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12" windowWidth="14988" windowHeight="8460" tabRatio="885" activeTab="7"/>
  </bookViews>
  <sheets>
    <sheet name="OPTION GAMMA" sheetId="1" r:id="rId1"/>
    <sheet name="SWAPS PAGE" sheetId="2" r:id="rId2"/>
    <sheet name="OPTION PAGE" sheetId="3" r:id="rId3"/>
    <sheet name="BASIS GRID" sheetId="4" r:id="rId4"/>
    <sheet name="Sheet1" sheetId="5" r:id="rId5"/>
    <sheet name="BASIS POSITION" sheetId="6" r:id="rId6"/>
    <sheet name="socal adj" sheetId="7" r:id="rId7"/>
    <sheet name="RISK PAGE" sheetId="8" r:id="rId8"/>
    <sheet name="GAS DAILY" sheetId="9" r:id="rId9"/>
    <sheet name="basis opt greeks" sheetId="10" r:id="rId10"/>
    <sheet name="BASIS SETTLES" sheetId="11" r:id="rId11"/>
    <sheet name="WEST GAMMA BREAKDOWN" sheetId="12" r:id="rId12"/>
    <sheet name="GAMMALOOKUP" sheetId="13" r:id="rId13"/>
    <sheet name="GAMMA GRIDS" sheetId="14" r:id="rId14"/>
    <sheet name="EAST GAMMA" sheetId="15" r:id="rId15"/>
    <sheet name="WEST GAMMA" sheetId="16" r:id="rId16"/>
    <sheet name="HEDGE QUANTITIES" sheetId="17" r:id="rId17"/>
    <sheet name="OPTION RISK BY MONTH" sheetId="18" r:id="rId18"/>
    <sheet name="P&amp;L" sheetId="19" r:id="rId19"/>
    <sheet name="VOL" sheetId="20" r:id="rId20"/>
    <sheet name="EXPIRATION" sheetId="21" r:id="rId21"/>
    <sheet name="curves" sheetId="2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basislookup">'BASIS GRID'!$B$2:$BL$59</definedName>
    <definedName name="BASISSETTLE">'BASIS SETTLES'!$A$10:$Z$35</definedName>
    <definedName name="BLAHBLAH">#REF!</definedName>
    <definedName name="callchg">'OPTION PAGE'!$A$1</definedName>
    <definedName name="CHANGEGRID">'RISK PAGE'!$AG$10:$AO$47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GAMMA'!$A$3:$DZ$192</definedName>
    <definedName name="EASTHEDGE">#REF!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GRIDS'!$J$11:$AA$86</definedName>
    <definedName name="GAMMALOOK">GAMMALOOKUP!$A$5:$W$86</definedName>
    <definedName name="GDGAMMA">'GAS DAILY'!$B$6:$K$8</definedName>
    <definedName name="HEDGE">'HEDGE QUANTITIES'!$A$4:$S$217</definedName>
    <definedName name="HEDGEQUANTITIES">'HEDGE QUANTITIES'!$A$4:$R$205</definedName>
    <definedName name="move_down">#REF!</definedName>
    <definedName name="NYMEXPrices">#REF!</definedName>
    <definedName name="OPTIONRISK">'OPTION RISK BY MONTH'!$A$1:$M$217</definedName>
    <definedName name="OPTTRADES">'OPTION PAGE'!$A$3:$DA$855</definedName>
    <definedName name="PARAMS">VOL!$B$3:$O$499</definedName>
    <definedName name="Password">#REF!</definedName>
    <definedName name="Post_Id">#REF!</definedName>
    <definedName name="prices">#REF!</definedName>
    <definedName name="_xlnm.Print_Area" localSheetId="3">'BASIS GRID'!$C$14:$BK$28</definedName>
    <definedName name="_xlnm.Print_Area" localSheetId="10">'BASIS SETTLES'!$A$1:$Z$19</definedName>
    <definedName name="_xlnm.Print_Area" localSheetId="7">'RISK PAGE'!$A$1:$O$30</definedName>
    <definedName name="_xlnm.Print_Titles" localSheetId="3">'BASIS GRID'!$B:$B,'BASIS GRID'!$4:$12</definedName>
    <definedName name="prompt">VOL!$J$11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ocalopt">'socal adj'!$B$14:$Q$40</definedName>
    <definedName name="StartDate">#REF!</definedName>
    <definedName name="STRADDLE">[3]STRADDLES!$B$8:$O$130</definedName>
    <definedName name="SWAPTRADES">'SWAPS PAGE'!$F$4:$CJ$1637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PAGE'!$BA$10:$BI$46</definedName>
    <definedName name="westgamma">'WEST GAMMA'!$A$3:$DZ$200</definedName>
    <definedName name="WESTHEDGE">#REF!</definedName>
  </definedNames>
  <calcPr calcId="92512" fullCalcOnLoad="1" calcOnSave="0"/>
</workbook>
</file>

<file path=xl/calcChain.xml><?xml version="1.0" encoding="utf-8"?>
<calcChain xmlns="http://schemas.openxmlformats.org/spreadsheetml/2006/main">
  <c r="B2" i="10" l="1"/>
  <c r="C2" i="10"/>
  <c r="D2" i="10"/>
  <c r="G2" i="10"/>
  <c r="B4" i="10"/>
  <c r="C4" i="10"/>
  <c r="D4" i="10"/>
  <c r="B5" i="10"/>
  <c r="C5" i="10"/>
  <c r="D5" i="10"/>
  <c r="B6" i="10"/>
  <c r="C6" i="10"/>
  <c r="D6" i="10"/>
  <c r="B8" i="10"/>
  <c r="C8" i="10"/>
  <c r="D8" i="10"/>
  <c r="G8" i="10"/>
  <c r="B9" i="10"/>
  <c r="C9" i="10"/>
  <c r="D9" i="10"/>
  <c r="G9" i="10"/>
  <c r="B10" i="10"/>
  <c r="C10" i="10"/>
  <c r="D10" i="10"/>
  <c r="G10" i="10"/>
  <c r="B11" i="10"/>
  <c r="C11" i="10"/>
  <c r="D11" i="10"/>
  <c r="G11" i="10"/>
  <c r="B12" i="10"/>
  <c r="C12" i="10"/>
  <c r="D12" i="10"/>
  <c r="G12" i="10"/>
  <c r="B13" i="10"/>
  <c r="C13" i="10"/>
  <c r="D13" i="10"/>
  <c r="G13" i="10"/>
  <c r="B14" i="10"/>
  <c r="C14" i="10"/>
  <c r="D14" i="10"/>
  <c r="G14" i="10"/>
  <c r="B15" i="10"/>
  <c r="C15" i="10"/>
  <c r="D15" i="10"/>
  <c r="G15" i="10"/>
  <c r="B16" i="10"/>
  <c r="C16" i="10"/>
  <c r="D16" i="10"/>
  <c r="G16" i="10"/>
  <c r="B17" i="10"/>
  <c r="C17" i="10"/>
  <c r="D17" i="10"/>
  <c r="G17" i="10"/>
  <c r="B18" i="10"/>
  <c r="C18" i="10"/>
  <c r="D18" i="10"/>
  <c r="G18" i="10"/>
  <c r="B19" i="10"/>
  <c r="C19" i="10"/>
  <c r="D19" i="10"/>
  <c r="G19" i="10"/>
  <c r="B20" i="10"/>
  <c r="C20" i="10"/>
  <c r="D20" i="10"/>
  <c r="G20" i="10"/>
  <c r="B21" i="10"/>
  <c r="C21" i="10"/>
  <c r="D21" i="10"/>
  <c r="G21" i="10"/>
  <c r="B22" i="10"/>
  <c r="C22" i="10"/>
  <c r="D22" i="10"/>
  <c r="G22" i="10"/>
  <c r="B23" i="10"/>
  <c r="C23" i="10"/>
  <c r="D23" i="10"/>
  <c r="G23" i="10"/>
  <c r="B24" i="10"/>
  <c r="C24" i="10"/>
  <c r="D24" i="10"/>
  <c r="G24" i="10"/>
  <c r="B25" i="10"/>
  <c r="C25" i="10"/>
  <c r="D25" i="10"/>
  <c r="G25" i="10"/>
  <c r="B26" i="10"/>
  <c r="C26" i="10"/>
  <c r="D26" i="10"/>
  <c r="G26" i="10"/>
  <c r="B27" i="10"/>
  <c r="C27" i="10"/>
  <c r="D27" i="10"/>
  <c r="G27" i="10"/>
  <c r="B28" i="10"/>
  <c r="C28" i="10"/>
  <c r="D28" i="10"/>
  <c r="G28" i="10"/>
  <c r="B29" i="10"/>
  <c r="C29" i="10"/>
  <c r="D29" i="10"/>
  <c r="G29" i="10"/>
  <c r="B30" i="10"/>
  <c r="C30" i="10"/>
  <c r="D30" i="10"/>
  <c r="G30" i="10"/>
  <c r="B31" i="10"/>
  <c r="C31" i="10"/>
  <c r="D31" i="10"/>
  <c r="G31" i="10"/>
  <c r="B32" i="10"/>
  <c r="C32" i="10"/>
  <c r="D32" i="10"/>
  <c r="G32" i="10"/>
  <c r="B33" i="10"/>
  <c r="C33" i="10"/>
  <c r="D33" i="10"/>
  <c r="G33" i="10"/>
  <c r="B34" i="10"/>
  <c r="C34" i="10"/>
  <c r="D34" i="10"/>
  <c r="G34" i="10"/>
  <c r="B35" i="10"/>
  <c r="C35" i="10"/>
  <c r="D35" i="10"/>
  <c r="G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C2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EP4" i="6"/>
  <c r="EQ4" i="6"/>
  <c r="ER4" i="6"/>
  <c r="ES4" i="6"/>
  <c r="ET4" i="6"/>
  <c r="EU4" i="6"/>
  <c r="EW4" i="6"/>
  <c r="EX4" i="6"/>
  <c r="EY4" i="6"/>
  <c r="EZ4" i="6"/>
  <c r="FA4" i="6"/>
  <c r="FD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EP5" i="6"/>
  <c r="EQ5" i="6"/>
  <c r="ER5" i="6"/>
  <c r="ES5" i="6"/>
  <c r="ET5" i="6"/>
  <c r="EU5" i="6"/>
  <c r="EW5" i="6"/>
  <c r="EX5" i="6"/>
  <c r="EY5" i="6"/>
  <c r="EZ5" i="6"/>
  <c r="FA5" i="6"/>
  <c r="FD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EP6" i="6"/>
  <c r="EQ6" i="6"/>
  <c r="ER6" i="6"/>
  <c r="ES6" i="6"/>
  <c r="ET6" i="6"/>
  <c r="EU6" i="6"/>
  <c r="EW6" i="6"/>
  <c r="EX6" i="6"/>
  <c r="EY6" i="6"/>
  <c r="EZ6" i="6"/>
  <c r="FA6" i="6"/>
  <c r="FD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ES7" i="6"/>
  <c r="GE10" i="6"/>
  <c r="S12" i="6"/>
  <c r="U12" i="6"/>
  <c r="V12" i="6"/>
  <c r="X12" i="6"/>
  <c r="Z12" i="6"/>
  <c r="AB12" i="6"/>
  <c r="AC12" i="6"/>
  <c r="AD12" i="6"/>
  <c r="AE12" i="6"/>
  <c r="AF12" i="6"/>
  <c r="AH12" i="6"/>
  <c r="AI12" i="6"/>
  <c r="AJ12" i="6"/>
  <c r="AL12" i="6"/>
  <c r="AM12" i="6"/>
  <c r="AO12" i="6"/>
  <c r="AQ12" i="6"/>
  <c r="AR12" i="6"/>
  <c r="AS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L12" i="6"/>
  <c r="BM12" i="6"/>
  <c r="BN12" i="6"/>
  <c r="BO12" i="6"/>
  <c r="BP12" i="6"/>
  <c r="BQ12" i="6"/>
  <c r="BR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EN12" i="6"/>
  <c r="S13" i="6"/>
  <c r="U13" i="6"/>
  <c r="V13" i="6"/>
  <c r="X13" i="6"/>
  <c r="Z13" i="6"/>
  <c r="AB13" i="6"/>
  <c r="AC13" i="6"/>
  <c r="AD13" i="6"/>
  <c r="AE13" i="6"/>
  <c r="AF13" i="6"/>
  <c r="AH13" i="6"/>
  <c r="AI13" i="6"/>
  <c r="AJ13" i="6"/>
  <c r="AL13" i="6"/>
  <c r="AM13" i="6"/>
  <c r="AO13" i="6"/>
  <c r="AQ13" i="6"/>
  <c r="AR13" i="6"/>
  <c r="AS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L13" i="6"/>
  <c r="BM13" i="6"/>
  <c r="BN13" i="6"/>
  <c r="BO13" i="6"/>
  <c r="BP13" i="6"/>
  <c r="BQ13" i="6"/>
  <c r="BR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EN13" i="6"/>
  <c r="C14" i="6"/>
  <c r="D14" i="6"/>
  <c r="E14" i="6"/>
  <c r="F14" i="6"/>
  <c r="G14" i="6"/>
  <c r="H14" i="6"/>
  <c r="I14" i="6"/>
  <c r="J14" i="6"/>
  <c r="K14" i="6"/>
  <c r="L14" i="6"/>
  <c r="M14" i="6"/>
  <c r="N14" i="6"/>
  <c r="S14" i="6"/>
  <c r="U14" i="6"/>
  <c r="V14" i="6"/>
  <c r="X14" i="6"/>
  <c r="Z14" i="6"/>
  <c r="AB14" i="6"/>
  <c r="AC14" i="6"/>
  <c r="AD14" i="6"/>
  <c r="AE14" i="6"/>
  <c r="AF14" i="6"/>
  <c r="AH14" i="6"/>
  <c r="AI14" i="6"/>
  <c r="AJ14" i="6"/>
  <c r="AL14" i="6"/>
  <c r="AM14" i="6"/>
  <c r="AO14" i="6"/>
  <c r="AQ14" i="6"/>
  <c r="AR14" i="6"/>
  <c r="AS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L14" i="6"/>
  <c r="BM14" i="6"/>
  <c r="BN14" i="6"/>
  <c r="BO14" i="6"/>
  <c r="BP14" i="6"/>
  <c r="BQ14" i="6"/>
  <c r="BR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EN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S15" i="6"/>
  <c r="U15" i="6"/>
  <c r="V15" i="6"/>
  <c r="X15" i="6"/>
  <c r="Z15" i="6"/>
  <c r="AB15" i="6"/>
  <c r="AC15" i="6"/>
  <c r="AD15" i="6"/>
  <c r="AE15" i="6"/>
  <c r="AF15" i="6"/>
  <c r="AH15" i="6"/>
  <c r="AI15" i="6"/>
  <c r="AJ15" i="6"/>
  <c r="AL15" i="6"/>
  <c r="AM15" i="6"/>
  <c r="AO15" i="6"/>
  <c r="AQ15" i="6"/>
  <c r="AR15" i="6"/>
  <c r="AS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L15" i="6"/>
  <c r="BM15" i="6"/>
  <c r="BN15" i="6"/>
  <c r="BO15" i="6"/>
  <c r="BP15" i="6"/>
  <c r="BQ15" i="6"/>
  <c r="BR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EN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S16" i="6"/>
  <c r="U16" i="6"/>
  <c r="V16" i="6"/>
  <c r="X16" i="6"/>
  <c r="Z16" i="6"/>
  <c r="AB16" i="6"/>
  <c r="AC16" i="6"/>
  <c r="AD16" i="6"/>
  <c r="AE16" i="6"/>
  <c r="AF16" i="6"/>
  <c r="AH16" i="6"/>
  <c r="AI16" i="6"/>
  <c r="AJ16" i="6"/>
  <c r="AL16" i="6"/>
  <c r="AM16" i="6"/>
  <c r="AO16" i="6"/>
  <c r="AQ16" i="6"/>
  <c r="AR16" i="6"/>
  <c r="AS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L16" i="6"/>
  <c r="BM16" i="6"/>
  <c r="BN16" i="6"/>
  <c r="BO16" i="6"/>
  <c r="BP16" i="6"/>
  <c r="BQ16" i="6"/>
  <c r="BR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EN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S17" i="6"/>
  <c r="U17" i="6"/>
  <c r="V17" i="6"/>
  <c r="X17" i="6"/>
  <c r="Z17" i="6"/>
  <c r="AB17" i="6"/>
  <c r="AC17" i="6"/>
  <c r="AD17" i="6"/>
  <c r="AE17" i="6"/>
  <c r="AF17" i="6"/>
  <c r="AH17" i="6"/>
  <c r="AI17" i="6"/>
  <c r="AJ17" i="6"/>
  <c r="AL17" i="6"/>
  <c r="AM17" i="6"/>
  <c r="AO17" i="6"/>
  <c r="AQ17" i="6"/>
  <c r="AR17" i="6"/>
  <c r="AS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L17" i="6"/>
  <c r="BM17" i="6"/>
  <c r="BN17" i="6"/>
  <c r="BO17" i="6"/>
  <c r="BP17" i="6"/>
  <c r="BQ17" i="6"/>
  <c r="BR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EN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S18" i="6"/>
  <c r="U18" i="6"/>
  <c r="V18" i="6"/>
  <c r="X18" i="6"/>
  <c r="Z18" i="6"/>
  <c r="AB18" i="6"/>
  <c r="AC18" i="6"/>
  <c r="AD18" i="6"/>
  <c r="AE18" i="6"/>
  <c r="AF18" i="6"/>
  <c r="AH18" i="6"/>
  <c r="AI18" i="6"/>
  <c r="AJ18" i="6"/>
  <c r="AL18" i="6"/>
  <c r="AM18" i="6"/>
  <c r="AO18" i="6"/>
  <c r="AQ18" i="6"/>
  <c r="AR18" i="6"/>
  <c r="AS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L18" i="6"/>
  <c r="BM18" i="6"/>
  <c r="BN18" i="6"/>
  <c r="BO18" i="6"/>
  <c r="BP18" i="6"/>
  <c r="BQ18" i="6"/>
  <c r="BR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EN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S19" i="6"/>
  <c r="U19" i="6"/>
  <c r="V19" i="6"/>
  <c r="X19" i="6"/>
  <c r="Z19" i="6"/>
  <c r="AB19" i="6"/>
  <c r="AC19" i="6"/>
  <c r="AD19" i="6"/>
  <c r="AE19" i="6"/>
  <c r="AF19" i="6"/>
  <c r="AH19" i="6"/>
  <c r="AI19" i="6"/>
  <c r="AJ19" i="6"/>
  <c r="AL19" i="6"/>
  <c r="AM19" i="6"/>
  <c r="AO19" i="6"/>
  <c r="AQ19" i="6"/>
  <c r="AR19" i="6"/>
  <c r="AS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L19" i="6"/>
  <c r="BM19" i="6"/>
  <c r="BN19" i="6"/>
  <c r="BO19" i="6"/>
  <c r="BP19" i="6"/>
  <c r="BQ19" i="6"/>
  <c r="BR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EN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S20" i="6"/>
  <c r="U20" i="6"/>
  <c r="V20" i="6"/>
  <c r="X20" i="6"/>
  <c r="Z20" i="6"/>
  <c r="AB20" i="6"/>
  <c r="AC20" i="6"/>
  <c r="AD20" i="6"/>
  <c r="AE20" i="6"/>
  <c r="AF20" i="6"/>
  <c r="AH20" i="6"/>
  <c r="AI20" i="6"/>
  <c r="AJ20" i="6"/>
  <c r="AL20" i="6"/>
  <c r="AM20" i="6"/>
  <c r="AO20" i="6"/>
  <c r="AQ20" i="6"/>
  <c r="AR20" i="6"/>
  <c r="AS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L20" i="6"/>
  <c r="BM20" i="6"/>
  <c r="BN20" i="6"/>
  <c r="BO20" i="6"/>
  <c r="BP20" i="6"/>
  <c r="BQ20" i="6"/>
  <c r="BR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S21" i="6"/>
  <c r="U21" i="6"/>
  <c r="V21" i="6"/>
  <c r="X21" i="6"/>
  <c r="Z21" i="6"/>
  <c r="AB21" i="6"/>
  <c r="AC21" i="6"/>
  <c r="AD21" i="6"/>
  <c r="AE21" i="6"/>
  <c r="AF21" i="6"/>
  <c r="AH21" i="6"/>
  <c r="AI21" i="6"/>
  <c r="AJ21" i="6"/>
  <c r="AL21" i="6"/>
  <c r="AM21" i="6"/>
  <c r="AO21" i="6"/>
  <c r="AQ21" i="6"/>
  <c r="AR21" i="6"/>
  <c r="AS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L21" i="6"/>
  <c r="BM21" i="6"/>
  <c r="BN21" i="6"/>
  <c r="BO21" i="6"/>
  <c r="BP21" i="6"/>
  <c r="BQ21" i="6"/>
  <c r="BR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EN21" i="6"/>
  <c r="EN22" i="6"/>
  <c r="EN23" i="6"/>
  <c r="EN24" i="6"/>
  <c r="L25" i="6"/>
  <c r="N25" i="6"/>
  <c r="AC25" i="6"/>
  <c r="AD25" i="6"/>
  <c r="EN25" i="6"/>
  <c r="L26" i="6"/>
  <c r="N26" i="6"/>
  <c r="AC26" i="6"/>
  <c r="AD26" i="6"/>
  <c r="EN26" i="6"/>
  <c r="L27" i="6"/>
  <c r="N27" i="6"/>
  <c r="AC27" i="6"/>
  <c r="AD27" i="6"/>
  <c r="EN27" i="6"/>
  <c r="L28" i="6"/>
  <c r="N28" i="6"/>
  <c r="X28" i="6"/>
  <c r="AC28" i="6"/>
  <c r="AD28" i="6"/>
  <c r="AG28" i="6"/>
  <c r="AH28" i="6"/>
  <c r="EN28" i="6"/>
  <c r="L29" i="6"/>
  <c r="N29" i="6"/>
  <c r="X29" i="6"/>
  <c r="AC29" i="6"/>
  <c r="AD29" i="6"/>
  <c r="AG29" i="6"/>
  <c r="AH29" i="6"/>
  <c r="EN29" i="6"/>
  <c r="AC30" i="6"/>
  <c r="AD30" i="6"/>
  <c r="AG30" i="6"/>
  <c r="AH30" i="6"/>
  <c r="EN30" i="6"/>
  <c r="AC31" i="6"/>
  <c r="AD31" i="6"/>
  <c r="AG31" i="6"/>
  <c r="AH31" i="6"/>
  <c r="EN31" i="6"/>
  <c r="AC32" i="6"/>
  <c r="AD32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E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E10" i="11"/>
  <c r="AF10" i="11"/>
  <c r="AH10" i="11"/>
  <c r="AI10" i="11"/>
  <c r="AJ10" i="11"/>
  <c r="AK10" i="11"/>
  <c r="AL10" i="11"/>
  <c r="AM10" i="11"/>
  <c r="AN10" i="11"/>
  <c r="AQ10" i="11"/>
  <c r="AR10" i="11"/>
  <c r="AS10" i="11"/>
  <c r="AT10" i="11"/>
  <c r="AU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E11" i="11"/>
  <c r="AF11" i="11"/>
  <c r="AH11" i="11"/>
  <c r="AI11" i="11"/>
  <c r="AJ11" i="11"/>
  <c r="AK11" i="11"/>
  <c r="AL11" i="11"/>
  <c r="AM11" i="11"/>
  <c r="AN11" i="11"/>
  <c r="AQ11" i="11"/>
  <c r="AR11" i="11"/>
  <c r="AS11" i="11"/>
  <c r="AT11" i="11"/>
  <c r="AU11" i="11"/>
  <c r="A12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E12" i="11"/>
  <c r="AF12" i="11"/>
  <c r="AH12" i="11"/>
  <c r="AI12" i="11"/>
  <c r="AJ12" i="11"/>
  <c r="AK12" i="11"/>
  <c r="AL12" i="11"/>
  <c r="AM12" i="11"/>
  <c r="AN12" i="11"/>
  <c r="AQ12" i="11"/>
  <c r="AR12" i="11"/>
  <c r="AS12" i="11"/>
  <c r="AT12" i="11"/>
  <c r="AU12" i="11"/>
  <c r="A13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E13" i="11"/>
  <c r="AF13" i="11"/>
  <c r="AH13" i="11"/>
  <c r="AI13" i="11"/>
  <c r="AJ13" i="11"/>
  <c r="AK13" i="11"/>
  <c r="AL13" i="11"/>
  <c r="AM13" i="11"/>
  <c r="AN13" i="11"/>
  <c r="AQ13" i="11"/>
  <c r="AR13" i="11"/>
  <c r="AS13" i="11"/>
  <c r="AT13" i="11"/>
  <c r="AU13" i="11"/>
  <c r="A14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E14" i="11"/>
  <c r="AF14" i="11"/>
  <c r="AH14" i="11"/>
  <c r="AI14" i="11"/>
  <c r="AJ14" i="11"/>
  <c r="AK14" i="11"/>
  <c r="AL14" i="11"/>
  <c r="AM14" i="11"/>
  <c r="AN14" i="11"/>
  <c r="AQ14" i="11"/>
  <c r="AR14" i="11"/>
  <c r="AS14" i="11"/>
  <c r="AT14" i="11"/>
  <c r="AU14" i="11"/>
  <c r="A15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E15" i="11"/>
  <c r="AF15" i="11"/>
  <c r="AH15" i="11"/>
  <c r="AI15" i="11"/>
  <c r="AJ15" i="11"/>
  <c r="AK15" i="11"/>
  <c r="AL15" i="11"/>
  <c r="AM15" i="11"/>
  <c r="AN15" i="11"/>
  <c r="AQ15" i="11"/>
  <c r="AR15" i="11"/>
  <c r="AS15" i="11"/>
  <c r="AT15" i="11"/>
  <c r="AU15" i="11"/>
  <c r="A16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E16" i="11"/>
  <c r="AF16" i="11"/>
  <c r="AH16" i="11"/>
  <c r="AI16" i="11"/>
  <c r="AJ16" i="11"/>
  <c r="AK16" i="11"/>
  <c r="AL16" i="11"/>
  <c r="AM16" i="11"/>
  <c r="AN16" i="11"/>
  <c r="AQ16" i="11"/>
  <c r="AR16" i="11"/>
  <c r="AS16" i="11"/>
  <c r="AT16" i="11"/>
  <c r="AU16" i="11"/>
  <c r="A17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E17" i="11"/>
  <c r="AF17" i="11"/>
  <c r="AH17" i="11"/>
  <c r="AI17" i="11"/>
  <c r="AJ17" i="11"/>
  <c r="AK17" i="11"/>
  <c r="AL17" i="11"/>
  <c r="AM17" i="11"/>
  <c r="AN17" i="11"/>
  <c r="AQ17" i="11"/>
  <c r="AR17" i="11"/>
  <c r="AS17" i="11"/>
  <c r="AT17" i="11"/>
  <c r="AU17" i="11"/>
  <c r="A18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E18" i="11"/>
  <c r="AF18" i="11"/>
  <c r="AH18" i="11"/>
  <c r="AI18" i="11"/>
  <c r="AJ18" i="11"/>
  <c r="AK18" i="11"/>
  <c r="AL18" i="11"/>
  <c r="AM18" i="11"/>
  <c r="AN18" i="11"/>
  <c r="AQ18" i="11"/>
  <c r="AR18" i="11"/>
  <c r="AS18" i="11"/>
  <c r="AT18" i="11"/>
  <c r="AU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E19" i="11"/>
  <c r="AF19" i="11"/>
  <c r="AH19" i="11"/>
  <c r="AI19" i="11"/>
  <c r="AJ19" i="11"/>
  <c r="AK19" i="11"/>
  <c r="AL19" i="11"/>
  <c r="AM19" i="11"/>
  <c r="AN19" i="11"/>
  <c r="AQ19" i="11"/>
  <c r="AR19" i="11"/>
  <c r="AS19" i="11"/>
  <c r="AT19" i="11"/>
  <c r="AU19" i="11"/>
  <c r="A20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E20" i="11"/>
  <c r="AF20" i="11"/>
  <c r="AH20" i="11"/>
  <c r="AI20" i="11"/>
  <c r="AJ20" i="11"/>
  <c r="AK20" i="11"/>
  <c r="AL20" i="11"/>
  <c r="AM20" i="11"/>
  <c r="AN20" i="11"/>
  <c r="AQ20" i="11"/>
  <c r="AR20" i="11"/>
  <c r="AS20" i="11"/>
  <c r="AT20" i="11"/>
  <c r="AU20" i="11"/>
  <c r="A21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E21" i="11"/>
  <c r="AF21" i="11"/>
  <c r="AH21" i="11"/>
  <c r="AI21" i="11"/>
  <c r="AJ21" i="11"/>
  <c r="AK21" i="11"/>
  <c r="AL21" i="11"/>
  <c r="AM21" i="11"/>
  <c r="AN21" i="11"/>
  <c r="AQ21" i="11"/>
  <c r="AR21" i="11"/>
  <c r="AS21" i="11"/>
  <c r="AT21" i="11"/>
  <c r="AU21" i="11"/>
  <c r="A22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E22" i="11"/>
  <c r="AF22" i="11"/>
  <c r="AH22" i="11"/>
  <c r="AI22" i="11"/>
  <c r="AJ22" i="11"/>
  <c r="AK22" i="11"/>
  <c r="AL22" i="11"/>
  <c r="AM22" i="11"/>
  <c r="AN22" i="11"/>
  <c r="AQ22" i="11"/>
  <c r="AR22" i="11"/>
  <c r="AS22" i="11"/>
  <c r="AT22" i="11"/>
  <c r="AU22" i="11"/>
  <c r="A23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E23" i="11"/>
  <c r="AF23" i="11"/>
  <c r="AH23" i="11"/>
  <c r="AI23" i="11"/>
  <c r="AJ23" i="11"/>
  <c r="AK23" i="11"/>
  <c r="AL23" i="11"/>
  <c r="AM23" i="11"/>
  <c r="AN23" i="11"/>
  <c r="AQ23" i="11"/>
  <c r="AR23" i="11"/>
  <c r="AS23" i="11"/>
  <c r="AT23" i="11"/>
  <c r="AU23" i="11"/>
  <c r="A24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E24" i="11"/>
  <c r="AF24" i="11"/>
  <c r="AH24" i="11"/>
  <c r="AI24" i="11"/>
  <c r="AJ24" i="11"/>
  <c r="AK24" i="11"/>
  <c r="AL24" i="11"/>
  <c r="AM24" i="11"/>
  <c r="AN24" i="11"/>
  <c r="AQ24" i="11"/>
  <c r="AR24" i="11"/>
  <c r="AS24" i="11"/>
  <c r="AT24" i="11"/>
  <c r="AU24" i="11"/>
  <c r="A25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E25" i="11"/>
  <c r="AF25" i="11"/>
  <c r="AH25" i="11"/>
  <c r="AI25" i="11"/>
  <c r="AJ25" i="11"/>
  <c r="AK25" i="11"/>
  <c r="AL25" i="11"/>
  <c r="AM25" i="11"/>
  <c r="AN25" i="11"/>
  <c r="AQ25" i="11"/>
  <c r="AR25" i="11"/>
  <c r="AS25" i="11"/>
  <c r="AT25" i="11"/>
  <c r="AU25" i="11"/>
  <c r="A26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E26" i="11"/>
  <c r="AF26" i="11"/>
  <c r="AH26" i="11"/>
  <c r="AI26" i="11"/>
  <c r="AJ26" i="11"/>
  <c r="AK26" i="11"/>
  <c r="AL26" i="11"/>
  <c r="AM26" i="11"/>
  <c r="AN26" i="11"/>
  <c r="AQ26" i="11"/>
  <c r="AR26" i="11"/>
  <c r="AS26" i="11"/>
  <c r="AT26" i="11"/>
  <c r="AU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E27" i="11"/>
  <c r="AF27" i="11"/>
  <c r="AH27" i="11"/>
  <c r="AI27" i="11"/>
  <c r="AJ27" i="11"/>
  <c r="AK27" i="11"/>
  <c r="AL27" i="11"/>
  <c r="AM27" i="11"/>
  <c r="AN27" i="11"/>
  <c r="AQ27" i="11"/>
  <c r="AR27" i="11"/>
  <c r="AS27" i="11"/>
  <c r="AT27" i="11"/>
  <c r="AU27" i="11"/>
  <c r="A28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E28" i="11"/>
  <c r="AF28" i="11"/>
  <c r="AH28" i="11"/>
  <c r="AI28" i="11"/>
  <c r="AJ28" i="11"/>
  <c r="AK28" i="11"/>
  <c r="AL28" i="11"/>
  <c r="AM28" i="11"/>
  <c r="AN28" i="11"/>
  <c r="AQ28" i="11"/>
  <c r="AR28" i="11"/>
  <c r="AS28" i="11"/>
  <c r="AT28" i="11"/>
  <c r="AU28" i="11"/>
  <c r="A29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E29" i="11"/>
  <c r="AF29" i="11"/>
  <c r="AH29" i="11"/>
  <c r="AI29" i="11"/>
  <c r="AJ29" i="11"/>
  <c r="AK29" i="11"/>
  <c r="AL29" i="11"/>
  <c r="AM29" i="11"/>
  <c r="AN29" i="11"/>
  <c r="AQ29" i="11"/>
  <c r="AR29" i="11"/>
  <c r="AS29" i="11"/>
  <c r="AT29" i="11"/>
  <c r="AU29" i="11"/>
  <c r="A30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E30" i="11"/>
  <c r="AF30" i="11"/>
  <c r="AH30" i="11"/>
  <c r="AI30" i="11"/>
  <c r="AJ30" i="11"/>
  <c r="AK30" i="11"/>
  <c r="AL30" i="11"/>
  <c r="AM30" i="11"/>
  <c r="AN30" i="11"/>
  <c r="AQ30" i="11"/>
  <c r="AR30" i="11"/>
  <c r="AS30" i="11"/>
  <c r="AT30" i="11"/>
  <c r="AU30" i="11"/>
  <c r="A31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E31" i="11"/>
  <c r="AF31" i="11"/>
  <c r="AH31" i="11"/>
  <c r="AI31" i="11"/>
  <c r="AJ31" i="11"/>
  <c r="AK31" i="11"/>
  <c r="AL31" i="11"/>
  <c r="AM31" i="11"/>
  <c r="AN31" i="11"/>
  <c r="AQ31" i="11"/>
  <c r="AR31" i="11"/>
  <c r="AS31" i="11"/>
  <c r="AT31" i="11"/>
  <c r="AU31" i="11"/>
  <c r="A32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E32" i="11"/>
  <c r="AF32" i="11"/>
  <c r="AH32" i="11"/>
  <c r="AI32" i="11"/>
  <c r="AJ32" i="11"/>
  <c r="AK32" i="11"/>
  <c r="AL32" i="11"/>
  <c r="AM32" i="11"/>
  <c r="AN32" i="11"/>
  <c r="AQ32" i="11"/>
  <c r="AR32" i="11"/>
  <c r="AS32" i="11"/>
  <c r="AT32" i="11"/>
  <c r="AU32" i="11"/>
  <c r="A33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E33" i="11"/>
  <c r="AF33" i="11"/>
  <c r="AH33" i="11"/>
  <c r="AI33" i="11"/>
  <c r="AJ33" i="11"/>
  <c r="AK33" i="11"/>
  <c r="AL33" i="11"/>
  <c r="AM33" i="11"/>
  <c r="AN33" i="11"/>
  <c r="AQ33" i="11"/>
  <c r="AR33" i="11"/>
  <c r="AS33" i="11"/>
  <c r="AT33" i="11"/>
  <c r="AU33" i="11"/>
  <c r="A34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E34" i="11"/>
  <c r="AF34" i="11"/>
  <c r="AH34" i="11"/>
  <c r="AI34" i="11"/>
  <c r="AJ34" i="11"/>
  <c r="AK34" i="11"/>
  <c r="AL34" i="11"/>
  <c r="AM34" i="11"/>
  <c r="AN34" i="11"/>
  <c r="AQ34" i="11"/>
  <c r="AR34" i="11"/>
  <c r="AS34" i="11"/>
  <c r="AT34" i="11"/>
  <c r="AU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E35" i="11"/>
  <c r="AF35" i="11"/>
  <c r="AH35" i="11"/>
  <c r="AI35" i="11"/>
  <c r="AJ35" i="11"/>
  <c r="AK35" i="11"/>
  <c r="AL35" i="11"/>
  <c r="AM35" i="11"/>
  <c r="AN35" i="11"/>
  <c r="AQ35" i="11"/>
  <c r="AR35" i="11"/>
  <c r="AS35" i="11"/>
  <c r="AT35" i="11"/>
  <c r="AU35" i="11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AP1" i="22"/>
  <c r="AQ1" i="22"/>
  <c r="AR1" i="22"/>
  <c r="AS1" i="22"/>
  <c r="AT1" i="22"/>
  <c r="AU1" i="22"/>
  <c r="AV1" i="22"/>
  <c r="AW1" i="22"/>
  <c r="AX1" i="22"/>
  <c r="AY1" i="22"/>
  <c r="AZ1" i="22"/>
  <c r="BA1" i="22"/>
  <c r="BB1" i="22"/>
  <c r="BC1" i="22"/>
  <c r="BD1" i="22"/>
  <c r="BE1" i="22"/>
  <c r="BF1" i="22"/>
  <c r="BG1" i="22"/>
  <c r="BH1" i="22"/>
  <c r="BI1" i="22"/>
  <c r="BJ1" i="22"/>
  <c r="BK1" i="22"/>
  <c r="BL1" i="22"/>
  <c r="BM1" i="22"/>
  <c r="BN1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BW12" i="15"/>
  <c r="BX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CM12" i="15"/>
  <c r="CN12" i="15"/>
  <c r="CO12" i="15"/>
  <c r="CP12" i="15"/>
  <c r="CQ12" i="15"/>
  <c r="CR12" i="15"/>
  <c r="CS12" i="15"/>
  <c r="CT12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G53" i="15"/>
  <c r="BH53" i="15"/>
  <c r="BI53" i="15"/>
  <c r="BJ53" i="15"/>
  <c r="BK53" i="15"/>
  <c r="BL53" i="15"/>
  <c r="BM53" i="15"/>
  <c r="BN53" i="15"/>
  <c r="BO53" i="15"/>
  <c r="BP53" i="15"/>
  <c r="BQ53" i="15"/>
  <c r="BR53" i="15"/>
  <c r="BS53" i="15"/>
  <c r="BT53" i="15"/>
  <c r="BU53" i="15"/>
  <c r="BV53" i="15"/>
  <c r="BW53" i="15"/>
  <c r="BX53" i="15"/>
  <c r="BZ53" i="15"/>
  <c r="CA53" i="15"/>
  <c r="CB53" i="15"/>
  <c r="CC53" i="15"/>
  <c r="CD53" i="15"/>
  <c r="CE53" i="15"/>
  <c r="CF53" i="15"/>
  <c r="CG53" i="15"/>
  <c r="CH53" i="15"/>
  <c r="CI53" i="15"/>
  <c r="CJ53" i="15"/>
  <c r="CK53" i="15"/>
  <c r="CL53" i="15"/>
  <c r="CM53" i="15"/>
  <c r="CN53" i="15"/>
  <c r="CO53" i="15"/>
  <c r="CP53" i="15"/>
  <c r="CQ53" i="15"/>
  <c r="CR53" i="15"/>
  <c r="CS53" i="15"/>
  <c r="CT53" i="15"/>
  <c r="CU53" i="15"/>
  <c r="CV53" i="15"/>
  <c r="CW53" i="15"/>
  <c r="CX53" i="15"/>
  <c r="CY53" i="15"/>
  <c r="CZ53" i="15"/>
  <c r="DA53" i="15"/>
  <c r="DB53" i="15"/>
  <c r="DC53" i="15"/>
  <c r="DD53" i="15"/>
  <c r="DE53" i="15"/>
  <c r="DF53" i="15"/>
  <c r="DG53" i="15"/>
  <c r="DH53" i="15"/>
  <c r="DI53" i="15"/>
  <c r="DJ53" i="15"/>
  <c r="DK53" i="15"/>
  <c r="DL53" i="15"/>
  <c r="DM53" i="15"/>
  <c r="DN53" i="15"/>
  <c r="DO53" i="15"/>
  <c r="DP53" i="15"/>
  <c r="DQ53" i="15"/>
  <c r="DR53" i="15"/>
  <c r="DS53" i="15"/>
  <c r="DT53" i="15"/>
  <c r="DU53" i="15"/>
  <c r="DV53" i="15"/>
  <c r="DW53" i="15"/>
  <c r="DX53" i="15"/>
  <c r="DY53" i="15"/>
  <c r="DZ53" i="15"/>
  <c r="EA53" i="15"/>
  <c r="EB53" i="15"/>
  <c r="EC53" i="15"/>
  <c r="ED53" i="15"/>
  <c r="EE53" i="15"/>
  <c r="EF53" i="15"/>
  <c r="EG53" i="15"/>
  <c r="EH53" i="15"/>
  <c r="EI53" i="15"/>
  <c r="EJ53" i="15"/>
  <c r="EK53" i="15"/>
  <c r="EL53" i="15"/>
  <c r="EM53" i="15"/>
  <c r="EN53" i="15"/>
  <c r="EO53" i="15"/>
  <c r="EP53" i="15"/>
  <c r="EQ53" i="15"/>
  <c r="ER53" i="15"/>
  <c r="ES53" i="15"/>
  <c r="ET53" i="15"/>
  <c r="EU53" i="15"/>
  <c r="EV53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S54" i="15"/>
  <c r="BT54" i="15"/>
  <c r="BU54" i="15"/>
  <c r="BV54" i="15"/>
  <c r="BW54" i="15"/>
  <c r="BX54" i="15"/>
  <c r="BZ54" i="15"/>
  <c r="CA54" i="15"/>
  <c r="CB54" i="15"/>
  <c r="CC54" i="15"/>
  <c r="CD54" i="15"/>
  <c r="CE54" i="15"/>
  <c r="CF54" i="15"/>
  <c r="CG54" i="15"/>
  <c r="CH54" i="15"/>
  <c r="CI54" i="15"/>
  <c r="CJ54" i="15"/>
  <c r="CK54" i="15"/>
  <c r="CL54" i="15"/>
  <c r="CM54" i="15"/>
  <c r="CN54" i="15"/>
  <c r="CO54" i="15"/>
  <c r="CP54" i="15"/>
  <c r="CQ54" i="15"/>
  <c r="CR54" i="15"/>
  <c r="CS54" i="15"/>
  <c r="CT54" i="15"/>
  <c r="CU54" i="15"/>
  <c r="CV54" i="15"/>
  <c r="CW54" i="15"/>
  <c r="CX54" i="15"/>
  <c r="CY54" i="15"/>
  <c r="CZ54" i="15"/>
  <c r="DA54" i="15"/>
  <c r="DB54" i="15"/>
  <c r="DC54" i="15"/>
  <c r="DD54" i="15"/>
  <c r="DE54" i="15"/>
  <c r="DF54" i="15"/>
  <c r="DG54" i="15"/>
  <c r="DH54" i="15"/>
  <c r="DI54" i="15"/>
  <c r="DJ54" i="15"/>
  <c r="DK54" i="15"/>
  <c r="DL54" i="15"/>
  <c r="DM54" i="15"/>
  <c r="DN54" i="15"/>
  <c r="DO54" i="15"/>
  <c r="DP54" i="15"/>
  <c r="DQ54" i="15"/>
  <c r="DR54" i="15"/>
  <c r="DS54" i="15"/>
  <c r="DT54" i="15"/>
  <c r="DU54" i="15"/>
  <c r="DV54" i="15"/>
  <c r="DW54" i="15"/>
  <c r="DX54" i="15"/>
  <c r="DY54" i="15"/>
  <c r="DZ54" i="15"/>
  <c r="EA54" i="15"/>
  <c r="EB54" i="15"/>
  <c r="EC54" i="15"/>
  <c r="ED54" i="15"/>
  <c r="EE54" i="15"/>
  <c r="EF54" i="15"/>
  <c r="EG54" i="15"/>
  <c r="EH54" i="15"/>
  <c r="EI54" i="15"/>
  <c r="EJ54" i="15"/>
  <c r="EK54" i="15"/>
  <c r="EL54" i="15"/>
  <c r="EM54" i="15"/>
  <c r="EN54" i="15"/>
  <c r="EO54" i="15"/>
  <c r="EP54" i="15"/>
  <c r="EQ54" i="15"/>
  <c r="ER54" i="15"/>
  <c r="ES54" i="15"/>
  <c r="ET54" i="15"/>
  <c r="EU54" i="15"/>
  <c r="EV54" i="15"/>
  <c r="B3" i="14"/>
  <c r="C3" i="14"/>
  <c r="D3" i="14"/>
  <c r="E3" i="14"/>
  <c r="F3" i="14"/>
  <c r="G3" i="14"/>
  <c r="H3" i="14"/>
  <c r="I3" i="14"/>
  <c r="B4" i="14"/>
  <c r="C4" i="14"/>
  <c r="D4" i="14"/>
  <c r="E4" i="14"/>
  <c r="F4" i="14"/>
  <c r="G4" i="14"/>
  <c r="H4" i="14"/>
  <c r="I4" i="14"/>
  <c r="B5" i="14"/>
  <c r="C5" i="14"/>
  <c r="D5" i="14"/>
  <c r="E5" i="14"/>
  <c r="F5" i="14"/>
  <c r="G5" i="14"/>
  <c r="H5" i="14"/>
  <c r="I5" i="14"/>
  <c r="B6" i="14"/>
  <c r="C6" i="14"/>
  <c r="D6" i="14"/>
  <c r="E6" i="14"/>
  <c r="F6" i="14"/>
  <c r="G6" i="14"/>
  <c r="H6" i="14"/>
  <c r="I6" i="14"/>
  <c r="B7" i="14"/>
  <c r="C7" i="14"/>
  <c r="D7" i="14"/>
  <c r="E7" i="14"/>
  <c r="F7" i="14"/>
  <c r="G7" i="14"/>
  <c r="H7" i="14"/>
  <c r="I7" i="14"/>
  <c r="B8" i="14"/>
  <c r="C8" i="14"/>
  <c r="D8" i="14"/>
  <c r="E8" i="14"/>
  <c r="F8" i="14"/>
  <c r="G8" i="14"/>
  <c r="H8" i="14"/>
  <c r="I8" i="14"/>
  <c r="A11" i="14"/>
  <c r="T11" i="14"/>
  <c r="U11" i="14"/>
  <c r="V11" i="14"/>
  <c r="W11" i="14"/>
  <c r="X11" i="14"/>
  <c r="Y11" i="14"/>
  <c r="Z11" i="14"/>
  <c r="AA11" i="14"/>
  <c r="A12" i="14"/>
  <c r="T12" i="14"/>
  <c r="U12" i="14"/>
  <c r="V12" i="14"/>
  <c r="W12" i="14"/>
  <c r="X12" i="14"/>
  <c r="Y12" i="14"/>
  <c r="Z12" i="14"/>
  <c r="AA12" i="14"/>
  <c r="A13" i="14"/>
  <c r="T13" i="14"/>
  <c r="U13" i="14"/>
  <c r="V13" i="14"/>
  <c r="W13" i="14"/>
  <c r="X13" i="14"/>
  <c r="Y13" i="14"/>
  <c r="Z13" i="14"/>
  <c r="AA13" i="14"/>
  <c r="A14" i="14"/>
  <c r="T14" i="14"/>
  <c r="U14" i="14"/>
  <c r="V14" i="14"/>
  <c r="W14" i="14"/>
  <c r="X14" i="14"/>
  <c r="Y14" i="14"/>
  <c r="Z14" i="14"/>
  <c r="AA14" i="14"/>
  <c r="A15" i="14"/>
  <c r="T15" i="14"/>
  <c r="U15" i="14"/>
  <c r="V15" i="14"/>
  <c r="W15" i="14"/>
  <c r="X15" i="14"/>
  <c r="Y15" i="14"/>
  <c r="Z15" i="14"/>
  <c r="AA15" i="14"/>
  <c r="A16" i="14"/>
  <c r="T16" i="14"/>
  <c r="U16" i="14"/>
  <c r="V16" i="14"/>
  <c r="W16" i="14"/>
  <c r="X16" i="14"/>
  <c r="Y16" i="14"/>
  <c r="Z16" i="14"/>
  <c r="AA16" i="14"/>
  <c r="A17" i="14"/>
  <c r="T17" i="14"/>
  <c r="U17" i="14"/>
  <c r="V17" i="14"/>
  <c r="W17" i="14"/>
  <c r="X17" i="14"/>
  <c r="Y17" i="14"/>
  <c r="Z17" i="14"/>
  <c r="AA17" i="14"/>
  <c r="A18" i="14"/>
  <c r="T18" i="14"/>
  <c r="U18" i="14"/>
  <c r="V18" i="14"/>
  <c r="W18" i="14"/>
  <c r="X18" i="14"/>
  <c r="Y18" i="14"/>
  <c r="Z18" i="14"/>
  <c r="AA18" i="14"/>
  <c r="A19" i="14"/>
  <c r="T19" i="14"/>
  <c r="U19" i="14"/>
  <c r="V19" i="14"/>
  <c r="W19" i="14"/>
  <c r="X19" i="14"/>
  <c r="Y19" i="14"/>
  <c r="Z19" i="14"/>
  <c r="AA19" i="14"/>
  <c r="A20" i="14"/>
  <c r="T20" i="14"/>
  <c r="U20" i="14"/>
  <c r="V20" i="14"/>
  <c r="W20" i="14"/>
  <c r="X20" i="14"/>
  <c r="Y20" i="14"/>
  <c r="Z20" i="14"/>
  <c r="AA20" i="14"/>
  <c r="A21" i="14"/>
  <c r="T21" i="14"/>
  <c r="U21" i="14"/>
  <c r="V21" i="14"/>
  <c r="W21" i="14"/>
  <c r="X21" i="14"/>
  <c r="Y21" i="14"/>
  <c r="Z21" i="14"/>
  <c r="AA21" i="14"/>
  <c r="A22" i="14"/>
  <c r="T22" i="14"/>
  <c r="U22" i="14"/>
  <c r="V22" i="14"/>
  <c r="W22" i="14"/>
  <c r="X22" i="14"/>
  <c r="Y22" i="14"/>
  <c r="Z22" i="14"/>
  <c r="AA22" i="14"/>
  <c r="A23" i="14"/>
  <c r="T23" i="14"/>
  <c r="U23" i="14"/>
  <c r="V23" i="14"/>
  <c r="W23" i="14"/>
  <c r="X23" i="14"/>
  <c r="Y23" i="14"/>
  <c r="Z23" i="14"/>
  <c r="AA23" i="14"/>
  <c r="A24" i="14"/>
  <c r="T24" i="14"/>
  <c r="U24" i="14"/>
  <c r="V24" i="14"/>
  <c r="W24" i="14"/>
  <c r="X24" i="14"/>
  <c r="Y24" i="14"/>
  <c r="Z24" i="14"/>
  <c r="AA24" i="14"/>
  <c r="A25" i="14"/>
  <c r="T25" i="14"/>
  <c r="U25" i="14"/>
  <c r="V25" i="14"/>
  <c r="W25" i="14"/>
  <c r="X25" i="14"/>
  <c r="Y25" i="14"/>
  <c r="Z25" i="14"/>
  <c r="AA25" i="14"/>
  <c r="A26" i="14"/>
  <c r="T26" i="14"/>
  <c r="U26" i="14"/>
  <c r="V26" i="14"/>
  <c r="W26" i="14"/>
  <c r="X26" i="14"/>
  <c r="Y26" i="14"/>
  <c r="Z26" i="14"/>
  <c r="AA26" i="14"/>
  <c r="A27" i="14"/>
  <c r="T27" i="14"/>
  <c r="U27" i="14"/>
  <c r="V27" i="14"/>
  <c r="W27" i="14"/>
  <c r="X27" i="14"/>
  <c r="Y27" i="14"/>
  <c r="Z27" i="14"/>
  <c r="AA27" i="14"/>
  <c r="A28" i="14"/>
  <c r="T28" i="14"/>
  <c r="U28" i="14"/>
  <c r="V28" i="14"/>
  <c r="W28" i="14"/>
  <c r="X28" i="14"/>
  <c r="Y28" i="14"/>
  <c r="Z28" i="14"/>
  <c r="AA28" i="14"/>
  <c r="A29" i="14"/>
  <c r="T29" i="14"/>
  <c r="U29" i="14"/>
  <c r="V29" i="14"/>
  <c r="W29" i="14"/>
  <c r="X29" i="14"/>
  <c r="Y29" i="14"/>
  <c r="Z29" i="14"/>
  <c r="AA29" i="14"/>
  <c r="A30" i="14"/>
  <c r="T30" i="14"/>
  <c r="U30" i="14"/>
  <c r="V30" i="14"/>
  <c r="W30" i="14"/>
  <c r="X30" i="14"/>
  <c r="Y30" i="14"/>
  <c r="Z30" i="14"/>
  <c r="AA30" i="14"/>
  <c r="A31" i="14"/>
  <c r="T31" i="14"/>
  <c r="U31" i="14"/>
  <c r="V31" i="14"/>
  <c r="W31" i="14"/>
  <c r="X31" i="14"/>
  <c r="Y31" i="14"/>
  <c r="Z31" i="14"/>
  <c r="AA31" i="14"/>
  <c r="A32" i="14"/>
  <c r="T32" i="14"/>
  <c r="U32" i="14"/>
  <c r="V32" i="14"/>
  <c r="W32" i="14"/>
  <c r="X32" i="14"/>
  <c r="Y32" i="14"/>
  <c r="Z32" i="14"/>
  <c r="AA32" i="14"/>
  <c r="A33" i="14"/>
  <c r="T33" i="14"/>
  <c r="U33" i="14"/>
  <c r="V33" i="14"/>
  <c r="W33" i="14"/>
  <c r="X33" i="14"/>
  <c r="Y33" i="14"/>
  <c r="Z33" i="14"/>
  <c r="AA33" i="14"/>
  <c r="A34" i="14"/>
  <c r="T34" i="14"/>
  <c r="U34" i="14"/>
  <c r="V34" i="14"/>
  <c r="W34" i="14"/>
  <c r="X34" i="14"/>
  <c r="Y34" i="14"/>
  <c r="Z34" i="14"/>
  <c r="AA34" i="14"/>
  <c r="A35" i="14"/>
  <c r="T35" i="14"/>
  <c r="U35" i="14"/>
  <c r="V35" i="14"/>
  <c r="W35" i="14"/>
  <c r="X35" i="14"/>
  <c r="Y35" i="14"/>
  <c r="Z35" i="14"/>
  <c r="AA35" i="14"/>
  <c r="A36" i="14"/>
  <c r="T36" i="14"/>
  <c r="U36" i="14"/>
  <c r="V36" i="14"/>
  <c r="W36" i="14"/>
  <c r="X36" i="14"/>
  <c r="Y36" i="14"/>
  <c r="Z36" i="14"/>
  <c r="AA36" i="14"/>
  <c r="A37" i="14"/>
  <c r="T37" i="14"/>
  <c r="U37" i="14"/>
  <c r="V37" i="14"/>
  <c r="W37" i="14"/>
  <c r="X37" i="14"/>
  <c r="Y37" i="14"/>
  <c r="Z37" i="14"/>
  <c r="AA37" i="14"/>
  <c r="A38" i="14"/>
  <c r="T38" i="14"/>
  <c r="U38" i="14"/>
  <c r="V38" i="14"/>
  <c r="W38" i="14"/>
  <c r="X38" i="14"/>
  <c r="Y38" i="14"/>
  <c r="Z38" i="14"/>
  <c r="AA38" i="14"/>
  <c r="A39" i="14"/>
  <c r="T39" i="14"/>
  <c r="U39" i="14"/>
  <c r="V39" i="14"/>
  <c r="W39" i="14"/>
  <c r="X39" i="14"/>
  <c r="Y39" i="14"/>
  <c r="Z39" i="14"/>
  <c r="AA39" i="14"/>
  <c r="A40" i="14"/>
  <c r="T40" i="14"/>
  <c r="U40" i="14"/>
  <c r="V40" i="14"/>
  <c r="W40" i="14"/>
  <c r="X40" i="14"/>
  <c r="Y40" i="14"/>
  <c r="Z40" i="14"/>
  <c r="AA40" i="14"/>
  <c r="A41" i="14"/>
  <c r="T41" i="14"/>
  <c r="U41" i="14"/>
  <c r="V41" i="14"/>
  <c r="W41" i="14"/>
  <c r="X41" i="14"/>
  <c r="Y41" i="14"/>
  <c r="Z41" i="14"/>
  <c r="AA41" i="14"/>
  <c r="A42" i="14"/>
  <c r="T42" i="14"/>
  <c r="U42" i="14"/>
  <c r="V42" i="14"/>
  <c r="W42" i="14"/>
  <c r="X42" i="14"/>
  <c r="Y42" i="14"/>
  <c r="Z42" i="14"/>
  <c r="AA42" i="14"/>
  <c r="A43" i="14"/>
  <c r="T43" i="14"/>
  <c r="U43" i="14"/>
  <c r="V43" i="14"/>
  <c r="W43" i="14"/>
  <c r="X43" i="14"/>
  <c r="Y43" i="14"/>
  <c r="Z43" i="14"/>
  <c r="AA43" i="14"/>
  <c r="A44" i="14"/>
  <c r="T44" i="14"/>
  <c r="U44" i="14"/>
  <c r="V44" i="14"/>
  <c r="W44" i="14"/>
  <c r="X44" i="14"/>
  <c r="Y44" i="14"/>
  <c r="Z44" i="14"/>
  <c r="AA44" i="14"/>
  <c r="A45" i="14"/>
  <c r="T45" i="14"/>
  <c r="U45" i="14"/>
  <c r="V45" i="14"/>
  <c r="W45" i="14"/>
  <c r="X45" i="14"/>
  <c r="Y45" i="14"/>
  <c r="Z45" i="14"/>
  <c r="AA45" i="14"/>
  <c r="A46" i="14"/>
  <c r="T46" i="14"/>
  <c r="U46" i="14"/>
  <c r="V46" i="14"/>
  <c r="W46" i="14"/>
  <c r="X46" i="14"/>
  <c r="Y46" i="14"/>
  <c r="Z46" i="14"/>
  <c r="AA46" i="14"/>
  <c r="A47" i="14"/>
  <c r="T47" i="14"/>
  <c r="U47" i="14"/>
  <c r="V47" i="14"/>
  <c r="W47" i="14"/>
  <c r="X47" i="14"/>
  <c r="Y47" i="14"/>
  <c r="Z47" i="14"/>
  <c r="AA47" i="14"/>
  <c r="A48" i="14"/>
  <c r="T48" i="14"/>
  <c r="U48" i="14"/>
  <c r="V48" i="14"/>
  <c r="W48" i="14"/>
  <c r="X48" i="14"/>
  <c r="Y48" i="14"/>
  <c r="Z48" i="14"/>
  <c r="AA48" i="14"/>
  <c r="A49" i="14"/>
  <c r="T49" i="14"/>
  <c r="U49" i="14"/>
  <c r="V49" i="14"/>
  <c r="W49" i="14"/>
  <c r="X49" i="14"/>
  <c r="Y49" i="14"/>
  <c r="Z49" i="14"/>
  <c r="AA49" i="14"/>
  <c r="A50" i="14"/>
  <c r="T50" i="14"/>
  <c r="U50" i="14"/>
  <c r="V50" i="14"/>
  <c r="W50" i="14"/>
  <c r="X50" i="14"/>
  <c r="Y50" i="14"/>
  <c r="Z50" i="14"/>
  <c r="AA50" i="14"/>
  <c r="A51" i="14"/>
  <c r="T51" i="14"/>
  <c r="U51" i="14"/>
  <c r="V51" i="14"/>
  <c r="W51" i="14"/>
  <c r="X51" i="14"/>
  <c r="Y51" i="14"/>
  <c r="Z51" i="14"/>
  <c r="AA51" i="14"/>
  <c r="A52" i="14"/>
  <c r="T52" i="14"/>
  <c r="U52" i="14"/>
  <c r="V52" i="14"/>
  <c r="W52" i="14"/>
  <c r="X52" i="14"/>
  <c r="Y52" i="14"/>
  <c r="Z52" i="14"/>
  <c r="AA52" i="14"/>
  <c r="A53" i="14"/>
  <c r="T53" i="14"/>
  <c r="U53" i="14"/>
  <c r="V53" i="14"/>
  <c r="W53" i="14"/>
  <c r="X53" i="14"/>
  <c r="Y53" i="14"/>
  <c r="Z53" i="14"/>
  <c r="AA53" i="14"/>
  <c r="A54" i="14"/>
  <c r="T54" i="14"/>
  <c r="U54" i="14"/>
  <c r="V54" i="14"/>
  <c r="W54" i="14"/>
  <c r="X54" i="14"/>
  <c r="Y54" i="14"/>
  <c r="Z54" i="14"/>
  <c r="AA54" i="14"/>
  <c r="A55" i="14"/>
  <c r="T55" i="14"/>
  <c r="U55" i="14"/>
  <c r="V55" i="14"/>
  <c r="W55" i="14"/>
  <c r="X55" i="14"/>
  <c r="Y55" i="14"/>
  <c r="Z55" i="14"/>
  <c r="AA55" i="14"/>
  <c r="A56" i="14"/>
  <c r="T56" i="14"/>
  <c r="U56" i="14"/>
  <c r="V56" i="14"/>
  <c r="W56" i="14"/>
  <c r="X56" i="14"/>
  <c r="Y56" i="14"/>
  <c r="Z56" i="14"/>
  <c r="AA56" i="14"/>
  <c r="A57" i="14"/>
  <c r="T57" i="14"/>
  <c r="U57" i="14"/>
  <c r="V57" i="14"/>
  <c r="W57" i="14"/>
  <c r="X57" i="14"/>
  <c r="Y57" i="14"/>
  <c r="Z57" i="14"/>
  <c r="AA57" i="14"/>
  <c r="A58" i="14"/>
  <c r="T58" i="14"/>
  <c r="U58" i="14"/>
  <c r="V58" i="14"/>
  <c r="W58" i="14"/>
  <c r="X58" i="14"/>
  <c r="Y58" i="14"/>
  <c r="Z58" i="14"/>
  <c r="AA58" i="14"/>
  <c r="A59" i="14"/>
  <c r="T59" i="14"/>
  <c r="U59" i="14"/>
  <c r="V59" i="14"/>
  <c r="W59" i="14"/>
  <c r="X59" i="14"/>
  <c r="Y59" i="14"/>
  <c r="Z59" i="14"/>
  <c r="AA59" i="14"/>
  <c r="A60" i="14"/>
  <c r="T60" i="14"/>
  <c r="U60" i="14"/>
  <c r="V60" i="14"/>
  <c r="W60" i="14"/>
  <c r="X60" i="14"/>
  <c r="Y60" i="14"/>
  <c r="Z60" i="14"/>
  <c r="AA60" i="14"/>
  <c r="A61" i="14"/>
  <c r="T61" i="14"/>
  <c r="U61" i="14"/>
  <c r="V61" i="14"/>
  <c r="W61" i="14"/>
  <c r="X61" i="14"/>
  <c r="Y61" i="14"/>
  <c r="Z61" i="14"/>
  <c r="AA61" i="14"/>
  <c r="A62" i="14"/>
  <c r="T62" i="14"/>
  <c r="U62" i="14"/>
  <c r="V62" i="14"/>
  <c r="W62" i="14"/>
  <c r="X62" i="14"/>
  <c r="Y62" i="14"/>
  <c r="Z62" i="14"/>
  <c r="AA62" i="14"/>
  <c r="A63" i="14"/>
  <c r="T63" i="14"/>
  <c r="U63" i="14"/>
  <c r="V63" i="14"/>
  <c r="W63" i="14"/>
  <c r="X63" i="14"/>
  <c r="Y63" i="14"/>
  <c r="Z63" i="14"/>
  <c r="AA63" i="14"/>
  <c r="A64" i="14"/>
  <c r="T64" i="14"/>
  <c r="U64" i="14"/>
  <c r="V64" i="14"/>
  <c r="W64" i="14"/>
  <c r="X64" i="14"/>
  <c r="Y64" i="14"/>
  <c r="Z64" i="14"/>
  <c r="AA64" i="14"/>
  <c r="A65" i="14"/>
  <c r="T65" i="14"/>
  <c r="U65" i="14"/>
  <c r="V65" i="14"/>
  <c r="W65" i="14"/>
  <c r="X65" i="14"/>
  <c r="Y65" i="14"/>
  <c r="Z65" i="14"/>
  <c r="AA65" i="14"/>
  <c r="A66" i="14"/>
  <c r="T66" i="14"/>
  <c r="U66" i="14"/>
  <c r="V66" i="14"/>
  <c r="W66" i="14"/>
  <c r="X66" i="14"/>
  <c r="Y66" i="14"/>
  <c r="Z66" i="14"/>
  <c r="AA66" i="14"/>
  <c r="A67" i="14"/>
  <c r="T67" i="14"/>
  <c r="U67" i="14"/>
  <c r="V67" i="14"/>
  <c r="W67" i="14"/>
  <c r="X67" i="14"/>
  <c r="Y67" i="14"/>
  <c r="Z67" i="14"/>
  <c r="AA67" i="14"/>
  <c r="A68" i="14"/>
  <c r="T68" i="14"/>
  <c r="U68" i="14"/>
  <c r="V68" i="14"/>
  <c r="W68" i="14"/>
  <c r="X68" i="14"/>
  <c r="Y68" i="14"/>
  <c r="Z68" i="14"/>
  <c r="AA68" i="14"/>
  <c r="A69" i="14"/>
  <c r="T69" i="14"/>
  <c r="U69" i="14"/>
  <c r="V69" i="14"/>
  <c r="W69" i="14"/>
  <c r="X69" i="14"/>
  <c r="Y69" i="14"/>
  <c r="Z69" i="14"/>
  <c r="AA69" i="14"/>
  <c r="A70" i="14"/>
  <c r="T70" i="14"/>
  <c r="U70" i="14"/>
  <c r="V70" i="14"/>
  <c r="W70" i="14"/>
  <c r="X70" i="14"/>
  <c r="Y70" i="14"/>
  <c r="Z70" i="14"/>
  <c r="AA70" i="14"/>
  <c r="A71" i="14"/>
  <c r="T71" i="14"/>
  <c r="U71" i="14"/>
  <c r="V71" i="14"/>
  <c r="W71" i="14"/>
  <c r="X71" i="14"/>
  <c r="Y71" i="14"/>
  <c r="Z71" i="14"/>
  <c r="AA71" i="14"/>
  <c r="A72" i="14"/>
  <c r="T72" i="14"/>
  <c r="U72" i="14"/>
  <c r="V72" i="14"/>
  <c r="W72" i="14"/>
  <c r="X72" i="14"/>
  <c r="Y72" i="14"/>
  <c r="Z72" i="14"/>
  <c r="AA72" i="14"/>
  <c r="A73" i="14"/>
  <c r="T73" i="14"/>
  <c r="U73" i="14"/>
  <c r="V73" i="14"/>
  <c r="W73" i="14"/>
  <c r="X73" i="14"/>
  <c r="Y73" i="14"/>
  <c r="Z73" i="14"/>
  <c r="AA73" i="14"/>
  <c r="A74" i="14"/>
  <c r="T74" i="14"/>
  <c r="U74" i="14"/>
  <c r="V74" i="14"/>
  <c r="W74" i="14"/>
  <c r="X74" i="14"/>
  <c r="Y74" i="14"/>
  <c r="Z74" i="14"/>
  <c r="AA74" i="14"/>
  <c r="A75" i="14"/>
  <c r="T75" i="14"/>
  <c r="U75" i="14"/>
  <c r="V75" i="14"/>
  <c r="W75" i="14"/>
  <c r="X75" i="14"/>
  <c r="Y75" i="14"/>
  <c r="Z75" i="14"/>
  <c r="AA75" i="14"/>
  <c r="A76" i="14"/>
  <c r="T76" i="14"/>
  <c r="U76" i="14"/>
  <c r="V76" i="14"/>
  <c r="W76" i="14"/>
  <c r="X76" i="14"/>
  <c r="Y76" i="14"/>
  <c r="Z76" i="14"/>
  <c r="AA76" i="14"/>
  <c r="A77" i="14"/>
  <c r="T77" i="14"/>
  <c r="U77" i="14"/>
  <c r="V77" i="14"/>
  <c r="W77" i="14"/>
  <c r="X77" i="14"/>
  <c r="Y77" i="14"/>
  <c r="Z77" i="14"/>
  <c r="AA77" i="14"/>
  <c r="A78" i="14"/>
  <c r="T78" i="14"/>
  <c r="U78" i="14"/>
  <c r="V78" i="14"/>
  <c r="W78" i="14"/>
  <c r="X78" i="14"/>
  <c r="Y78" i="14"/>
  <c r="Z78" i="14"/>
  <c r="AA78" i="14"/>
  <c r="A79" i="14"/>
  <c r="T79" i="14"/>
  <c r="U79" i="14"/>
  <c r="V79" i="14"/>
  <c r="W79" i="14"/>
  <c r="X79" i="14"/>
  <c r="Y79" i="14"/>
  <c r="Z79" i="14"/>
  <c r="AA79" i="14"/>
  <c r="A80" i="14"/>
  <c r="T80" i="14"/>
  <c r="U80" i="14"/>
  <c r="V80" i="14"/>
  <c r="W80" i="14"/>
  <c r="X80" i="14"/>
  <c r="Y80" i="14"/>
  <c r="Z80" i="14"/>
  <c r="AA80" i="14"/>
  <c r="A81" i="14"/>
  <c r="T81" i="14"/>
  <c r="U81" i="14"/>
  <c r="V81" i="14"/>
  <c r="W81" i="14"/>
  <c r="X81" i="14"/>
  <c r="Y81" i="14"/>
  <c r="Z81" i="14"/>
  <c r="AA81" i="14"/>
  <c r="A82" i="14"/>
  <c r="T82" i="14"/>
  <c r="U82" i="14"/>
  <c r="V82" i="14"/>
  <c r="W82" i="14"/>
  <c r="X82" i="14"/>
  <c r="Y82" i="14"/>
  <c r="Z82" i="14"/>
  <c r="AA82" i="14"/>
  <c r="A83" i="14"/>
  <c r="T83" i="14"/>
  <c r="U83" i="14"/>
  <c r="V83" i="14"/>
  <c r="W83" i="14"/>
  <c r="X83" i="14"/>
  <c r="Y83" i="14"/>
  <c r="Z83" i="14"/>
  <c r="AA83" i="14"/>
  <c r="A84" i="14"/>
  <c r="T84" i="14"/>
  <c r="U84" i="14"/>
  <c r="V84" i="14"/>
  <c r="W84" i="14"/>
  <c r="X84" i="14"/>
  <c r="Y84" i="14"/>
  <c r="Z84" i="14"/>
  <c r="AA84" i="14"/>
  <c r="A85" i="14"/>
  <c r="T85" i="14"/>
  <c r="U85" i="14"/>
  <c r="V85" i="14"/>
  <c r="W85" i="14"/>
  <c r="X85" i="14"/>
  <c r="Y85" i="14"/>
  <c r="Z85" i="14"/>
  <c r="AA85" i="14"/>
  <c r="A86" i="14"/>
  <c r="T86" i="14"/>
  <c r="U86" i="14"/>
  <c r="V86" i="14"/>
  <c r="W86" i="14"/>
  <c r="X86" i="14"/>
  <c r="Y86" i="14"/>
  <c r="Z86" i="14"/>
  <c r="AA86" i="14"/>
  <c r="A87" i="14"/>
  <c r="T87" i="14"/>
  <c r="U87" i="14"/>
  <c r="V87" i="14"/>
  <c r="W87" i="14"/>
  <c r="X87" i="14"/>
  <c r="Y87" i="14"/>
  <c r="Z87" i="14"/>
  <c r="AA87" i="14"/>
  <c r="A88" i="14"/>
  <c r="T88" i="14"/>
  <c r="U88" i="14"/>
  <c r="V88" i="14"/>
  <c r="W88" i="14"/>
  <c r="X88" i="14"/>
  <c r="Y88" i="14"/>
  <c r="Z88" i="14"/>
  <c r="AA88" i="14"/>
  <c r="A89" i="14"/>
  <c r="T89" i="14"/>
  <c r="U89" i="14"/>
  <c r="V89" i="14"/>
  <c r="W89" i="14"/>
  <c r="X89" i="14"/>
  <c r="Y89" i="14"/>
  <c r="Z89" i="14"/>
  <c r="AA89" i="14"/>
  <c r="A90" i="14"/>
  <c r="T90" i="14"/>
  <c r="U90" i="14"/>
  <c r="V90" i="14"/>
  <c r="W90" i="14"/>
  <c r="X90" i="14"/>
  <c r="Y90" i="14"/>
  <c r="Z90" i="14"/>
  <c r="AA90" i="14"/>
  <c r="A91" i="14"/>
  <c r="T91" i="14"/>
  <c r="U91" i="14"/>
  <c r="V91" i="14"/>
  <c r="W91" i="14"/>
  <c r="X91" i="14"/>
  <c r="Y91" i="14"/>
  <c r="Z91" i="14"/>
  <c r="AA91" i="14"/>
  <c r="T92" i="14"/>
  <c r="U92" i="14"/>
  <c r="V92" i="14"/>
  <c r="W92" i="14"/>
  <c r="X92" i="14"/>
  <c r="Y92" i="14"/>
  <c r="Z92" i="14"/>
  <c r="AA92" i="14"/>
  <c r="T93" i="14"/>
  <c r="U93" i="14"/>
  <c r="V93" i="14"/>
  <c r="W93" i="14"/>
  <c r="X93" i="14"/>
  <c r="Y93" i="14"/>
  <c r="Z93" i="14"/>
  <c r="AA93" i="14"/>
  <c r="T94" i="14"/>
  <c r="U94" i="14"/>
  <c r="V94" i="14"/>
  <c r="W94" i="14"/>
  <c r="X94" i="14"/>
  <c r="Y94" i="14"/>
  <c r="Z94" i="14"/>
  <c r="AA94" i="14"/>
  <c r="T95" i="14"/>
  <c r="U95" i="14"/>
  <c r="V95" i="14"/>
  <c r="W95" i="14"/>
  <c r="X95" i="14"/>
  <c r="Y95" i="14"/>
  <c r="Z95" i="14"/>
  <c r="AA95" i="14"/>
  <c r="T96" i="14"/>
  <c r="U96" i="14"/>
  <c r="V96" i="14"/>
  <c r="W96" i="14"/>
  <c r="X96" i="14"/>
  <c r="Y96" i="14"/>
  <c r="Z96" i="14"/>
  <c r="AA96" i="14"/>
  <c r="T97" i="14"/>
  <c r="U97" i="14"/>
  <c r="V97" i="14"/>
  <c r="W97" i="14"/>
  <c r="X97" i="14"/>
  <c r="Y97" i="14"/>
  <c r="Z97" i="14"/>
  <c r="AA97" i="14"/>
  <c r="T98" i="14"/>
  <c r="U98" i="14"/>
  <c r="V98" i="14"/>
  <c r="W98" i="14"/>
  <c r="X98" i="14"/>
  <c r="Y98" i="14"/>
  <c r="Z98" i="14"/>
  <c r="AA98" i="14"/>
  <c r="T99" i="14"/>
  <c r="U99" i="14"/>
  <c r="V99" i="14"/>
  <c r="W99" i="14"/>
  <c r="X99" i="14"/>
  <c r="Y99" i="14"/>
  <c r="Z99" i="14"/>
  <c r="AA99" i="14"/>
  <c r="T100" i="14"/>
  <c r="U100" i="14"/>
  <c r="V100" i="14"/>
  <c r="W100" i="14"/>
  <c r="X100" i="14"/>
  <c r="Y100" i="14"/>
  <c r="Z100" i="14"/>
  <c r="AA100" i="14"/>
  <c r="T101" i="14"/>
  <c r="U101" i="14"/>
  <c r="V101" i="14"/>
  <c r="W101" i="14"/>
  <c r="X101" i="14"/>
  <c r="Y101" i="14"/>
  <c r="Z101" i="14"/>
  <c r="AA101" i="14"/>
  <c r="T102" i="14"/>
  <c r="U102" i="14"/>
  <c r="V102" i="14"/>
  <c r="W102" i="14"/>
  <c r="X102" i="14"/>
  <c r="Y102" i="14"/>
  <c r="Z102" i="14"/>
  <c r="AA102" i="14"/>
  <c r="T103" i="14"/>
  <c r="U103" i="14"/>
  <c r="V103" i="14"/>
  <c r="W103" i="14"/>
  <c r="X103" i="14"/>
  <c r="Y103" i="14"/>
  <c r="Z103" i="14"/>
  <c r="AA103" i="14"/>
  <c r="T104" i="14"/>
  <c r="U104" i="14"/>
  <c r="V104" i="14"/>
  <c r="W104" i="14"/>
  <c r="X104" i="14"/>
  <c r="Y104" i="14"/>
  <c r="Z104" i="14"/>
  <c r="AA104" i="14"/>
  <c r="T105" i="14"/>
  <c r="U105" i="14"/>
  <c r="V105" i="14"/>
  <c r="W105" i="14"/>
  <c r="X105" i="14"/>
  <c r="Y105" i="14"/>
  <c r="Z105" i="14"/>
  <c r="AA105" i="14"/>
  <c r="T106" i="14"/>
  <c r="U106" i="14"/>
  <c r="V106" i="14"/>
  <c r="W106" i="14"/>
  <c r="X106" i="14"/>
  <c r="Y106" i="14"/>
  <c r="Z106" i="14"/>
  <c r="AA106" i="14"/>
  <c r="T107" i="14"/>
  <c r="U107" i="14"/>
  <c r="V107" i="14"/>
  <c r="W107" i="14"/>
  <c r="X107" i="14"/>
  <c r="Y107" i="14"/>
  <c r="Z107" i="14"/>
  <c r="AA107" i="14"/>
  <c r="T108" i="14"/>
  <c r="U108" i="14"/>
  <c r="V108" i="14"/>
  <c r="W108" i="14"/>
  <c r="X108" i="14"/>
  <c r="Y108" i="14"/>
  <c r="Z108" i="14"/>
  <c r="AA108" i="14"/>
  <c r="T109" i="14"/>
  <c r="U109" i="14"/>
  <c r="V109" i="14"/>
  <c r="W109" i="14"/>
  <c r="X109" i="14"/>
  <c r="Y109" i="14"/>
  <c r="Z109" i="14"/>
  <c r="AA109" i="14"/>
  <c r="T110" i="14"/>
  <c r="U110" i="14"/>
  <c r="V110" i="14"/>
  <c r="W110" i="14"/>
  <c r="X110" i="14"/>
  <c r="Y110" i="14"/>
  <c r="Z110" i="14"/>
  <c r="AA110" i="14"/>
  <c r="T111" i="14"/>
  <c r="U111" i="14"/>
  <c r="V111" i="14"/>
  <c r="W111" i="14"/>
  <c r="X111" i="14"/>
  <c r="Y111" i="14"/>
  <c r="Z111" i="14"/>
  <c r="AA111" i="14"/>
  <c r="T112" i="14"/>
  <c r="U112" i="14"/>
  <c r="V112" i="14"/>
  <c r="W112" i="14"/>
  <c r="X112" i="14"/>
  <c r="Y112" i="14"/>
  <c r="Z112" i="14"/>
  <c r="AA112" i="14"/>
  <c r="T113" i="14"/>
  <c r="U113" i="14"/>
  <c r="V113" i="14"/>
  <c r="W113" i="14"/>
  <c r="X113" i="14"/>
  <c r="Y113" i="14"/>
  <c r="Z113" i="14"/>
  <c r="AA113" i="14"/>
  <c r="T114" i="14"/>
  <c r="U114" i="14"/>
  <c r="V114" i="14"/>
  <c r="W114" i="14"/>
  <c r="X114" i="14"/>
  <c r="Y114" i="14"/>
  <c r="Z114" i="14"/>
  <c r="AA114" i="14"/>
  <c r="T115" i="14"/>
  <c r="U115" i="14"/>
  <c r="V115" i="14"/>
  <c r="W115" i="14"/>
  <c r="X115" i="14"/>
  <c r="Y115" i="14"/>
  <c r="Z115" i="14"/>
  <c r="AA115" i="14"/>
  <c r="T116" i="14"/>
  <c r="U116" i="14"/>
  <c r="V116" i="14"/>
  <c r="W116" i="14"/>
  <c r="X116" i="14"/>
  <c r="Y116" i="14"/>
  <c r="Z116" i="14"/>
  <c r="AA116" i="14"/>
  <c r="T117" i="14"/>
  <c r="U117" i="14"/>
  <c r="V117" i="14"/>
  <c r="W117" i="14"/>
  <c r="X117" i="14"/>
  <c r="Y117" i="14"/>
  <c r="Z117" i="14"/>
  <c r="AA117" i="14"/>
  <c r="T118" i="14"/>
  <c r="U118" i="14"/>
  <c r="V118" i="14"/>
  <c r="W118" i="14"/>
  <c r="X118" i="14"/>
  <c r="Y118" i="14"/>
  <c r="Z118" i="14"/>
  <c r="AA118" i="14"/>
  <c r="T119" i="14"/>
  <c r="U119" i="14"/>
  <c r="V119" i="14"/>
  <c r="W119" i="14"/>
  <c r="X119" i="14"/>
  <c r="Y119" i="14"/>
  <c r="Z119" i="14"/>
  <c r="AA119" i="14"/>
  <c r="T120" i="14"/>
  <c r="U120" i="14"/>
  <c r="V120" i="14"/>
  <c r="W120" i="14"/>
  <c r="X120" i="14"/>
  <c r="Y120" i="14"/>
  <c r="Z120" i="14"/>
  <c r="AA120" i="14"/>
  <c r="T121" i="14"/>
  <c r="U121" i="14"/>
  <c r="V121" i="14"/>
  <c r="W121" i="14"/>
  <c r="X121" i="14"/>
  <c r="Y121" i="14"/>
  <c r="Z121" i="14"/>
  <c r="AA121" i="14"/>
  <c r="T122" i="14"/>
  <c r="U122" i="14"/>
  <c r="V122" i="14"/>
  <c r="W122" i="14"/>
  <c r="X122" i="14"/>
  <c r="Y122" i="14"/>
  <c r="Z122" i="14"/>
  <c r="AA122" i="14"/>
  <c r="T123" i="14"/>
  <c r="U123" i="14"/>
  <c r="V123" i="14"/>
  <c r="W123" i="14"/>
  <c r="X123" i="14"/>
  <c r="Y123" i="14"/>
  <c r="Z123" i="14"/>
  <c r="AA123" i="14"/>
  <c r="T124" i="14"/>
  <c r="U124" i="14"/>
  <c r="V124" i="14"/>
  <c r="W124" i="14"/>
  <c r="X124" i="14"/>
  <c r="Y124" i="14"/>
  <c r="Z124" i="14"/>
  <c r="AA124" i="14"/>
  <c r="T125" i="14"/>
  <c r="U125" i="14"/>
  <c r="V125" i="14"/>
  <c r="W125" i="14"/>
  <c r="X125" i="14"/>
  <c r="Y125" i="14"/>
  <c r="Z125" i="14"/>
  <c r="AA125" i="14"/>
  <c r="T126" i="14"/>
  <c r="U126" i="14"/>
  <c r="V126" i="14"/>
  <c r="W126" i="14"/>
  <c r="X126" i="14"/>
  <c r="Y126" i="14"/>
  <c r="Z126" i="14"/>
  <c r="AA126" i="14"/>
  <c r="T127" i="14"/>
  <c r="U127" i="14"/>
  <c r="V127" i="14"/>
  <c r="W127" i="14"/>
  <c r="X127" i="14"/>
  <c r="Y127" i="14"/>
  <c r="Z127" i="14"/>
  <c r="AA127" i="14"/>
  <c r="T128" i="14"/>
  <c r="U128" i="14"/>
  <c r="V128" i="14"/>
  <c r="W128" i="14"/>
  <c r="X128" i="14"/>
  <c r="Y128" i="14"/>
  <c r="Z128" i="14"/>
  <c r="AA128" i="14"/>
  <c r="T129" i="14"/>
  <c r="U129" i="14"/>
  <c r="V129" i="14"/>
  <c r="W129" i="14"/>
  <c r="X129" i="14"/>
  <c r="Y129" i="14"/>
  <c r="Z129" i="14"/>
  <c r="AA129" i="14"/>
  <c r="T130" i="14"/>
  <c r="U130" i="14"/>
  <c r="V130" i="14"/>
  <c r="W130" i="14"/>
  <c r="X130" i="14"/>
  <c r="Y130" i="14"/>
  <c r="Z130" i="14"/>
  <c r="AA130" i="14"/>
  <c r="T131" i="14"/>
  <c r="U131" i="14"/>
  <c r="V131" i="14"/>
  <c r="W131" i="14"/>
  <c r="X131" i="14"/>
  <c r="Y131" i="14"/>
  <c r="Z131" i="14"/>
  <c r="AA131" i="14"/>
  <c r="T132" i="14"/>
  <c r="U132" i="14"/>
  <c r="V132" i="14"/>
  <c r="W132" i="14"/>
  <c r="X132" i="14"/>
  <c r="Y132" i="14"/>
  <c r="Z132" i="14"/>
  <c r="AA132" i="14"/>
  <c r="T133" i="14"/>
  <c r="U133" i="14"/>
  <c r="V133" i="14"/>
  <c r="W133" i="14"/>
  <c r="X133" i="14"/>
  <c r="Y133" i="14"/>
  <c r="Z133" i="14"/>
  <c r="AA133" i="14"/>
  <c r="T134" i="14"/>
  <c r="U134" i="14"/>
  <c r="V134" i="14"/>
  <c r="W134" i="14"/>
  <c r="X134" i="14"/>
  <c r="Y134" i="14"/>
  <c r="Z134" i="14"/>
  <c r="AA134" i="14"/>
  <c r="T135" i="14"/>
  <c r="U135" i="14"/>
  <c r="V135" i="14"/>
  <c r="W135" i="14"/>
  <c r="X135" i="14"/>
  <c r="Y135" i="14"/>
  <c r="Z135" i="14"/>
  <c r="AA135" i="14"/>
  <c r="T136" i="14"/>
  <c r="U136" i="14"/>
  <c r="V136" i="14"/>
  <c r="W136" i="14"/>
  <c r="X136" i="14"/>
  <c r="Y136" i="14"/>
  <c r="Z136" i="14"/>
  <c r="AA136" i="14"/>
  <c r="T137" i="14"/>
  <c r="U137" i="14"/>
  <c r="V137" i="14"/>
  <c r="W137" i="14"/>
  <c r="X137" i="14"/>
  <c r="Y137" i="14"/>
  <c r="Z137" i="14"/>
  <c r="AA137" i="14"/>
  <c r="T138" i="14"/>
  <c r="U138" i="14"/>
  <c r="V138" i="14"/>
  <c r="W138" i="14"/>
  <c r="X138" i="14"/>
  <c r="Y138" i="14"/>
  <c r="Z138" i="14"/>
  <c r="AA138" i="14"/>
  <c r="T139" i="14"/>
  <c r="U139" i="14"/>
  <c r="V139" i="14"/>
  <c r="W139" i="14"/>
  <c r="X139" i="14"/>
  <c r="Y139" i="14"/>
  <c r="Z139" i="14"/>
  <c r="AA139" i="14"/>
  <c r="T140" i="14"/>
  <c r="U140" i="14"/>
  <c r="V140" i="14"/>
  <c r="W140" i="14"/>
  <c r="X140" i="14"/>
  <c r="Y140" i="14"/>
  <c r="Z140" i="14"/>
  <c r="AA140" i="14"/>
  <c r="T141" i="14"/>
  <c r="U141" i="14"/>
  <c r="V141" i="14"/>
  <c r="W141" i="14"/>
  <c r="X141" i="14"/>
  <c r="Y141" i="14"/>
  <c r="Z141" i="14"/>
  <c r="AA141" i="14"/>
  <c r="T142" i="14"/>
  <c r="U142" i="14"/>
  <c r="V142" i="14"/>
  <c r="W142" i="14"/>
  <c r="X142" i="14"/>
  <c r="Y142" i="14"/>
  <c r="Z142" i="14"/>
  <c r="AA142" i="14"/>
  <c r="T143" i="14"/>
  <c r="U143" i="14"/>
  <c r="V143" i="14"/>
  <c r="W143" i="14"/>
  <c r="X143" i="14"/>
  <c r="Y143" i="14"/>
  <c r="Z143" i="14"/>
  <c r="AA143" i="14"/>
  <c r="T144" i="14"/>
  <c r="U144" i="14"/>
  <c r="V144" i="14"/>
  <c r="W144" i="14"/>
  <c r="X144" i="14"/>
  <c r="Y144" i="14"/>
  <c r="Z144" i="14"/>
  <c r="AA144" i="14"/>
  <c r="T145" i="14"/>
  <c r="U145" i="14"/>
  <c r="V145" i="14"/>
  <c r="W145" i="14"/>
  <c r="X145" i="14"/>
  <c r="Y145" i="14"/>
  <c r="Z145" i="14"/>
  <c r="AA145" i="14"/>
  <c r="T146" i="14"/>
  <c r="U146" i="14"/>
  <c r="V146" i="14"/>
  <c r="W146" i="14"/>
  <c r="X146" i="14"/>
  <c r="Y146" i="14"/>
  <c r="Z146" i="14"/>
  <c r="AA146" i="14"/>
  <c r="T147" i="14"/>
  <c r="U147" i="14"/>
  <c r="V147" i="14"/>
  <c r="W147" i="14"/>
  <c r="X147" i="14"/>
  <c r="Y147" i="14"/>
  <c r="Z147" i="14"/>
  <c r="AA147" i="14"/>
  <c r="T148" i="14"/>
  <c r="U148" i="14"/>
  <c r="V148" i="14"/>
  <c r="W148" i="14"/>
  <c r="X148" i="14"/>
  <c r="Y148" i="14"/>
  <c r="Z148" i="14"/>
  <c r="AA148" i="14"/>
  <c r="T149" i="14"/>
  <c r="U149" i="14"/>
  <c r="V149" i="14"/>
  <c r="W149" i="14"/>
  <c r="X149" i="14"/>
  <c r="Y149" i="14"/>
  <c r="Z149" i="14"/>
  <c r="AA149" i="14"/>
  <c r="T150" i="14"/>
  <c r="U150" i="14"/>
  <c r="V150" i="14"/>
  <c r="W150" i="14"/>
  <c r="X150" i="14"/>
  <c r="Y150" i="14"/>
  <c r="Z150" i="14"/>
  <c r="AA150" i="14"/>
  <c r="T151" i="14"/>
  <c r="U151" i="14"/>
  <c r="V151" i="14"/>
  <c r="W151" i="14"/>
  <c r="X151" i="14"/>
  <c r="Y151" i="14"/>
  <c r="Z151" i="14"/>
  <c r="AA151" i="14"/>
  <c r="T152" i="14"/>
  <c r="U152" i="14"/>
  <c r="V152" i="14"/>
  <c r="W152" i="14"/>
  <c r="X152" i="14"/>
  <c r="Y152" i="14"/>
  <c r="Z152" i="14"/>
  <c r="AA152" i="14"/>
  <c r="T153" i="14"/>
  <c r="U153" i="14"/>
  <c r="V153" i="14"/>
  <c r="W153" i="14"/>
  <c r="X153" i="14"/>
  <c r="Y153" i="14"/>
  <c r="Z153" i="14"/>
  <c r="AA153" i="14"/>
  <c r="T154" i="14"/>
  <c r="U154" i="14"/>
  <c r="V154" i="14"/>
  <c r="W154" i="14"/>
  <c r="X154" i="14"/>
  <c r="Y154" i="14"/>
  <c r="Z154" i="14"/>
  <c r="AA154" i="14"/>
  <c r="T155" i="14"/>
  <c r="U155" i="14"/>
  <c r="V155" i="14"/>
  <c r="W155" i="14"/>
  <c r="X155" i="14"/>
  <c r="Y155" i="14"/>
  <c r="Z155" i="14"/>
  <c r="AA155" i="14"/>
  <c r="T156" i="14"/>
  <c r="U156" i="14"/>
  <c r="V156" i="14"/>
  <c r="W156" i="14"/>
  <c r="X156" i="14"/>
  <c r="Y156" i="14"/>
  <c r="Z156" i="14"/>
  <c r="AA156" i="14"/>
  <c r="T157" i="14"/>
  <c r="U157" i="14"/>
  <c r="V157" i="14"/>
  <c r="W157" i="14"/>
  <c r="X157" i="14"/>
  <c r="Y157" i="14"/>
  <c r="Z157" i="14"/>
  <c r="AA157" i="14"/>
  <c r="T158" i="14"/>
  <c r="U158" i="14"/>
  <c r="V158" i="14"/>
  <c r="W158" i="14"/>
  <c r="X158" i="14"/>
  <c r="Y158" i="14"/>
  <c r="Z158" i="14"/>
  <c r="AA158" i="14"/>
  <c r="T159" i="14"/>
  <c r="U159" i="14"/>
  <c r="V159" i="14"/>
  <c r="W159" i="14"/>
  <c r="X159" i="14"/>
  <c r="Y159" i="14"/>
  <c r="Z159" i="14"/>
  <c r="AA159" i="14"/>
  <c r="T160" i="14"/>
  <c r="U160" i="14"/>
  <c r="V160" i="14"/>
  <c r="W160" i="14"/>
  <c r="X160" i="14"/>
  <c r="Y160" i="14"/>
  <c r="Z160" i="14"/>
  <c r="AA160" i="14"/>
  <c r="T161" i="14"/>
  <c r="U161" i="14"/>
  <c r="V161" i="14"/>
  <c r="W161" i="14"/>
  <c r="X161" i="14"/>
  <c r="Y161" i="14"/>
  <c r="Z161" i="14"/>
  <c r="AA161" i="14"/>
  <c r="T162" i="14"/>
  <c r="U162" i="14"/>
  <c r="V162" i="14"/>
  <c r="W162" i="14"/>
  <c r="X162" i="14"/>
  <c r="Y162" i="14"/>
  <c r="Z162" i="14"/>
  <c r="AA162" i="14"/>
  <c r="T163" i="14"/>
  <c r="U163" i="14"/>
  <c r="V163" i="14"/>
  <c r="W163" i="14"/>
  <c r="X163" i="14"/>
  <c r="Y163" i="14"/>
  <c r="Z163" i="14"/>
  <c r="AA163" i="14"/>
  <c r="T164" i="14"/>
  <c r="U164" i="14"/>
  <c r="V164" i="14"/>
  <c r="W164" i="14"/>
  <c r="X164" i="14"/>
  <c r="Y164" i="14"/>
  <c r="Z164" i="14"/>
  <c r="AA164" i="14"/>
  <c r="T165" i="14"/>
  <c r="U165" i="14"/>
  <c r="V165" i="14"/>
  <c r="W165" i="14"/>
  <c r="X165" i="14"/>
  <c r="Y165" i="14"/>
  <c r="Z165" i="14"/>
  <c r="AA165" i="14"/>
  <c r="T166" i="14"/>
  <c r="U166" i="14"/>
  <c r="V166" i="14"/>
  <c r="W166" i="14"/>
  <c r="X166" i="14"/>
  <c r="Y166" i="14"/>
  <c r="Z166" i="14"/>
  <c r="AA166" i="14"/>
  <c r="T167" i="14"/>
  <c r="U167" i="14"/>
  <c r="V167" i="14"/>
  <c r="W167" i="14"/>
  <c r="X167" i="14"/>
  <c r="Y167" i="14"/>
  <c r="Z167" i="14"/>
  <c r="AA167" i="14"/>
  <c r="T168" i="14"/>
  <c r="U168" i="14"/>
  <c r="V168" i="14"/>
  <c r="W168" i="14"/>
  <c r="X168" i="14"/>
  <c r="Y168" i="14"/>
  <c r="Z168" i="14"/>
  <c r="AA168" i="14"/>
  <c r="T169" i="14"/>
  <c r="U169" i="14"/>
  <c r="V169" i="14"/>
  <c r="W169" i="14"/>
  <c r="X169" i="14"/>
  <c r="Y169" i="14"/>
  <c r="Z169" i="14"/>
  <c r="AA169" i="14"/>
  <c r="T170" i="14"/>
  <c r="U170" i="14"/>
  <c r="V170" i="14"/>
  <c r="W170" i="14"/>
  <c r="X170" i="14"/>
  <c r="Y170" i="14"/>
  <c r="Z170" i="14"/>
  <c r="AA170" i="14"/>
  <c r="T171" i="14"/>
  <c r="U171" i="14"/>
  <c r="V171" i="14"/>
  <c r="W171" i="14"/>
  <c r="X171" i="14"/>
  <c r="Y171" i="14"/>
  <c r="Z171" i="14"/>
  <c r="AA171" i="14"/>
  <c r="T172" i="14"/>
  <c r="U172" i="14"/>
  <c r="V172" i="14"/>
  <c r="W172" i="14"/>
  <c r="X172" i="14"/>
  <c r="Y172" i="14"/>
  <c r="Z172" i="14"/>
  <c r="AA172" i="14"/>
  <c r="T173" i="14"/>
  <c r="U173" i="14"/>
  <c r="V173" i="14"/>
  <c r="W173" i="14"/>
  <c r="X173" i="14"/>
  <c r="Y173" i="14"/>
  <c r="Z173" i="14"/>
  <c r="AA173" i="14"/>
  <c r="T174" i="14"/>
  <c r="U174" i="14"/>
  <c r="V174" i="14"/>
  <c r="W174" i="14"/>
  <c r="X174" i="14"/>
  <c r="Y174" i="14"/>
  <c r="Z174" i="14"/>
  <c r="AA174" i="14"/>
  <c r="T175" i="14"/>
  <c r="U175" i="14"/>
  <c r="V175" i="14"/>
  <c r="W175" i="14"/>
  <c r="X175" i="14"/>
  <c r="Y175" i="14"/>
  <c r="Z175" i="14"/>
  <c r="AA175" i="14"/>
  <c r="T176" i="14"/>
  <c r="U176" i="14"/>
  <c r="V176" i="14"/>
  <c r="W176" i="14"/>
  <c r="X176" i="14"/>
  <c r="Y176" i="14"/>
  <c r="Z176" i="14"/>
  <c r="AA176" i="14"/>
  <c r="T177" i="14"/>
  <c r="U177" i="14"/>
  <c r="V177" i="14"/>
  <c r="W177" i="14"/>
  <c r="X177" i="14"/>
  <c r="Y177" i="14"/>
  <c r="Z177" i="14"/>
  <c r="AA177" i="14"/>
  <c r="T178" i="14"/>
  <c r="U178" i="14"/>
  <c r="V178" i="14"/>
  <c r="W178" i="14"/>
  <c r="X178" i="14"/>
  <c r="Y178" i="14"/>
  <c r="Z178" i="14"/>
  <c r="AA178" i="14"/>
  <c r="T179" i="14"/>
  <c r="U179" i="14"/>
  <c r="V179" i="14"/>
  <c r="W179" i="14"/>
  <c r="X179" i="14"/>
  <c r="Y179" i="14"/>
  <c r="Z179" i="14"/>
  <c r="AA179" i="14"/>
  <c r="T180" i="14"/>
  <c r="U180" i="14"/>
  <c r="V180" i="14"/>
  <c r="W180" i="14"/>
  <c r="X180" i="14"/>
  <c r="Y180" i="14"/>
  <c r="Z180" i="14"/>
  <c r="AA180" i="14"/>
  <c r="T181" i="14"/>
  <c r="U181" i="14"/>
  <c r="V181" i="14"/>
  <c r="W181" i="14"/>
  <c r="X181" i="14"/>
  <c r="Y181" i="14"/>
  <c r="Z181" i="14"/>
  <c r="AA181" i="14"/>
  <c r="T182" i="14"/>
  <c r="U182" i="14"/>
  <c r="V182" i="14"/>
  <c r="W182" i="14"/>
  <c r="X182" i="14"/>
  <c r="Y182" i="14"/>
  <c r="Z182" i="14"/>
  <c r="AA182" i="14"/>
  <c r="T183" i="14"/>
  <c r="U183" i="14"/>
  <c r="V183" i="14"/>
  <c r="W183" i="14"/>
  <c r="X183" i="14"/>
  <c r="Y183" i="14"/>
  <c r="Z183" i="14"/>
  <c r="AA183" i="14"/>
  <c r="T184" i="14"/>
  <c r="U184" i="14"/>
  <c r="V184" i="14"/>
  <c r="W184" i="14"/>
  <c r="X184" i="14"/>
  <c r="Y184" i="14"/>
  <c r="Z184" i="14"/>
  <c r="AA184" i="14"/>
  <c r="T185" i="14"/>
  <c r="U185" i="14"/>
  <c r="V185" i="14"/>
  <c r="W185" i="14"/>
  <c r="X185" i="14"/>
  <c r="Y185" i="14"/>
  <c r="Z185" i="14"/>
  <c r="AA185" i="14"/>
  <c r="T186" i="14"/>
  <c r="U186" i="14"/>
  <c r="V186" i="14"/>
  <c r="W186" i="14"/>
  <c r="X186" i="14"/>
  <c r="Y186" i="14"/>
  <c r="Z186" i="14"/>
  <c r="AA186" i="14"/>
  <c r="T187" i="14"/>
  <c r="U187" i="14"/>
  <c r="V187" i="14"/>
  <c r="W187" i="14"/>
  <c r="X187" i="14"/>
  <c r="Y187" i="14"/>
  <c r="Z187" i="14"/>
  <c r="AA187" i="14"/>
  <c r="T188" i="14"/>
  <c r="U188" i="14"/>
  <c r="V188" i="14"/>
  <c r="W188" i="14"/>
  <c r="X188" i="14"/>
  <c r="Y188" i="14"/>
  <c r="Z188" i="14"/>
  <c r="AA188" i="14"/>
  <c r="T189" i="14"/>
  <c r="U189" i="14"/>
  <c r="V189" i="14"/>
  <c r="W189" i="14"/>
  <c r="X189" i="14"/>
  <c r="Y189" i="14"/>
  <c r="Z189" i="14"/>
  <c r="AA189" i="14"/>
  <c r="T190" i="14"/>
  <c r="U190" i="14"/>
  <c r="V190" i="14"/>
  <c r="W190" i="14"/>
  <c r="X190" i="14"/>
  <c r="Y190" i="14"/>
  <c r="Z190" i="14"/>
  <c r="AA190" i="14"/>
  <c r="T191" i="14"/>
  <c r="U191" i="14"/>
  <c r="V191" i="14"/>
  <c r="W191" i="14"/>
  <c r="X191" i="14"/>
  <c r="Y191" i="14"/>
  <c r="Z191" i="14"/>
  <c r="AA191" i="14"/>
  <c r="T192" i="14"/>
  <c r="U192" i="14"/>
  <c r="V192" i="14"/>
  <c r="W192" i="14"/>
  <c r="X192" i="14"/>
  <c r="Y192" i="14"/>
  <c r="Z192" i="14"/>
  <c r="AA192" i="14"/>
  <c r="T193" i="14"/>
  <c r="U193" i="14"/>
  <c r="V193" i="14"/>
  <c r="W193" i="14"/>
  <c r="X193" i="14"/>
  <c r="Y193" i="14"/>
  <c r="Z193" i="14"/>
  <c r="AA193" i="14"/>
  <c r="T194" i="14"/>
  <c r="U194" i="14"/>
  <c r="V194" i="14"/>
  <c r="W194" i="14"/>
  <c r="X194" i="14"/>
  <c r="Y194" i="14"/>
  <c r="Z194" i="14"/>
  <c r="AA194" i="14"/>
  <c r="T195" i="14"/>
  <c r="U195" i="14"/>
  <c r="V195" i="14"/>
  <c r="W195" i="14"/>
  <c r="X195" i="14"/>
  <c r="Y195" i="14"/>
  <c r="Z195" i="14"/>
  <c r="AA195" i="14"/>
  <c r="T196" i="14"/>
  <c r="U196" i="14"/>
  <c r="V196" i="14"/>
  <c r="W196" i="14"/>
  <c r="X196" i="14"/>
  <c r="Y196" i="14"/>
  <c r="Z196" i="14"/>
  <c r="AA196" i="14"/>
  <c r="T197" i="14"/>
  <c r="U197" i="14"/>
  <c r="V197" i="14"/>
  <c r="W197" i="14"/>
  <c r="X197" i="14"/>
  <c r="Y197" i="14"/>
  <c r="Z197" i="14"/>
  <c r="AA197" i="14"/>
  <c r="T198" i="14"/>
  <c r="U198" i="14"/>
  <c r="V198" i="14"/>
  <c r="W198" i="14"/>
  <c r="X198" i="14"/>
  <c r="Y198" i="14"/>
  <c r="Z198" i="14"/>
  <c r="AA198" i="14"/>
  <c r="T199" i="14"/>
  <c r="U199" i="14"/>
  <c r="V199" i="14"/>
  <c r="W199" i="14"/>
  <c r="X199" i="14"/>
  <c r="Y199" i="14"/>
  <c r="Z199" i="14"/>
  <c r="AA199" i="14"/>
  <c r="T200" i="14"/>
  <c r="U200" i="14"/>
  <c r="V200" i="14"/>
  <c r="W200" i="14"/>
  <c r="X200" i="14"/>
  <c r="Y200" i="14"/>
  <c r="Z200" i="14"/>
  <c r="AA200" i="14"/>
  <c r="T201" i="14"/>
  <c r="U201" i="14"/>
  <c r="V201" i="14"/>
  <c r="W201" i="14"/>
  <c r="X201" i="14"/>
  <c r="Y201" i="14"/>
  <c r="Z201" i="14"/>
  <c r="AA201" i="14"/>
  <c r="T202" i="14"/>
  <c r="U202" i="14"/>
  <c r="V202" i="14"/>
  <c r="W202" i="14"/>
  <c r="X202" i="14"/>
  <c r="Y202" i="14"/>
  <c r="Z202" i="14"/>
  <c r="AA202" i="14"/>
  <c r="T203" i="14"/>
  <c r="U203" i="14"/>
  <c r="V203" i="14"/>
  <c r="W203" i="14"/>
  <c r="X203" i="14"/>
  <c r="Y203" i="14"/>
  <c r="Z203" i="14"/>
  <c r="AA203" i="14"/>
  <c r="T204" i="14"/>
  <c r="U204" i="14"/>
  <c r="V204" i="14"/>
  <c r="W204" i="14"/>
  <c r="X204" i="14"/>
  <c r="Y204" i="14"/>
  <c r="Z204" i="14"/>
  <c r="AA204" i="14"/>
  <c r="T205" i="14"/>
  <c r="U205" i="14"/>
  <c r="V205" i="14"/>
  <c r="W205" i="14"/>
  <c r="X205" i="14"/>
  <c r="Y205" i="14"/>
  <c r="Z205" i="14"/>
  <c r="AA205" i="14"/>
  <c r="T206" i="14"/>
  <c r="U206" i="14"/>
  <c r="V206" i="14"/>
  <c r="W206" i="14"/>
  <c r="X206" i="14"/>
  <c r="Y206" i="14"/>
  <c r="Z206" i="14"/>
  <c r="AA206" i="14"/>
  <c r="T207" i="14"/>
  <c r="U207" i="14"/>
  <c r="V207" i="14"/>
  <c r="W207" i="14"/>
  <c r="X207" i="14"/>
  <c r="Y207" i="14"/>
  <c r="Z207" i="14"/>
  <c r="AA207" i="14"/>
  <c r="T208" i="14"/>
  <c r="U208" i="14"/>
  <c r="V208" i="14"/>
  <c r="W208" i="14"/>
  <c r="X208" i="14"/>
  <c r="Y208" i="14"/>
  <c r="Z208" i="14"/>
  <c r="AA208" i="14"/>
  <c r="T209" i="14"/>
  <c r="U209" i="14"/>
  <c r="V209" i="14"/>
  <c r="W209" i="14"/>
  <c r="X209" i="14"/>
  <c r="Y209" i="14"/>
  <c r="Z209" i="14"/>
  <c r="AA209" i="14"/>
  <c r="T210" i="14"/>
  <c r="U210" i="14"/>
  <c r="V210" i="14"/>
  <c r="W210" i="14"/>
  <c r="X210" i="14"/>
  <c r="Y210" i="14"/>
  <c r="Z210" i="14"/>
  <c r="AA210" i="14"/>
  <c r="T211" i="14"/>
  <c r="U211" i="14"/>
  <c r="V211" i="14"/>
  <c r="W211" i="14"/>
  <c r="X211" i="14"/>
  <c r="Y211" i="14"/>
  <c r="Z211" i="14"/>
  <c r="AA211" i="14"/>
  <c r="T212" i="14"/>
  <c r="U212" i="14"/>
  <c r="V212" i="14"/>
  <c r="W212" i="14"/>
  <c r="X212" i="14"/>
  <c r="Y212" i="14"/>
  <c r="Z212" i="14"/>
  <c r="AA212" i="14"/>
  <c r="T213" i="14"/>
  <c r="U213" i="14"/>
  <c r="V213" i="14"/>
  <c r="W213" i="14"/>
  <c r="X213" i="14"/>
  <c r="Y213" i="14"/>
  <c r="Z213" i="14"/>
  <c r="AA213" i="14"/>
  <c r="T214" i="14"/>
  <c r="U214" i="14"/>
  <c r="V214" i="14"/>
  <c r="W214" i="14"/>
  <c r="X214" i="14"/>
  <c r="Y214" i="14"/>
  <c r="Z214" i="14"/>
  <c r="AA214" i="14"/>
  <c r="T215" i="14"/>
  <c r="U215" i="14"/>
  <c r="V215" i="14"/>
  <c r="W215" i="14"/>
  <c r="X215" i="14"/>
  <c r="Y215" i="14"/>
  <c r="Z215" i="14"/>
  <c r="AA215" i="14"/>
  <c r="T216" i="14"/>
  <c r="U216" i="14"/>
  <c r="V216" i="14"/>
  <c r="W216" i="14"/>
  <c r="X216" i="14"/>
  <c r="Y216" i="14"/>
  <c r="Z216" i="14"/>
  <c r="AA216" i="14"/>
  <c r="T217" i="14"/>
  <c r="U217" i="14"/>
  <c r="V217" i="14"/>
  <c r="W217" i="14"/>
  <c r="X217" i="14"/>
  <c r="Y217" i="14"/>
  <c r="Z217" i="14"/>
  <c r="AA217" i="14"/>
  <c r="T218" i="14"/>
  <c r="U218" i="14"/>
  <c r="V218" i="14"/>
  <c r="W218" i="14"/>
  <c r="X218" i="14"/>
  <c r="Y218" i="14"/>
  <c r="Z218" i="14"/>
  <c r="AA218" i="14"/>
  <c r="T219" i="14"/>
  <c r="U219" i="14"/>
  <c r="V219" i="14"/>
  <c r="W219" i="14"/>
  <c r="X219" i="14"/>
  <c r="Y219" i="14"/>
  <c r="Z219" i="14"/>
  <c r="AA219" i="14"/>
  <c r="T220" i="14"/>
  <c r="U220" i="14"/>
  <c r="V220" i="14"/>
  <c r="W220" i="14"/>
  <c r="X220" i="14"/>
  <c r="Y220" i="14"/>
  <c r="Z220" i="14"/>
  <c r="AA220" i="14"/>
  <c r="N5" i="13"/>
  <c r="O5" i="13"/>
  <c r="P5" i="13"/>
  <c r="Q5" i="13"/>
  <c r="R5" i="13"/>
  <c r="S5" i="13"/>
  <c r="T5" i="13"/>
  <c r="U5" i="13"/>
  <c r="V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B7" i="13"/>
  <c r="C7" i="13"/>
  <c r="D7" i="13"/>
  <c r="E7" i="13"/>
  <c r="F7" i="13"/>
  <c r="G7" i="13"/>
  <c r="H7" i="13"/>
  <c r="I7" i="13"/>
  <c r="J7" i="13"/>
  <c r="K7" i="13"/>
  <c r="M7" i="13"/>
  <c r="N7" i="13"/>
  <c r="O7" i="13"/>
  <c r="P7" i="13"/>
  <c r="Q7" i="13"/>
  <c r="R7" i="13"/>
  <c r="S7" i="13"/>
  <c r="T7" i="13"/>
  <c r="U7" i="13"/>
  <c r="V7" i="13"/>
  <c r="B8" i="13"/>
  <c r="C8" i="13"/>
  <c r="D8" i="13"/>
  <c r="E8" i="13"/>
  <c r="F8" i="13"/>
  <c r="G8" i="13"/>
  <c r="H8" i="13"/>
  <c r="I8" i="13"/>
  <c r="J8" i="13"/>
  <c r="K8" i="13"/>
  <c r="M8" i="13"/>
  <c r="N8" i="13"/>
  <c r="O8" i="13"/>
  <c r="P8" i="13"/>
  <c r="Q8" i="13"/>
  <c r="R8" i="13"/>
  <c r="S8" i="13"/>
  <c r="T8" i="13"/>
  <c r="U8" i="13"/>
  <c r="V8" i="13"/>
  <c r="B9" i="13"/>
  <c r="C9" i="13"/>
  <c r="D9" i="13"/>
  <c r="E9" i="13"/>
  <c r="F9" i="13"/>
  <c r="G9" i="13"/>
  <c r="H9" i="13"/>
  <c r="I9" i="13"/>
  <c r="J9" i="13"/>
  <c r="K9" i="13"/>
  <c r="M9" i="13"/>
  <c r="N9" i="13"/>
  <c r="O9" i="13"/>
  <c r="P9" i="13"/>
  <c r="Q9" i="13"/>
  <c r="R9" i="13"/>
  <c r="S9" i="13"/>
  <c r="T9" i="13"/>
  <c r="U9" i="13"/>
  <c r="V9" i="13"/>
  <c r="B10" i="13"/>
  <c r="C10" i="13"/>
  <c r="D10" i="13"/>
  <c r="E10" i="13"/>
  <c r="F10" i="13"/>
  <c r="G10" i="13"/>
  <c r="H10" i="13"/>
  <c r="I10" i="13"/>
  <c r="J10" i="13"/>
  <c r="K10" i="13"/>
  <c r="M10" i="13"/>
  <c r="N10" i="13"/>
  <c r="O10" i="13"/>
  <c r="P10" i="13"/>
  <c r="Q10" i="13"/>
  <c r="R10" i="13"/>
  <c r="S10" i="13"/>
  <c r="T10" i="13"/>
  <c r="U10" i="13"/>
  <c r="V10" i="13"/>
  <c r="B11" i="13"/>
  <c r="C11" i="13"/>
  <c r="D11" i="13"/>
  <c r="E11" i="13"/>
  <c r="F11" i="13"/>
  <c r="G11" i="13"/>
  <c r="H11" i="13"/>
  <c r="I11" i="13"/>
  <c r="J11" i="13"/>
  <c r="K11" i="13"/>
  <c r="M11" i="13"/>
  <c r="N11" i="13"/>
  <c r="O11" i="13"/>
  <c r="P11" i="13"/>
  <c r="Q11" i="13"/>
  <c r="R11" i="13"/>
  <c r="S11" i="13"/>
  <c r="T11" i="13"/>
  <c r="U11" i="13"/>
  <c r="V11" i="13"/>
  <c r="B12" i="13"/>
  <c r="C12" i="13"/>
  <c r="D12" i="13"/>
  <c r="E12" i="13"/>
  <c r="F12" i="13"/>
  <c r="G12" i="13"/>
  <c r="H12" i="13"/>
  <c r="I12" i="13"/>
  <c r="J12" i="13"/>
  <c r="K12" i="13"/>
  <c r="M12" i="13"/>
  <c r="N12" i="13"/>
  <c r="O12" i="13"/>
  <c r="P12" i="13"/>
  <c r="Q12" i="13"/>
  <c r="R12" i="13"/>
  <c r="S12" i="13"/>
  <c r="T12" i="13"/>
  <c r="U12" i="13"/>
  <c r="V12" i="13"/>
  <c r="B13" i="13"/>
  <c r="C13" i="13"/>
  <c r="D13" i="13"/>
  <c r="E13" i="13"/>
  <c r="F13" i="13"/>
  <c r="G13" i="13"/>
  <c r="H13" i="13"/>
  <c r="I13" i="13"/>
  <c r="J13" i="13"/>
  <c r="K13" i="13"/>
  <c r="M13" i="13"/>
  <c r="N13" i="13"/>
  <c r="O13" i="13"/>
  <c r="P13" i="13"/>
  <c r="Q13" i="13"/>
  <c r="R13" i="13"/>
  <c r="S13" i="13"/>
  <c r="T13" i="13"/>
  <c r="U13" i="13"/>
  <c r="V13" i="13"/>
  <c r="B14" i="13"/>
  <c r="C14" i="13"/>
  <c r="D14" i="13"/>
  <c r="E14" i="13"/>
  <c r="F14" i="13"/>
  <c r="G14" i="13"/>
  <c r="H14" i="13"/>
  <c r="I14" i="13"/>
  <c r="J14" i="13"/>
  <c r="K14" i="13"/>
  <c r="M14" i="13"/>
  <c r="N14" i="13"/>
  <c r="O14" i="13"/>
  <c r="P14" i="13"/>
  <c r="Q14" i="13"/>
  <c r="R14" i="13"/>
  <c r="S14" i="13"/>
  <c r="T14" i="13"/>
  <c r="U14" i="13"/>
  <c r="V14" i="13"/>
  <c r="B15" i="13"/>
  <c r="C15" i="13"/>
  <c r="D15" i="13"/>
  <c r="E15" i="13"/>
  <c r="F15" i="13"/>
  <c r="G15" i="13"/>
  <c r="H15" i="13"/>
  <c r="I15" i="13"/>
  <c r="J15" i="13"/>
  <c r="K15" i="13"/>
  <c r="M15" i="13"/>
  <c r="N15" i="13"/>
  <c r="O15" i="13"/>
  <c r="P15" i="13"/>
  <c r="Q15" i="13"/>
  <c r="R15" i="13"/>
  <c r="S15" i="13"/>
  <c r="T15" i="13"/>
  <c r="U15" i="13"/>
  <c r="V15" i="13"/>
  <c r="B16" i="13"/>
  <c r="C16" i="13"/>
  <c r="D16" i="13"/>
  <c r="E16" i="13"/>
  <c r="F16" i="13"/>
  <c r="G16" i="13"/>
  <c r="H16" i="13"/>
  <c r="I16" i="13"/>
  <c r="J16" i="13"/>
  <c r="K16" i="13"/>
  <c r="M16" i="13"/>
  <c r="N16" i="13"/>
  <c r="O16" i="13"/>
  <c r="P16" i="13"/>
  <c r="Q16" i="13"/>
  <c r="R16" i="13"/>
  <c r="S16" i="13"/>
  <c r="T16" i="13"/>
  <c r="U16" i="13"/>
  <c r="V16" i="13"/>
  <c r="B17" i="13"/>
  <c r="C17" i="13"/>
  <c r="D17" i="13"/>
  <c r="E17" i="13"/>
  <c r="F17" i="13"/>
  <c r="G17" i="13"/>
  <c r="H17" i="13"/>
  <c r="I17" i="13"/>
  <c r="J17" i="13"/>
  <c r="K17" i="13"/>
  <c r="M17" i="13"/>
  <c r="N17" i="13"/>
  <c r="O17" i="13"/>
  <c r="P17" i="13"/>
  <c r="Q17" i="13"/>
  <c r="R17" i="13"/>
  <c r="S17" i="13"/>
  <c r="T17" i="13"/>
  <c r="U17" i="13"/>
  <c r="V17" i="13"/>
  <c r="B18" i="13"/>
  <c r="C18" i="13"/>
  <c r="D18" i="13"/>
  <c r="E18" i="13"/>
  <c r="F18" i="13"/>
  <c r="G18" i="13"/>
  <c r="H18" i="13"/>
  <c r="I18" i="13"/>
  <c r="J18" i="13"/>
  <c r="K18" i="13"/>
  <c r="M18" i="13"/>
  <c r="N18" i="13"/>
  <c r="O18" i="13"/>
  <c r="P18" i="13"/>
  <c r="Q18" i="13"/>
  <c r="R18" i="13"/>
  <c r="S18" i="13"/>
  <c r="T18" i="13"/>
  <c r="U18" i="13"/>
  <c r="V18" i="13"/>
  <c r="B19" i="13"/>
  <c r="C19" i="13"/>
  <c r="D19" i="13"/>
  <c r="E19" i="13"/>
  <c r="F19" i="13"/>
  <c r="G19" i="13"/>
  <c r="H19" i="13"/>
  <c r="I19" i="13"/>
  <c r="J19" i="13"/>
  <c r="K19" i="13"/>
  <c r="M19" i="13"/>
  <c r="N19" i="13"/>
  <c r="O19" i="13"/>
  <c r="P19" i="13"/>
  <c r="Q19" i="13"/>
  <c r="R19" i="13"/>
  <c r="S19" i="13"/>
  <c r="T19" i="13"/>
  <c r="U19" i="13"/>
  <c r="V19" i="13"/>
  <c r="B20" i="13"/>
  <c r="C20" i="13"/>
  <c r="D20" i="13"/>
  <c r="E20" i="13"/>
  <c r="F20" i="13"/>
  <c r="G20" i="13"/>
  <c r="H20" i="13"/>
  <c r="I20" i="13"/>
  <c r="J20" i="13"/>
  <c r="K20" i="13"/>
  <c r="M20" i="13"/>
  <c r="N20" i="13"/>
  <c r="O20" i="13"/>
  <c r="P20" i="13"/>
  <c r="Q20" i="13"/>
  <c r="R20" i="13"/>
  <c r="S20" i="13"/>
  <c r="T20" i="13"/>
  <c r="U20" i="13"/>
  <c r="V20" i="13"/>
  <c r="B21" i="13"/>
  <c r="C21" i="13"/>
  <c r="D21" i="13"/>
  <c r="E21" i="13"/>
  <c r="F21" i="13"/>
  <c r="G21" i="13"/>
  <c r="H21" i="13"/>
  <c r="I21" i="13"/>
  <c r="J21" i="13"/>
  <c r="K21" i="13"/>
  <c r="M21" i="13"/>
  <c r="N21" i="13"/>
  <c r="O21" i="13"/>
  <c r="P21" i="13"/>
  <c r="Q21" i="13"/>
  <c r="R21" i="13"/>
  <c r="S21" i="13"/>
  <c r="T21" i="13"/>
  <c r="U21" i="13"/>
  <c r="V21" i="13"/>
  <c r="B22" i="13"/>
  <c r="C22" i="13"/>
  <c r="D22" i="13"/>
  <c r="E22" i="13"/>
  <c r="F22" i="13"/>
  <c r="G22" i="13"/>
  <c r="H22" i="13"/>
  <c r="I22" i="13"/>
  <c r="J22" i="13"/>
  <c r="K22" i="13"/>
  <c r="M22" i="13"/>
  <c r="N22" i="13"/>
  <c r="O22" i="13"/>
  <c r="P22" i="13"/>
  <c r="Q22" i="13"/>
  <c r="R22" i="13"/>
  <c r="S22" i="13"/>
  <c r="T22" i="13"/>
  <c r="U22" i="13"/>
  <c r="V22" i="13"/>
  <c r="B23" i="13"/>
  <c r="C23" i="13"/>
  <c r="D23" i="13"/>
  <c r="E23" i="13"/>
  <c r="F23" i="13"/>
  <c r="G23" i="13"/>
  <c r="H23" i="13"/>
  <c r="I23" i="13"/>
  <c r="J23" i="13"/>
  <c r="K23" i="13"/>
  <c r="M23" i="13"/>
  <c r="N23" i="13"/>
  <c r="O23" i="13"/>
  <c r="P23" i="13"/>
  <c r="Q23" i="13"/>
  <c r="R23" i="13"/>
  <c r="S23" i="13"/>
  <c r="T23" i="13"/>
  <c r="U23" i="13"/>
  <c r="V23" i="13"/>
  <c r="B24" i="13"/>
  <c r="C24" i="13"/>
  <c r="D24" i="13"/>
  <c r="E24" i="13"/>
  <c r="F24" i="13"/>
  <c r="G24" i="13"/>
  <c r="H24" i="13"/>
  <c r="I24" i="13"/>
  <c r="J24" i="13"/>
  <c r="K24" i="13"/>
  <c r="M24" i="13"/>
  <c r="N24" i="13"/>
  <c r="O24" i="13"/>
  <c r="P24" i="13"/>
  <c r="Q24" i="13"/>
  <c r="R24" i="13"/>
  <c r="S24" i="13"/>
  <c r="T24" i="13"/>
  <c r="U24" i="13"/>
  <c r="V24" i="13"/>
  <c r="B25" i="13"/>
  <c r="C25" i="13"/>
  <c r="D25" i="13"/>
  <c r="E25" i="13"/>
  <c r="F25" i="13"/>
  <c r="G25" i="13"/>
  <c r="H25" i="13"/>
  <c r="I25" i="13"/>
  <c r="J25" i="13"/>
  <c r="K25" i="13"/>
  <c r="M25" i="13"/>
  <c r="N25" i="13"/>
  <c r="O25" i="13"/>
  <c r="P25" i="13"/>
  <c r="Q25" i="13"/>
  <c r="R25" i="13"/>
  <c r="S25" i="13"/>
  <c r="T25" i="13"/>
  <c r="U25" i="13"/>
  <c r="V25" i="13"/>
  <c r="B26" i="13"/>
  <c r="C26" i="13"/>
  <c r="D26" i="13"/>
  <c r="E26" i="13"/>
  <c r="F26" i="13"/>
  <c r="G26" i="13"/>
  <c r="H26" i="13"/>
  <c r="I26" i="13"/>
  <c r="J26" i="13"/>
  <c r="K26" i="13"/>
  <c r="M26" i="13"/>
  <c r="N26" i="13"/>
  <c r="O26" i="13"/>
  <c r="P26" i="13"/>
  <c r="Q26" i="13"/>
  <c r="R26" i="13"/>
  <c r="S26" i="13"/>
  <c r="T26" i="13"/>
  <c r="U26" i="13"/>
  <c r="V26" i="13"/>
  <c r="B27" i="13"/>
  <c r="C27" i="13"/>
  <c r="D27" i="13"/>
  <c r="E27" i="13"/>
  <c r="F27" i="13"/>
  <c r="G27" i="13"/>
  <c r="H27" i="13"/>
  <c r="I27" i="13"/>
  <c r="J27" i="13"/>
  <c r="K27" i="13"/>
  <c r="M27" i="13"/>
  <c r="N27" i="13"/>
  <c r="O27" i="13"/>
  <c r="P27" i="13"/>
  <c r="Q27" i="13"/>
  <c r="R27" i="13"/>
  <c r="S27" i="13"/>
  <c r="T27" i="13"/>
  <c r="U27" i="13"/>
  <c r="V27" i="13"/>
  <c r="B28" i="13"/>
  <c r="C28" i="13"/>
  <c r="D28" i="13"/>
  <c r="E28" i="13"/>
  <c r="F28" i="13"/>
  <c r="G28" i="13"/>
  <c r="H28" i="13"/>
  <c r="I28" i="13"/>
  <c r="J28" i="13"/>
  <c r="K28" i="13"/>
  <c r="M28" i="13"/>
  <c r="N28" i="13"/>
  <c r="O28" i="13"/>
  <c r="P28" i="13"/>
  <c r="Q28" i="13"/>
  <c r="R28" i="13"/>
  <c r="S28" i="13"/>
  <c r="T28" i="13"/>
  <c r="U28" i="13"/>
  <c r="V28" i="13"/>
  <c r="B29" i="13"/>
  <c r="C29" i="13"/>
  <c r="D29" i="13"/>
  <c r="E29" i="13"/>
  <c r="F29" i="13"/>
  <c r="G29" i="13"/>
  <c r="H29" i="13"/>
  <c r="I29" i="13"/>
  <c r="J29" i="13"/>
  <c r="K29" i="13"/>
  <c r="M29" i="13"/>
  <c r="N29" i="13"/>
  <c r="O29" i="13"/>
  <c r="P29" i="13"/>
  <c r="Q29" i="13"/>
  <c r="R29" i="13"/>
  <c r="S29" i="13"/>
  <c r="T29" i="13"/>
  <c r="U29" i="13"/>
  <c r="V29" i="13"/>
  <c r="B30" i="13"/>
  <c r="C30" i="13"/>
  <c r="D30" i="13"/>
  <c r="E30" i="13"/>
  <c r="F30" i="13"/>
  <c r="G30" i="13"/>
  <c r="H30" i="13"/>
  <c r="I30" i="13"/>
  <c r="J30" i="13"/>
  <c r="K30" i="13"/>
  <c r="M30" i="13"/>
  <c r="N30" i="13"/>
  <c r="O30" i="13"/>
  <c r="P30" i="13"/>
  <c r="Q30" i="13"/>
  <c r="R30" i="13"/>
  <c r="S30" i="13"/>
  <c r="T30" i="13"/>
  <c r="U30" i="13"/>
  <c r="V30" i="13"/>
  <c r="B31" i="13"/>
  <c r="C31" i="13"/>
  <c r="D31" i="13"/>
  <c r="E31" i="13"/>
  <c r="F31" i="13"/>
  <c r="G31" i="13"/>
  <c r="H31" i="13"/>
  <c r="I31" i="13"/>
  <c r="J31" i="13"/>
  <c r="K31" i="13"/>
  <c r="M31" i="13"/>
  <c r="N31" i="13"/>
  <c r="O31" i="13"/>
  <c r="P31" i="13"/>
  <c r="Q31" i="13"/>
  <c r="R31" i="13"/>
  <c r="S31" i="13"/>
  <c r="T31" i="13"/>
  <c r="U31" i="13"/>
  <c r="V31" i="13"/>
  <c r="B32" i="13"/>
  <c r="C32" i="13"/>
  <c r="D32" i="13"/>
  <c r="E32" i="13"/>
  <c r="F32" i="13"/>
  <c r="G32" i="13"/>
  <c r="H32" i="13"/>
  <c r="I32" i="13"/>
  <c r="J32" i="13"/>
  <c r="K32" i="13"/>
  <c r="M32" i="13"/>
  <c r="N32" i="13"/>
  <c r="O32" i="13"/>
  <c r="P32" i="13"/>
  <c r="Q32" i="13"/>
  <c r="R32" i="13"/>
  <c r="S32" i="13"/>
  <c r="T32" i="13"/>
  <c r="U32" i="13"/>
  <c r="V32" i="13"/>
  <c r="B33" i="13"/>
  <c r="C33" i="13"/>
  <c r="D33" i="13"/>
  <c r="E33" i="13"/>
  <c r="F33" i="13"/>
  <c r="G33" i="13"/>
  <c r="H33" i="13"/>
  <c r="I33" i="13"/>
  <c r="J33" i="13"/>
  <c r="K33" i="13"/>
  <c r="M33" i="13"/>
  <c r="N33" i="13"/>
  <c r="O33" i="13"/>
  <c r="P33" i="13"/>
  <c r="Q33" i="13"/>
  <c r="R33" i="13"/>
  <c r="S33" i="13"/>
  <c r="T33" i="13"/>
  <c r="U33" i="13"/>
  <c r="V33" i="13"/>
  <c r="B34" i="13"/>
  <c r="C34" i="13"/>
  <c r="D34" i="13"/>
  <c r="E34" i="13"/>
  <c r="F34" i="13"/>
  <c r="G34" i="13"/>
  <c r="H34" i="13"/>
  <c r="I34" i="13"/>
  <c r="J34" i="13"/>
  <c r="K34" i="13"/>
  <c r="M34" i="13"/>
  <c r="N34" i="13"/>
  <c r="O34" i="13"/>
  <c r="P34" i="13"/>
  <c r="Q34" i="13"/>
  <c r="R34" i="13"/>
  <c r="S34" i="13"/>
  <c r="T34" i="13"/>
  <c r="U34" i="13"/>
  <c r="V34" i="13"/>
  <c r="B35" i="13"/>
  <c r="C35" i="13"/>
  <c r="D35" i="13"/>
  <c r="E35" i="13"/>
  <c r="F35" i="13"/>
  <c r="G35" i="13"/>
  <c r="H35" i="13"/>
  <c r="I35" i="13"/>
  <c r="J35" i="13"/>
  <c r="K35" i="13"/>
  <c r="M35" i="13"/>
  <c r="N35" i="13"/>
  <c r="O35" i="13"/>
  <c r="P35" i="13"/>
  <c r="Q35" i="13"/>
  <c r="R35" i="13"/>
  <c r="S35" i="13"/>
  <c r="T35" i="13"/>
  <c r="U35" i="13"/>
  <c r="V35" i="13"/>
  <c r="B36" i="13"/>
  <c r="C36" i="13"/>
  <c r="D36" i="13"/>
  <c r="E36" i="13"/>
  <c r="F36" i="13"/>
  <c r="G36" i="13"/>
  <c r="H36" i="13"/>
  <c r="I36" i="13"/>
  <c r="J36" i="13"/>
  <c r="K36" i="13"/>
  <c r="M36" i="13"/>
  <c r="N36" i="13"/>
  <c r="O36" i="13"/>
  <c r="P36" i="13"/>
  <c r="Q36" i="13"/>
  <c r="R36" i="13"/>
  <c r="S36" i="13"/>
  <c r="T36" i="13"/>
  <c r="U36" i="13"/>
  <c r="V36" i="13"/>
  <c r="B37" i="13"/>
  <c r="C37" i="13"/>
  <c r="D37" i="13"/>
  <c r="E37" i="13"/>
  <c r="F37" i="13"/>
  <c r="G37" i="13"/>
  <c r="H37" i="13"/>
  <c r="I37" i="13"/>
  <c r="J37" i="13"/>
  <c r="K37" i="13"/>
  <c r="M37" i="13"/>
  <c r="N37" i="13"/>
  <c r="O37" i="13"/>
  <c r="P37" i="13"/>
  <c r="Q37" i="13"/>
  <c r="R37" i="13"/>
  <c r="S37" i="13"/>
  <c r="T37" i="13"/>
  <c r="U37" i="13"/>
  <c r="V37" i="13"/>
  <c r="B38" i="13"/>
  <c r="C38" i="13"/>
  <c r="D38" i="13"/>
  <c r="E38" i="13"/>
  <c r="F38" i="13"/>
  <c r="G38" i="13"/>
  <c r="H38" i="13"/>
  <c r="I38" i="13"/>
  <c r="J38" i="13"/>
  <c r="K38" i="13"/>
  <c r="M38" i="13"/>
  <c r="N38" i="13"/>
  <c r="O38" i="13"/>
  <c r="P38" i="13"/>
  <c r="Q38" i="13"/>
  <c r="R38" i="13"/>
  <c r="S38" i="13"/>
  <c r="T38" i="13"/>
  <c r="U38" i="13"/>
  <c r="V38" i="13"/>
  <c r="B39" i="13"/>
  <c r="C39" i="13"/>
  <c r="D39" i="13"/>
  <c r="E39" i="13"/>
  <c r="F39" i="13"/>
  <c r="G39" i="13"/>
  <c r="H39" i="13"/>
  <c r="I39" i="13"/>
  <c r="J39" i="13"/>
  <c r="K39" i="13"/>
  <c r="M39" i="13"/>
  <c r="N39" i="13"/>
  <c r="O39" i="13"/>
  <c r="P39" i="13"/>
  <c r="Q39" i="13"/>
  <c r="R39" i="13"/>
  <c r="S39" i="13"/>
  <c r="T39" i="13"/>
  <c r="U39" i="13"/>
  <c r="V39" i="13"/>
  <c r="B40" i="13"/>
  <c r="C40" i="13"/>
  <c r="D40" i="13"/>
  <c r="E40" i="13"/>
  <c r="F40" i="13"/>
  <c r="G40" i="13"/>
  <c r="H40" i="13"/>
  <c r="I40" i="13"/>
  <c r="J40" i="13"/>
  <c r="K40" i="13"/>
  <c r="M40" i="13"/>
  <c r="N40" i="13"/>
  <c r="O40" i="13"/>
  <c r="P40" i="13"/>
  <c r="Q40" i="13"/>
  <c r="R40" i="13"/>
  <c r="S40" i="13"/>
  <c r="T40" i="13"/>
  <c r="U40" i="13"/>
  <c r="V40" i="13"/>
  <c r="B41" i="13"/>
  <c r="C41" i="13"/>
  <c r="D41" i="13"/>
  <c r="E41" i="13"/>
  <c r="F41" i="13"/>
  <c r="G41" i="13"/>
  <c r="H41" i="13"/>
  <c r="I41" i="13"/>
  <c r="J41" i="13"/>
  <c r="K41" i="13"/>
  <c r="M41" i="13"/>
  <c r="N41" i="13"/>
  <c r="O41" i="13"/>
  <c r="P41" i="13"/>
  <c r="Q41" i="13"/>
  <c r="R41" i="13"/>
  <c r="S41" i="13"/>
  <c r="T41" i="13"/>
  <c r="U41" i="13"/>
  <c r="V41" i="13"/>
  <c r="B42" i="13"/>
  <c r="C42" i="13"/>
  <c r="D42" i="13"/>
  <c r="E42" i="13"/>
  <c r="F42" i="13"/>
  <c r="G42" i="13"/>
  <c r="H42" i="13"/>
  <c r="I42" i="13"/>
  <c r="J42" i="13"/>
  <c r="K42" i="13"/>
  <c r="M42" i="13"/>
  <c r="N42" i="13"/>
  <c r="O42" i="13"/>
  <c r="P42" i="13"/>
  <c r="Q42" i="13"/>
  <c r="R42" i="13"/>
  <c r="S42" i="13"/>
  <c r="T42" i="13"/>
  <c r="U42" i="13"/>
  <c r="V42" i="13"/>
  <c r="B43" i="13"/>
  <c r="C43" i="13"/>
  <c r="D43" i="13"/>
  <c r="E43" i="13"/>
  <c r="F43" i="13"/>
  <c r="G43" i="13"/>
  <c r="H43" i="13"/>
  <c r="I43" i="13"/>
  <c r="J43" i="13"/>
  <c r="K43" i="13"/>
  <c r="M43" i="13"/>
  <c r="N43" i="13"/>
  <c r="O43" i="13"/>
  <c r="P43" i="13"/>
  <c r="Q43" i="13"/>
  <c r="R43" i="13"/>
  <c r="S43" i="13"/>
  <c r="T43" i="13"/>
  <c r="U43" i="13"/>
  <c r="V43" i="13"/>
  <c r="B44" i="13"/>
  <c r="C44" i="13"/>
  <c r="D44" i="13"/>
  <c r="E44" i="13"/>
  <c r="F44" i="13"/>
  <c r="G44" i="13"/>
  <c r="H44" i="13"/>
  <c r="I44" i="13"/>
  <c r="J44" i="13"/>
  <c r="K44" i="13"/>
  <c r="M44" i="13"/>
  <c r="N44" i="13"/>
  <c r="O44" i="13"/>
  <c r="P44" i="13"/>
  <c r="Q44" i="13"/>
  <c r="R44" i="13"/>
  <c r="S44" i="13"/>
  <c r="T44" i="13"/>
  <c r="U44" i="13"/>
  <c r="V44" i="13"/>
  <c r="B45" i="13"/>
  <c r="C45" i="13"/>
  <c r="D45" i="13"/>
  <c r="E45" i="13"/>
  <c r="F45" i="13"/>
  <c r="G45" i="13"/>
  <c r="H45" i="13"/>
  <c r="I45" i="13"/>
  <c r="J45" i="13"/>
  <c r="K45" i="13"/>
  <c r="M45" i="13"/>
  <c r="N45" i="13"/>
  <c r="O45" i="13"/>
  <c r="P45" i="13"/>
  <c r="Q45" i="13"/>
  <c r="R45" i="13"/>
  <c r="S45" i="13"/>
  <c r="T45" i="13"/>
  <c r="U45" i="13"/>
  <c r="V45" i="13"/>
  <c r="B46" i="13"/>
  <c r="C46" i="13"/>
  <c r="D46" i="13"/>
  <c r="E46" i="13"/>
  <c r="F46" i="13"/>
  <c r="G46" i="13"/>
  <c r="H46" i="13"/>
  <c r="I46" i="13"/>
  <c r="J46" i="13"/>
  <c r="K46" i="13"/>
  <c r="M46" i="13"/>
  <c r="N46" i="13"/>
  <c r="O46" i="13"/>
  <c r="P46" i="13"/>
  <c r="Q46" i="13"/>
  <c r="R46" i="13"/>
  <c r="S46" i="13"/>
  <c r="T46" i="13"/>
  <c r="U46" i="13"/>
  <c r="V46" i="13"/>
  <c r="B47" i="13"/>
  <c r="C47" i="13"/>
  <c r="D47" i="13"/>
  <c r="E47" i="13"/>
  <c r="F47" i="13"/>
  <c r="G47" i="13"/>
  <c r="H47" i="13"/>
  <c r="I47" i="13"/>
  <c r="J47" i="13"/>
  <c r="K47" i="13"/>
  <c r="M47" i="13"/>
  <c r="N47" i="13"/>
  <c r="O47" i="13"/>
  <c r="P47" i="13"/>
  <c r="Q47" i="13"/>
  <c r="R47" i="13"/>
  <c r="S47" i="13"/>
  <c r="T47" i="13"/>
  <c r="U47" i="13"/>
  <c r="V47" i="13"/>
  <c r="B48" i="13"/>
  <c r="C48" i="13"/>
  <c r="D48" i="13"/>
  <c r="E48" i="13"/>
  <c r="F48" i="13"/>
  <c r="G48" i="13"/>
  <c r="H48" i="13"/>
  <c r="I48" i="13"/>
  <c r="J48" i="13"/>
  <c r="K48" i="13"/>
  <c r="M48" i="13"/>
  <c r="N48" i="13"/>
  <c r="O48" i="13"/>
  <c r="P48" i="13"/>
  <c r="Q48" i="13"/>
  <c r="R48" i="13"/>
  <c r="S48" i="13"/>
  <c r="T48" i="13"/>
  <c r="U48" i="13"/>
  <c r="V48" i="13"/>
  <c r="B49" i="13"/>
  <c r="C49" i="13"/>
  <c r="D49" i="13"/>
  <c r="E49" i="13"/>
  <c r="F49" i="13"/>
  <c r="G49" i="13"/>
  <c r="H49" i="13"/>
  <c r="I49" i="13"/>
  <c r="J49" i="13"/>
  <c r="K49" i="13"/>
  <c r="M49" i="13"/>
  <c r="N49" i="13"/>
  <c r="O49" i="13"/>
  <c r="P49" i="13"/>
  <c r="Q49" i="13"/>
  <c r="R49" i="13"/>
  <c r="S49" i="13"/>
  <c r="T49" i="13"/>
  <c r="U49" i="13"/>
  <c r="V49" i="13"/>
  <c r="B50" i="13"/>
  <c r="C50" i="13"/>
  <c r="D50" i="13"/>
  <c r="E50" i="13"/>
  <c r="F50" i="13"/>
  <c r="G50" i="13"/>
  <c r="H50" i="13"/>
  <c r="I50" i="13"/>
  <c r="J50" i="13"/>
  <c r="K50" i="13"/>
  <c r="M50" i="13"/>
  <c r="N50" i="13"/>
  <c r="O50" i="13"/>
  <c r="P50" i="13"/>
  <c r="Q50" i="13"/>
  <c r="R50" i="13"/>
  <c r="S50" i="13"/>
  <c r="T50" i="13"/>
  <c r="U50" i="13"/>
  <c r="V50" i="13"/>
  <c r="B51" i="13"/>
  <c r="C51" i="13"/>
  <c r="D51" i="13"/>
  <c r="E51" i="13"/>
  <c r="F51" i="13"/>
  <c r="G51" i="13"/>
  <c r="H51" i="13"/>
  <c r="I51" i="13"/>
  <c r="J51" i="13"/>
  <c r="K51" i="13"/>
  <c r="M51" i="13"/>
  <c r="N51" i="13"/>
  <c r="O51" i="13"/>
  <c r="P51" i="13"/>
  <c r="Q51" i="13"/>
  <c r="R51" i="13"/>
  <c r="S51" i="13"/>
  <c r="T51" i="13"/>
  <c r="U51" i="13"/>
  <c r="V51" i="13"/>
  <c r="B52" i="13"/>
  <c r="C52" i="13"/>
  <c r="D52" i="13"/>
  <c r="E52" i="13"/>
  <c r="F52" i="13"/>
  <c r="G52" i="13"/>
  <c r="H52" i="13"/>
  <c r="I52" i="13"/>
  <c r="J52" i="13"/>
  <c r="K52" i="13"/>
  <c r="M52" i="13"/>
  <c r="N52" i="13"/>
  <c r="O52" i="13"/>
  <c r="P52" i="13"/>
  <c r="Q52" i="13"/>
  <c r="R52" i="13"/>
  <c r="S52" i="13"/>
  <c r="T52" i="13"/>
  <c r="U52" i="13"/>
  <c r="V52" i="13"/>
  <c r="B53" i="13"/>
  <c r="C53" i="13"/>
  <c r="D53" i="13"/>
  <c r="E53" i="13"/>
  <c r="F53" i="13"/>
  <c r="G53" i="13"/>
  <c r="H53" i="13"/>
  <c r="I53" i="13"/>
  <c r="J53" i="13"/>
  <c r="K53" i="13"/>
  <c r="M53" i="13"/>
  <c r="N53" i="13"/>
  <c r="O53" i="13"/>
  <c r="P53" i="13"/>
  <c r="Q53" i="13"/>
  <c r="R53" i="13"/>
  <c r="S53" i="13"/>
  <c r="T53" i="13"/>
  <c r="U53" i="13"/>
  <c r="V53" i="13"/>
  <c r="B54" i="13"/>
  <c r="C54" i="13"/>
  <c r="D54" i="13"/>
  <c r="E54" i="13"/>
  <c r="F54" i="13"/>
  <c r="G54" i="13"/>
  <c r="H54" i="13"/>
  <c r="I54" i="13"/>
  <c r="J54" i="13"/>
  <c r="K54" i="13"/>
  <c r="M54" i="13"/>
  <c r="N54" i="13"/>
  <c r="O54" i="13"/>
  <c r="P54" i="13"/>
  <c r="Q54" i="13"/>
  <c r="R54" i="13"/>
  <c r="S54" i="13"/>
  <c r="T54" i="13"/>
  <c r="U54" i="13"/>
  <c r="V54" i="13"/>
  <c r="B55" i="13"/>
  <c r="C55" i="13"/>
  <c r="D55" i="13"/>
  <c r="E55" i="13"/>
  <c r="F55" i="13"/>
  <c r="G55" i="13"/>
  <c r="H55" i="13"/>
  <c r="I55" i="13"/>
  <c r="J55" i="13"/>
  <c r="K55" i="13"/>
  <c r="M55" i="13"/>
  <c r="N55" i="13"/>
  <c r="O55" i="13"/>
  <c r="P55" i="13"/>
  <c r="Q55" i="13"/>
  <c r="R55" i="13"/>
  <c r="S55" i="13"/>
  <c r="T55" i="13"/>
  <c r="U55" i="13"/>
  <c r="V55" i="13"/>
  <c r="B56" i="13"/>
  <c r="C56" i="13"/>
  <c r="D56" i="13"/>
  <c r="E56" i="13"/>
  <c r="F56" i="13"/>
  <c r="G56" i="13"/>
  <c r="H56" i="13"/>
  <c r="I56" i="13"/>
  <c r="J56" i="13"/>
  <c r="K56" i="13"/>
  <c r="M56" i="13"/>
  <c r="N56" i="13"/>
  <c r="O56" i="13"/>
  <c r="P56" i="13"/>
  <c r="Q56" i="13"/>
  <c r="R56" i="13"/>
  <c r="S56" i="13"/>
  <c r="T56" i="13"/>
  <c r="U56" i="13"/>
  <c r="V56" i="13"/>
  <c r="B57" i="13"/>
  <c r="C57" i="13"/>
  <c r="D57" i="13"/>
  <c r="E57" i="13"/>
  <c r="F57" i="13"/>
  <c r="G57" i="13"/>
  <c r="H57" i="13"/>
  <c r="I57" i="13"/>
  <c r="J57" i="13"/>
  <c r="K57" i="13"/>
  <c r="M57" i="13"/>
  <c r="N57" i="13"/>
  <c r="O57" i="13"/>
  <c r="P57" i="13"/>
  <c r="Q57" i="13"/>
  <c r="R57" i="13"/>
  <c r="S57" i="13"/>
  <c r="T57" i="13"/>
  <c r="U57" i="13"/>
  <c r="V57" i="13"/>
  <c r="B58" i="13"/>
  <c r="C58" i="13"/>
  <c r="D58" i="13"/>
  <c r="E58" i="13"/>
  <c r="F58" i="13"/>
  <c r="G58" i="13"/>
  <c r="H58" i="13"/>
  <c r="I58" i="13"/>
  <c r="J58" i="13"/>
  <c r="K58" i="13"/>
  <c r="M58" i="13"/>
  <c r="N58" i="13"/>
  <c r="O58" i="13"/>
  <c r="P58" i="13"/>
  <c r="Q58" i="13"/>
  <c r="R58" i="13"/>
  <c r="S58" i="13"/>
  <c r="T58" i="13"/>
  <c r="U58" i="13"/>
  <c r="V58" i="13"/>
  <c r="B59" i="13"/>
  <c r="C59" i="13"/>
  <c r="D59" i="13"/>
  <c r="E59" i="13"/>
  <c r="F59" i="13"/>
  <c r="G59" i="13"/>
  <c r="H59" i="13"/>
  <c r="I59" i="13"/>
  <c r="J59" i="13"/>
  <c r="K59" i="13"/>
  <c r="M59" i="13"/>
  <c r="N59" i="13"/>
  <c r="O59" i="13"/>
  <c r="P59" i="13"/>
  <c r="Q59" i="13"/>
  <c r="R59" i="13"/>
  <c r="S59" i="13"/>
  <c r="T59" i="13"/>
  <c r="U59" i="13"/>
  <c r="V59" i="13"/>
  <c r="B60" i="13"/>
  <c r="C60" i="13"/>
  <c r="D60" i="13"/>
  <c r="E60" i="13"/>
  <c r="F60" i="13"/>
  <c r="G60" i="13"/>
  <c r="H60" i="13"/>
  <c r="I60" i="13"/>
  <c r="J60" i="13"/>
  <c r="K60" i="13"/>
  <c r="M60" i="13"/>
  <c r="N60" i="13"/>
  <c r="O60" i="13"/>
  <c r="P60" i="13"/>
  <c r="Q60" i="13"/>
  <c r="R60" i="13"/>
  <c r="S60" i="13"/>
  <c r="T60" i="13"/>
  <c r="U60" i="13"/>
  <c r="V60" i="13"/>
  <c r="B61" i="13"/>
  <c r="C61" i="13"/>
  <c r="D61" i="13"/>
  <c r="E61" i="13"/>
  <c r="F61" i="13"/>
  <c r="G61" i="13"/>
  <c r="H61" i="13"/>
  <c r="I61" i="13"/>
  <c r="J61" i="13"/>
  <c r="K61" i="13"/>
  <c r="M61" i="13"/>
  <c r="N61" i="13"/>
  <c r="O61" i="13"/>
  <c r="P61" i="13"/>
  <c r="Q61" i="13"/>
  <c r="R61" i="13"/>
  <c r="S61" i="13"/>
  <c r="T61" i="13"/>
  <c r="U61" i="13"/>
  <c r="V61" i="13"/>
  <c r="B62" i="13"/>
  <c r="C62" i="13"/>
  <c r="D62" i="13"/>
  <c r="E62" i="13"/>
  <c r="F62" i="13"/>
  <c r="G62" i="13"/>
  <c r="H62" i="13"/>
  <c r="I62" i="13"/>
  <c r="J62" i="13"/>
  <c r="K62" i="13"/>
  <c r="M62" i="13"/>
  <c r="N62" i="13"/>
  <c r="O62" i="13"/>
  <c r="P62" i="13"/>
  <c r="Q62" i="13"/>
  <c r="R62" i="13"/>
  <c r="S62" i="13"/>
  <c r="T62" i="13"/>
  <c r="U62" i="13"/>
  <c r="V62" i="13"/>
  <c r="B63" i="13"/>
  <c r="C63" i="13"/>
  <c r="D63" i="13"/>
  <c r="E63" i="13"/>
  <c r="F63" i="13"/>
  <c r="G63" i="13"/>
  <c r="H63" i="13"/>
  <c r="I63" i="13"/>
  <c r="J63" i="13"/>
  <c r="K63" i="13"/>
  <c r="M63" i="13"/>
  <c r="N63" i="13"/>
  <c r="O63" i="13"/>
  <c r="P63" i="13"/>
  <c r="Q63" i="13"/>
  <c r="R63" i="13"/>
  <c r="S63" i="13"/>
  <c r="T63" i="13"/>
  <c r="U63" i="13"/>
  <c r="V63" i="13"/>
  <c r="B64" i="13"/>
  <c r="C64" i="13"/>
  <c r="D64" i="13"/>
  <c r="E64" i="13"/>
  <c r="F64" i="13"/>
  <c r="G64" i="13"/>
  <c r="H64" i="13"/>
  <c r="I64" i="13"/>
  <c r="J64" i="13"/>
  <c r="K64" i="13"/>
  <c r="M64" i="13"/>
  <c r="N64" i="13"/>
  <c r="O64" i="13"/>
  <c r="P64" i="13"/>
  <c r="Q64" i="13"/>
  <c r="R64" i="13"/>
  <c r="S64" i="13"/>
  <c r="T64" i="13"/>
  <c r="U64" i="13"/>
  <c r="V64" i="13"/>
  <c r="B65" i="13"/>
  <c r="C65" i="13"/>
  <c r="D65" i="13"/>
  <c r="E65" i="13"/>
  <c r="F65" i="13"/>
  <c r="G65" i="13"/>
  <c r="H65" i="13"/>
  <c r="I65" i="13"/>
  <c r="J65" i="13"/>
  <c r="K65" i="13"/>
  <c r="M65" i="13"/>
  <c r="N65" i="13"/>
  <c r="O65" i="13"/>
  <c r="P65" i="13"/>
  <c r="Q65" i="13"/>
  <c r="R65" i="13"/>
  <c r="S65" i="13"/>
  <c r="T65" i="13"/>
  <c r="U65" i="13"/>
  <c r="V65" i="13"/>
  <c r="B66" i="13"/>
  <c r="C66" i="13"/>
  <c r="D66" i="13"/>
  <c r="E66" i="13"/>
  <c r="F66" i="13"/>
  <c r="G66" i="13"/>
  <c r="H66" i="13"/>
  <c r="I66" i="13"/>
  <c r="J66" i="13"/>
  <c r="K66" i="13"/>
  <c r="M66" i="13"/>
  <c r="N66" i="13"/>
  <c r="O66" i="13"/>
  <c r="P66" i="13"/>
  <c r="Q66" i="13"/>
  <c r="R66" i="13"/>
  <c r="S66" i="13"/>
  <c r="T66" i="13"/>
  <c r="U66" i="13"/>
  <c r="V66" i="13"/>
  <c r="B67" i="13"/>
  <c r="C67" i="13"/>
  <c r="D67" i="13"/>
  <c r="E67" i="13"/>
  <c r="F67" i="13"/>
  <c r="G67" i="13"/>
  <c r="H67" i="13"/>
  <c r="I67" i="13"/>
  <c r="J67" i="13"/>
  <c r="K67" i="13"/>
  <c r="M67" i="13"/>
  <c r="N67" i="13"/>
  <c r="O67" i="13"/>
  <c r="P67" i="13"/>
  <c r="Q67" i="13"/>
  <c r="R67" i="13"/>
  <c r="S67" i="13"/>
  <c r="T67" i="13"/>
  <c r="U67" i="13"/>
  <c r="V67" i="13"/>
  <c r="B68" i="13"/>
  <c r="C68" i="13"/>
  <c r="D68" i="13"/>
  <c r="E68" i="13"/>
  <c r="F68" i="13"/>
  <c r="G68" i="13"/>
  <c r="H68" i="13"/>
  <c r="I68" i="13"/>
  <c r="J68" i="13"/>
  <c r="K68" i="13"/>
  <c r="M68" i="13"/>
  <c r="N68" i="13"/>
  <c r="O68" i="13"/>
  <c r="P68" i="13"/>
  <c r="Q68" i="13"/>
  <c r="R68" i="13"/>
  <c r="S68" i="13"/>
  <c r="T68" i="13"/>
  <c r="U68" i="13"/>
  <c r="V68" i="13"/>
  <c r="B69" i="13"/>
  <c r="C69" i="13"/>
  <c r="D69" i="13"/>
  <c r="E69" i="13"/>
  <c r="F69" i="13"/>
  <c r="G69" i="13"/>
  <c r="H69" i="13"/>
  <c r="I69" i="13"/>
  <c r="J69" i="13"/>
  <c r="K69" i="13"/>
  <c r="M69" i="13"/>
  <c r="N69" i="13"/>
  <c r="O69" i="13"/>
  <c r="P69" i="13"/>
  <c r="Q69" i="13"/>
  <c r="R69" i="13"/>
  <c r="S69" i="13"/>
  <c r="T69" i="13"/>
  <c r="U69" i="13"/>
  <c r="V69" i="13"/>
  <c r="B70" i="13"/>
  <c r="C70" i="13"/>
  <c r="D70" i="13"/>
  <c r="E70" i="13"/>
  <c r="F70" i="13"/>
  <c r="G70" i="13"/>
  <c r="H70" i="13"/>
  <c r="I70" i="13"/>
  <c r="J70" i="13"/>
  <c r="K70" i="13"/>
  <c r="M70" i="13"/>
  <c r="N70" i="13"/>
  <c r="O70" i="13"/>
  <c r="P70" i="13"/>
  <c r="Q70" i="13"/>
  <c r="R70" i="13"/>
  <c r="S70" i="13"/>
  <c r="T70" i="13"/>
  <c r="U70" i="13"/>
  <c r="V70" i="13"/>
  <c r="B71" i="13"/>
  <c r="C71" i="13"/>
  <c r="D71" i="13"/>
  <c r="E71" i="13"/>
  <c r="F71" i="13"/>
  <c r="G71" i="13"/>
  <c r="H71" i="13"/>
  <c r="I71" i="13"/>
  <c r="J71" i="13"/>
  <c r="K71" i="13"/>
  <c r="M71" i="13"/>
  <c r="N71" i="13"/>
  <c r="O71" i="13"/>
  <c r="P71" i="13"/>
  <c r="Q71" i="13"/>
  <c r="R71" i="13"/>
  <c r="S71" i="13"/>
  <c r="T71" i="13"/>
  <c r="U71" i="13"/>
  <c r="V71" i="13"/>
  <c r="B72" i="13"/>
  <c r="C72" i="13"/>
  <c r="D72" i="13"/>
  <c r="E72" i="13"/>
  <c r="F72" i="13"/>
  <c r="G72" i="13"/>
  <c r="H72" i="13"/>
  <c r="I72" i="13"/>
  <c r="J72" i="13"/>
  <c r="K72" i="13"/>
  <c r="M72" i="13"/>
  <c r="N72" i="13"/>
  <c r="O72" i="13"/>
  <c r="P72" i="13"/>
  <c r="Q72" i="13"/>
  <c r="R72" i="13"/>
  <c r="S72" i="13"/>
  <c r="T72" i="13"/>
  <c r="U72" i="13"/>
  <c r="V72" i="13"/>
  <c r="B73" i="13"/>
  <c r="C73" i="13"/>
  <c r="D73" i="13"/>
  <c r="E73" i="13"/>
  <c r="F73" i="13"/>
  <c r="G73" i="13"/>
  <c r="H73" i="13"/>
  <c r="I73" i="13"/>
  <c r="J73" i="13"/>
  <c r="K73" i="13"/>
  <c r="M73" i="13"/>
  <c r="N73" i="13"/>
  <c r="O73" i="13"/>
  <c r="P73" i="13"/>
  <c r="Q73" i="13"/>
  <c r="R73" i="13"/>
  <c r="S73" i="13"/>
  <c r="T73" i="13"/>
  <c r="U73" i="13"/>
  <c r="V73" i="13"/>
  <c r="B74" i="13"/>
  <c r="C74" i="13"/>
  <c r="D74" i="13"/>
  <c r="E74" i="13"/>
  <c r="F74" i="13"/>
  <c r="G74" i="13"/>
  <c r="H74" i="13"/>
  <c r="I74" i="13"/>
  <c r="J74" i="13"/>
  <c r="K74" i="13"/>
  <c r="M74" i="13"/>
  <c r="N74" i="13"/>
  <c r="O74" i="13"/>
  <c r="P74" i="13"/>
  <c r="Q74" i="13"/>
  <c r="R74" i="13"/>
  <c r="S74" i="13"/>
  <c r="T74" i="13"/>
  <c r="U74" i="13"/>
  <c r="V74" i="13"/>
  <c r="B75" i="13"/>
  <c r="C75" i="13"/>
  <c r="D75" i="13"/>
  <c r="E75" i="13"/>
  <c r="F75" i="13"/>
  <c r="G75" i="13"/>
  <c r="H75" i="13"/>
  <c r="I75" i="13"/>
  <c r="J75" i="13"/>
  <c r="K75" i="13"/>
  <c r="M75" i="13"/>
  <c r="N75" i="13"/>
  <c r="O75" i="13"/>
  <c r="P75" i="13"/>
  <c r="Q75" i="13"/>
  <c r="R75" i="13"/>
  <c r="S75" i="13"/>
  <c r="T75" i="13"/>
  <c r="U75" i="13"/>
  <c r="V75" i="13"/>
  <c r="B76" i="13"/>
  <c r="C76" i="13"/>
  <c r="D76" i="13"/>
  <c r="E76" i="13"/>
  <c r="F76" i="13"/>
  <c r="G76" i="13"/>
  <c r="H76" i="13"/>
  <c r="I76" i="13"/>
  <c r="J76" i="13"/>
  <c r="K76" i="13"/>
  <c r="M76" i="13"/>
  <c r="N76" i="13"/>
  <c r="O76" i="13"/>
  <c r="P76" i="13"/>
  <c r="Q76" i="13"/>
  <c r="R76" i="13"/>
  <c r="S76" i="13"/>
  <c r="T76" i="13"/>
  <c r="U76" i="13"/>
  <c r="V76" i="13"/>
  <c r="B77" i="13"/>
  <c r="C77" i="13"/>
  <c r="D77" i="13"/>
  <c r="E77" i="13"/>
  <c r="F77" i="13"/>
  <c r="G77" i="13"/>
  <c r="H77" i="13"/>
  <c r="I77" i="13"/>
  <c r="J77" i="13"/>
  <c r="K77" i="13"/>
  <c r="M77" i="13"/>
  <c r="N77" i="13"/>
  <c r="O77" i="13"/>
  <c r="P77" i="13"/>
  <c r="Q77" i="13"/>
  <c r="R77" i="13"/>
  <c r="S77" i="13"/>
  <c r="T77" i="13"/>
  <c r="U77" i="13"/>
  <c r="V77" i="13"/>
  <c r="B78" i="13"/>
  <c r="C78" i="13"/>
  <c r="D78" i="13"/>
  <c r="E78" i="13"/>
  <c r="F78" i="13"/>
  <c r="G78" i="13"/>
  <c r="H78" i="13"/>
  <c r="I78" i="13"/>
  <c r="J78" i="13"/>
  <c r="K78" i="13"/>
  <c r="M78" i="13"/>
  <c r="N78" i="13"/>
  <c r="O78" i="13"/>
  <c r="P78" i="13"/>
  <c r="Q78" i="13"/>
  <c r="R78" i="13"/>
  <c r="S78" i="13"/>
  <c r="T78" i="13"/>
  <c r="U78" i="13"/>
  <c r="V78" i="13"/>
  <c r="B79" i="13"/>
  <c r="C79" i="13"/>
  <c r="D79" i="13"/>
  <c r="E79" i="13"/>
  <c r="F79" i="13"/>
  <c r="G79" i="13"/>
  <c r="H79" i="13"/>
  <c r="I79" i="13"/>
  <c r="J79" i="13"/>
  <c r="K79" i="13"/>
  <c r="M79" i="13"/>
  <c r="N79" i="13"/>
  <c r="O79" i="13"/>
  <c r="P79" i="13"/>
  <c r="Q79" i="13"/>
  <c r="R79" i="13"/>
  <c r="S79" i="13"/>
  <c r="T79" i="13"/>
  <c r="U79" i="13"/>
  <c r="V79" i="13"/>
  <c r="B80" i="13"/>
  <c r="C80" i="13"/>
  <c r="D80" i="13"/>
  <c r="E80" i="13"/>
  <c r="F80" i="13"/>
  <c r="G80" i="13"/>
  <c r="H80" i="13"/>
  <c r="I80" i="13"/>
  <c r="J80" i="13"/>
  <c r="K80" i="13"/>
  <c r="M80" i="13"/>
  <c r="N80" i="13"/>
  <c r="O80" i="13"/>
  <c r="P80" i="13"/>
  <c r="Q80" i="13"/>
  <c r="R80" i="13"/>
  <c r="S80" i="13"/>
  <c r="T80" i="13"/>
  <c r="U80" i="13"/>
  <c r="V80" i="13"/>
  <c r="B81" i="13"/>
  <c r="C81" i="13"/>
  <c r="D81" i="13"/>
  <c r="E81" i="13"/>
  <c r="F81" i="13"/>
  <c r="G81" i="13"/>
  <c r="H81" i="13"/>
  <c r="I81" i="13"/>
  <c r="J81" i="13"/>
  <c r="K81" i="13"/>
  <c r="M81" i="13"/>
  <c r="N81" i="13"/>
  <c r="O81" i="13"/>
  <c r="P81" i="13"/>
  <c r="Q81" i="13"/>
  <c r="R81" i="13"/>
  <c r="S81" i="13"/>
  <c r="T81" i="13"/>
  <c r="U81" i="13"/>
  <c r="V81" i="13"/>
  <c r="B82" i="13"/>
  <c r="C82" i="13"/>
  <c r="D82" i="13"/>
  <c r="E82" i="13"/>
  <c r="F82" i="13"/>
  <c r="G82" i="13"/>
  <c r="H82" i="13"/>
  <c r="I82" i="13"/>
  <c r="J82" i="13"/>
  <c r="K82" i="13"/>
  <c r="M82" i="13"/>
  <c r="N82" i="13"/>
  <c r="O82" i="13"/>
  <c r="P82" i="13"/>
  <c r="Q82" i="13"/>
  <c r="R82" i="13"/>
  <c r="S82" i="13"/>
  <c r="T82" i="13"/>
  <c r="U82" i="13"/>
  <c r="V82" i="13"/>
  <c r="B83" i="13"/>
  <c r="C83" i="13"/>
  <c r="D83" i="13"/>
  <c r="E83" i="13"/>
  <c r="F83" i="13"/>
  <c r="G83" i="13"/>
  <c r="H83" i="13"/>
  <c r="I83" i="13"/>
  <c r="J83" i="13"/>
  <c r="K83" i="13"/>
  <c r="M83" i="13"/>
  <c r="N83" i="13"/>
  <c r="O83" i="13"/>
  <c r="P83" i="13"/>
  <c r="Q83" i="13"/>
  <c r="R83" i="13"/>
  <c r="S83" i="13"/>
  <c r="T83" i="13"/>
  <c r="U83" i="13"/>
  <c r="V83" i="13"/>
  <c r="B1" i="9"/>
  <c r="B2" i="9"/>
  <c r="B3" i="9"/>
  <c r="B4" i="9"/>
  <c r="B5" i="9"/>
  <c r="C8" i="9"/>
  <c r="D8" i="9"/>
  <c r="E8" i="9"/>
  <c r="F8" i="9"/>
  <c r="H8" i="9"/>
  <c r="I8" i="9"/>
  <c r="J8" i="9"/>
  <c r="K8" i="9"/>
  <c r="B12" i="9"/>
  <c r="B13" i="9"/>
  <c r="B14" i="9"/>
  <c r="B15" i="9"/>
  <c r="B16" i="9"/>
  <c r="B20" i="9"/>
  <c r="B22" i="9"/>
  <c r="B24" i="9"/>
  <c r="B26" i="9"/>
  <c r="B28" i="9"/>
  <c r="B30" i="9"/>
  <c r="B31" i="9"/>
  <c r="AA3" i="3"/>
  <c r="AB3" i="3"/>
  <c r="AC3" i="3"/>
  <c r="AD3" i="3"/>
  <c r="AE3" i="3"/>
  <c r="AG3" i="3"/>
  <c r="AH3" i="3"/>
  <c r="AI3" i="3"/>
  <c r="AJ3" i="3"/>
  <c r="AK3" i="3"/>
  <c r="AM3" i="3"/>
  <c r="AN3" i="3"/>
  <c r="AO3" i="3"/>
  <c r="AP3" i="3"/>
  <c r="AQ3" i="3"/>
  <c r="E4" i="3"/>
  <c r="J4" i="3"/>
  <c r="L4" i="3"/>
  <c r="M4" i="3"/>
  <c r="N4" i="3"/>
  <c r="O4" i="3"/>
  <c r="P4" i="3"/>
  <c r="Q4" i="3"/>
  <c r="S4" i="3"/>
  <c r="T4" i="3"/>
  <c r="U4" i="3"/>
  <c r="V4" i="3"/>
  <c r="X4" i="3"/>
  <c r="Y4" i="3"/>
  <c r="AA4" i="3"/>
  <c r="AB4" i="3"/>
  <c r="AC4" i="3"/>
  <c r="AD4" i="3"/>
  <c r="AE4" i="3"/>
  <c r="AG4" i="3"/>
  <c r="AH4" i="3"/>
  <c r="AI4" i="3"/>
  <c r="AJ4" i="3"/>
  <c r="AK4" i="3"/>
  <c r="AM4" i="3"/>
  <c r="AN4" i="3"/>
  <c r="AO4" i="3"/>
  <c r="AP4" i="3"/>
  <c r="AQ4" i="3"/>
  <c r="E5" i="3"/>
  <c r="J5" i="3"/>
  <c r="L5" i="3"/>
  <c r="M5" i="3"/>
  <c r="N5" i="3"/>
  <c r="O5" i="3"/>
  <c r="P5" i="3"/>
  <c r="Q5" i="3"/>
  <c r="S5" i="3"/>
  <c r="T5" i="3"/>
  <c r="U5" i="3"/>
  <c r="V5" i="3"/>
  <c r="X5" i="3"/>
  <c r="Y5" i="3"/>
  <c r="AA5" i="3"/>
  <c r="AB5" i="3"/>
  <c r="AC5" i="3"/>
  <c r="AD5" i="3"/>
  <c r="AE5" i="3"/>
  <c r="AG5" i="3"/>
  <c r="AH5" i="3"/>
  <c r="AI5" i="3"/>
  <c r="AJ5" i="3"/>
  <c r="AK5" i="3"/>
  <c r="AM5" i="3"/>
  <c r="AN5" i="3"/>
  <c r="AO5" i="3"/>
  <c r="AP5" i="3"/>
  <c r="AQ5" i="3"/>
  <c r="E6" i="3"/>
  <c r="J6" i="3"/>
  <c r="L6" i="3"/>
  <c r="M6" i="3"/>
  <c r="N6" i="3"/>
  <c r="O6" i="3"/>
  <c r="P6" i="3"/>
  <c r="Q6" i="3"/>
  <c r="S6" i="3"/>
  <c r="T6" i="3"/>
  <c r="U6" i="3"/>
  <c r="V6" i="3"/>
  <c r="X6" i="3"/>
  <c r="Y6" i="3"/>
  <c r="AA6" i="3"/>
  <c r="AB6" i="3"/>
  <c r="AC6" i="3"/>
  <c r="AD6" i="3"/>
  <c r="AE6" i="3"/>
  <c r="AG6" i="3"/>
  <c r="AH6" i="3"/>
  <c r="AI6" i="3"/>
  <c r="AJ6" i="3"/>
  <c r="AK6" i="3"/>
  <c r="AM6" i="3"/>
  <c r="AN6" i="3"/>
  <c r="AO6" i="3"/>
  <c r="AP6" i="3"/>
  <c r="AQ6" i="3"/>
  <c r="E7" i="3"/>
  <c r="J7" i="3"/>
  <c r="L7" i="3"/>
  <c r="M7" i="3"/>
  <c r="N7" i="3"/>
  <c r="O7" i="3"/>
  <c r="P7" i="3"/>
  <c r="Q7" i="3"/>
  <c r="S7" i="3"/>
  <c r="T7" i="3"/>
  <c r="U7" i="3"/>
  <c r="V7" i="3"/>
  <c r="X7" i="3"/>
  <c r="Y7" i="3"/>
  <c r="AA7" i="3"/>
  <c r="AB7" i="3"/>
  <c r="AC7" i="3"/>
  <c r="AD7" i="3"/>
  <c r="AE7" i="3"/>
  <c r="AG7" i="3"/>
  <c r="AH7" i="3"/>
  <c r="AI7" i="3"/>
  <c r="AJ7" i="3"/>
  <c r="AK7" i="3"/>
  <c r="AM7" i="3"/>
  <c r="AN7" i="3"/>
  <c r="AO7" i="3"/>
  <c r="AP7" i="3"/>
  <c r="AQ7" i="3"/>
  <c r="E8" i="3"/>
  <c r="J8" i="3"/>
  <c r="L8" i="3"/>
  <c r="M8" i="3"/>
  <c r="N8" i="3"/>
  <c r="O8" i="3"/>
  <c r="P8" i="3"/>
  <c r="Q8" i="3"/>
  <c r="S8" i="3"/>
  <c r="T8" i="3"/>
  <c r="U8" i="3"/>
  <c r="V8" i="3"/>
  <c r="X8" i="3"/>
  <c r="Y8" i="3"/>
  <c r="AA8" i="3"/>
  <c r="AB8" i="3"/>
  <c r="AC8" i="3"/>
  <c r="AD8" i="3"/>
  <c r="AE8" i="3"/>
  <c r="AG8" i="3"/>
  <c r="AH8" i="3"/>
  <c r="AI8" i="3"/>
  <c r="AJ8" i="3"/>
  <c r="AK8" i="3"/>
  <c r="AM8" i="3"/>
  <c r="AN8" i="3"/>
  <c r="AO8" i="3"/>
  <c r="AP8" i="3"/>
  <c r="AQ8" i="3"/>
  <c r="E10" i="3"/>
  <c r="J10" i="3"/>
  <c r="L10" i="3"/>
  <c r="M10" i="3"/>
  <c r="N10" i="3"/>
  <c r="O10" i="3"/>
  <c r="P10" i="3"/>
  <c r="Q10" i="3"/>
  <c r="S10" i="3"/>
  <c r="T10" i="3"/>
  <c r="U10" i="3"/>
  <c r="V10" i="3"/>
  <c r="X10" i="3"/>
  <c r="Y10" i="3"/>
  <c r="AA10" i="3"/>
  <c r="AB10" i="3"/>
  <c r="AC10" i="3"/>
  <c r="AD10" i="3"/>
  <c r="AE10" i="3"/>
  <c r="AG10" i="3"/>
  <c r="AH10" i="3"/>
  <c r="AI10" i="3"/>
  <c r="AJ10" i="3"/>
  <c r="AK10" i="3"/>
  <c r="AM10" i="3"/>
  <c r="AN10" i="3"/>
  <c r="AO10" i="3"/>
  <c r="AP10" i="3"/>
  <c r="AQ10" i="3"/>
  <c r="E11" i="3"/>
  <c r="J11" i="3"/>
  <c r="L11" i="3"/>
  <c r="M11" i="3"/>
  <c r="N11" i="3"/>
  <c r="O11" i="3"/>
  <c r="P11" i="3"/>
  <c r="Q11" i="3"/>
  <c r="S11" i="3"/>
  <c r="T11" i="3"/>
  <c r="U11" i="3"/>
  <c r="V11" i="3"/>
  <c r="X11" i="3"/>
  <c r="Y11" i="3"/>
  <c r="AA11" i="3"/>
  <c r="AB11" i="3"/>
  <c r="AC11" i="3"/>
  <c r="AD11" i="3"/>
  <c r="AE11" i="3"/>
  <c r="AG11" i="3"/>
  <c r="AH11" i="3"/>
  <c r="AI11" i="3"/>
  <c r="AJ11" i="3"/>
  <c r="AK11" i="3"/>
  <c r="AM11" i="3"/>
  <c r="AN11" i="3"/>
  <c r="AO11" i="3"/>
  <c r="AP11" i="3"/>
  <c r="AQ11" i="3"/>
  <c r="E12" i="3"/>
  <c r="J12" i="3"/>
  <c r="L12" i="3"/>
  <c r="M12" i="3"/>
  <c r="N12" i="3"/>
  <c r="O12" i="3"/>
  <c r="P12" i="3"/>
  <c r="Q12" i="3"/>
  <c r="S12" i="3"/>
  <c r="T12" i="3"/>
  <c r="U12" i="3"/>
  <c r="V12" i="3"/>
  <c r="X12" i="3"/>
  <c r="Y12" i="3"/>
  <c r="AA12" i="3"/>
  <c r="AB12" i="3"/>
  <c r="AC12" i="3"/>
  <c r="AD12" i="3"/>
  <c r="AE12" i="3"/>
  <c r="AG12" i="3"/>
  <c r="AH12" i="3"/>
  <c r="AI12" i="3"/>
  <c r="AJ12" i="3"/>
  <c r="AK12" i="3"/>
  <c r="AM12" i="3"/>
  <c r="AN12" i="3"/>
  <c r="AO12" i="3"/>
  <c r="AP12" i="3"/>
  <c r="AQ12" i="3"/>
  <c r="E13" i="3"/>
  <c r="J13" i="3"/>
  <c r="L13" i="3"/>
  <c r="M13" i="3"/>
  <c r="N13" i="3"/>
  <c r="O13" i="3"/>
  <c r="P13" i="3"/>
  <c r="Q13" i="3"/>
  <c r="S13" i="3"/>
  <c r="T13" i="3"/>
  <c r="U13" i="3"/>
  <c r="V13" i="3"/>
  <c r="X13" i="3"/>
  <c r="Y13" i="3"/>
  <c r="AA13" i="3"/>
  <c r="AB13" i="3"/>
  <c r="AC13" i="3"/>
  <c r="AD13" i="3"/>
  <c r="AE13" i="3"/>
  <c r="AG13" i="3"/>
  <c r="AH13" i="3"/>
  <c r="AI13" i="3"/>
  <c r="AJ13" i="3"/>
  <c r="AK13" i="3"/>
  <c r="AM13" i="3"/>
  <c r="AN13" i="3"/>
  <c r="AO13" i="3"/>
  <c r="AP13" i="3"/>
  <c r="AQ13" i="3"/>
  <c r="E14" i="3"/>
  <c r="J14" i="3"/>
  <c r="L14" i="3"/>
  <c r="M14" i="3"/>
  <c r="N14" i="3"/>
  <c r="O14" i="3"/>
  <c r="P14" i="3"/>
  <c r="Q14" i="3"/>
  <c r="S14" i="3"/>
  <c r="T14" i="3"/>
  <c r="U14" i="3"/>
  <c r="V14" i="3"/>
  <c r="X14" i="3"/>
  <c r="Y14" i="3"/>
  <c r="AA14" i="3"/>
  <c r="AB14" i="3"/>
  <c r="AC14" i="3"/>
  <c r="AD14" i="3"/>
  <c r="AE14" i="3"/>
  <c r="AG14" i="3"/>
  <c r="AH14" i="3"/>
  <c r="AI14" i="3"/>
  <c r="AJ14" i="3"/>
  <c r="AK14" i="3"/>
  <c r="AM14" i="3"/>
  <c r="AN14" i="3"/>
  <c r="AO14" i="3"/>
  <c r="AP14" i="3"/>
  <c r="AQ14" i="3"/>
  <c r="E15" i="3"/>
  <c r="J15" i="3"/>
  <c r="L15" i="3"/>
  <c r="M15" i="3"/>
  <c r="N15" i="3"/>
  <c r="O15" i="3"/>
  <c r="P15" i="3"/>
  <c r="Q15" i="3"/>
  <c r="S15" i="3"/>
  <c r="T15" i="3"/>
  <c r="U15" i="3"/>
  <c r="V15" i="3"/>
  <c r="X15" i="3"/>
  <c r="Y15" i="3"/>
  <c r="AA15" i="3"/>
  <c r="AB15" i="3"/>
  <c r="AC15" i="3"/>
  <c r="AD15" i="3"/>
  <c r="AE15" i="3"/>
  <c r="AG15" i="3"/>
  <c r="AH15" i="3"/>
  <c r="AI15" i="3"/>
  <c r="AJ15" i="3"/>
  <c r="AK15" i="3"/>
  <c r="AM15" i="3"/>
  <c r="AN15" i="3"/>
  <c r="AO15" i="3"/>
  <c r="AP15" i="3"/>
  <c r="AQ15" i="3"/>
  <c r="E16" i="3"/>
  <c r="J16" i="3"/>
  <c r="L16" i="3"/>
  <c r="M16" i="3"/>
  <c r="N16" i="3"/>
  <c r="O16" i="3"/>
  <c r="P16" i="3"/>
  <c r="Q16" i="3"/>
  <c r="S16" i="3"/>
  <c r="T16" i="3"/>
  <c r="U16" i="3"/>
  <c r="V16" i="3"/>
  <c r="X16" i="3"/>
  <c r="Y16" i="3"/>
  <c r="AA16" i="3"/>
  <c r="AB16" i="3"/>
  <c r="AC16" i="3"/>
  <c r="AD16" i="3"/>
  <c r="AE16" i="3"/>
  <c r="AG16" i="3"/>
  <c r="AH16" i="3"/>
  <c r="AI16" i="3"/>
  <c r="AJ16" i="3"/>
  <c r="AK16" i="3"/>
  <c r="AM16" i="3"/>
  <c r="AN16" i="3"/>
  <c r="AO16" i="3"/>
  <c r="AP16" i="3"/>
  <c r="AQ16" i="3"/>
  <c r="E17" i="3"/>
  <c r="J17" i="3"/>
  <c r="L17" i="3"/>
  <c r="M17" i="3"/>
  <c r="N17" i="3"/>
  <c r="O17" i="3"/>
  <c r="P17" i="3"/>
  <c r="Q17" i="3"/>
  <c r="S17" i="3"/>
  <c r="T17" i="3"/>
  <c r="U17" i="3"/>
  <c r="V17" i="3"/>
  <c r="X17" i="3"/>
  <c r="Y17" i="3"/>
  <c r="AA17" i="3"/>
  <c r="AB17" i="3"/>
  <c r="AC17" i="3"/>
  <c r="AD17" i="3"/>
  <c r="AE17" i="3"/>
  <c r="AG17" i="3"/>
  <c r="AH17" i="3"/>
  <c r="AI17" i="3"/>
  <c r="AJ17" i="3"/>
  <c r="AK17" i="3"/>
  <c r="AM17" i="3"/>
  <c r="AN17" i="3"/>
  <c r="AO17" i="3"/>
  <c r="AP17" i="3"/>
  <c r="AQ17" i="3"/>
  <c r="E18" i="3"/>
  <c r="J18" i="3"/>
  <c r="L18" i="3"/>
  <c r="M18" i="3"/>
  <c r="N18" i="3"/>
  <c r="O18" i="3"/>
  <c r="P18" i="3"/>
  <c r="Q18" i="3"/>
  <c r="S18" i="3"/>
  <c r="T18" i="3"/>
  <c r="U18" i="3"/>
  <c r="V18" i="3"/>
  <c r="X18" i="3"/>
  <c r="Y18" i="3"/>
  <c r="AA18" i="3"/>
  <c r="AB18" i="3"/>
  <c r="AC18" i="3"/>
  <c r="AD18" i="3"/>
  <c r="AE18" i="3"/>
  <c r="AG18" i="3"/>
  <c r="AH18" i="3"/>
  <c r="AI18" i="3"/>
  <c r="AJ18" i="3"/>
  <c r="AK18" i="3"/>
  <c r="AM18" i="3"/>
  <c r="AN18" i="3"/>
  <c r="AO18" i="3"/>
  <c r="AP18" i="3"/>
  <c r="AQ18" i="3"/>
  <c r="E19" i="3"/>
  <c r="J19" i="3"/>
  <c r="L19" i="3"/>
  <c r="M19" i="3"/>
  <c r="N19" i="3"/>
  <c r="O19" i="3"/>
  <c r="P19" i="3"/>
  <c r="Q19" i="3"/>
  <c r="S19" i="3"/>
  <c r="T19" i="3"/>
  <c r="U19" i="3"/>
  <c r="V19" i="3"/>
  <c r="X19" i="3"/>
  <c r="Y19" i="3"/>
  <c r="AA19" i="3"/>
  <c r="AB19" i="3"/>
  <c r="AC19" i="3"/>
  <c r="AD19" i="3"/>
  <c r="AE19" i="3"/>
  <c r="AG19" i="3"/>
  <c r="AH19" i="3"/>
  <c r="AI19" i="3"/>
  <c r="AJ19" i="3"/>
  <c r="AK19" i="3"/>
  <c r="AM19" i="3"/>
  <c r="AN19" i="3"/>
  <c r="AO19" i="3"/>
  <c r="AP19" i="3"/>
  <c r="AQ19" i="3"/>
  <c r="E20" i="3"/>
  <c r="J20" i="3"/>
  <c r="L20" i="3"/>
  <c r="M20" i="3"/>
  <c r="N20" i="3"/>
  <c r="O20" i="3"/>
  <c r="P20" i="3"/>
  <c r="Q20" i="3"/>
  <c r="S20" i="3"/>
  <c r="T20" i="3"/>
  <c r="U20" i="3"/>
  <c r="V20" i="3"/>
  <c r="X20" i="3"/>
  <c r="Y20" i="3"/>
  <c r="AA20" i="3"/>
  <c r="AB20" i="3"/>
  <c r="AC20" i="3"/>
  <c r="AD20" i="3"/>
  <c r="AE20" i="3"/>
  <c r="AG20" i="3"/>
  <c r="AH20" i="3"/>
  <c r="AI20" i="3"/>
  <c r="AJ20" i="3"/>
  <c r="AK20" i="3"/>
  <c r="AM20" i="3"/>
  <c r="AN20" i="3"/>
  <c r="AO20" i="3"/>
  <c r="AP20" i="3"/>
  <c r="AQ20" i="3"/>
  <c r="E21" i="3"/>
  <c r="J21" i="3"/>
  <c r="L21" i="3"/>
  <c r="M21" i="3"/>
  <c r="N21" i="3"/>
  <c r="O21" i="3"/>
  <c r="P21" i="3"/>
  <c r="Q21" i="3"/>
  <c r="S21" i="3"/>
  <c r="T21" i="3"/>
  <c r="U21" i="3"/>
  <c r="V21" i="3"/>
  <c r="X21" i="3"/>
  <c r="Y21" i="3"/>
  <c r="AA21" i="3"/>
  <c r="AB21" i="3"/>
  <c r="AC21" i="3"/>
  <c r="AD21" i="3"/>
  <c r="AE21" i="3"/>
  <c r="AG21" i="3"/>
  <c r="AH21" i="3"/>
  <c r="AI21" i="3"/>
  <c r="AJ21" i="3"/>
  <c r="AK21" i="3"/>
  <c r="AM21" i="3"/>
  <c r="AN21" i="3"/>
  <c r="AO21" i="3"/>
  <c r="AP21" i="3"/>
  <c r="AQ21" i="3"/>
  <c r="E23" i="3"/>
  <c r="J23" i="3"/>
  <c r="L23" i="3"/>
  <c r="M23" i="3"/>
  <c r="N23" i="3"/>
  <c r="O23" i="3"/>
  <c r="P23" i="3"/>
  <c r="Q23" i="3"/>
  <c r="S23" i="3"/>
  <c r="T23" i="3"/>
  <c r="U23" i="3"/>
  <c r="V23" i="3"/>
  <c r="X23" i="3"/>
  <c r="Y23" i="3"/>
  <c r="AA23" i="3"/>
  <c r="AB23" i="3"/>
  <c r="AC23" i="3"/>
  <c r="AD23" i="3"/>
  <c r="AE23" i="3"/>
  <c r="AG23" i="3"/>
  <c r="AH23" i="3"/>
  <c r="AI23" i="3"/>
  <c r="AJ23" i="3"/>
  <c r="AK23" i="3"/>
  <c r="AM23" i="3"/>
  <c r="AN23" i="3"/>
  <c r="AO23" i="3"/>
  <c r="AP23" i="3"/>
  <c r="AQ23" i="3"/>
  <c r="E24" i="3"/>
  <c r="J24" i="3"/>
  <c r="L24" i="3"/>
  <c r="M24" i="3"/>
  <c r="N24" i="3"/>
  <c r="O24" i="3"/>
  <c r="P24" i="3"/>
  <c r="Q24" i="3"/>
  <c r="S24" i="3"/>
  <c r="T24" i="3"/>
  <c r="U24" i="3"/>
  <c r="V24" i="3"/>
  <c r="X24" i="3"/>
  <c r="Y24" i="3"/>
  <c r="AA24" i="3"/>
  <c r="AB24" i="3"/>
  <c r="AC24" i="3"/>
  <c r="AD24" i="3"/>
  <c r="AE24" i="3"/>
  <c r="AG24" i="3"/>
  <c r="AH24" i="3"/>
  <c r="AI24" i="3"/>
  <c r="AJ24" i="3"/>
  <c r="AK24" i="3"/>
  <c r="AM24" i="3"/>
  <c r="AN24" i="3"/>
  <c r="AO24" i="3"/>
  <c r="AP24" i="3"/>
  <c r="AQ24" i="3"/>
  <c r="E25" i="3"/>
  <c r="J25" i="3"/>
  <c r="L25" i="3"/>
  <c r="M25" i="3"/>
  <c r="N25" i="3"/>
  <c r="O25" i="3"/>
  <c r="P25" i="3"/>
  <c r="Q25" i="3"/>
  <c r="S25" i="3"/>
  <c r="T25" i="3"/>
  <c r="U25" i="3"/>
  <c r="V25" i="3"/>
  <c r="X25" i="3"/>
  <c r="Y25" i="3"/>
  <c r="AA25" i="3"/>
  <c r="AB25" i="3"/>
  <c r="AC25" i="3"/>
  <c r="AD25" i="3"/>
  <c r="AE25" i="3"/>
  <c r="AG25" i="3"/>
  <c r="AH25" i="3"/>
  <c r="AI25" i="3"/>
  <c r="AJ25" i="3"/>
  <c r="AK25" i="3"/>
  <c r="AM25" i="3"/>
  <c r="AN25" i="3"/>
  <c r="AO25" i="3"/>
  <c r="AP25" i="3"/>
  <c r="AQ25" i="3"/>
  <c r="E26" i="3"/>
  <c r="J26" i="3"/>
  <c r="L26" i="3"/>
  <c r="M26" i="3"/>
  <c r="N26" i="3"/>
  <c r="O26" i="3"/>
  <c r="P26" i="3"/>
  <c r="Q26" i="3"/>
  <c r="S26" i="3"/>
  <c r="T26" i="3"/>
  <c r="U26" i="3"/>
  <c r="V26" i="3"/>
  <c r="X26" i="3"/>
  <c r="Y26" i="3"/>
  <c r="AA26" i="3"/>
  <c r="AB26" i="3"/>
  <c r="AC26" i="3"/>
  <c r="AD26" i="3"/>
  <c r="AE26" i="3"/>
  <c r="AG26" i="3"/>
  <c r="AH26" i="3"/>
  <c r="AI26" i="3"/>
  <c r="AJ26" i="3"/>
  <c r="AK26" i="3"/>
  <c r="AM26" i="3"/>
  <c r="AN26" i="3"/>
  <c r="AO26" i="3"/>
  <c r="AP26" i="3"/>
  <c r="AQ26" i="3"/>
  <c r="E27" i="3"/>
  <c r="J27" i="3"/>
  <c r="L27" i="3"/>
  <c r="M27" i="3"/>
  <c r="N27" i="3"/>
  <c r="O27" i="3"/>
  <c r="P27" i="3"/>
  <c r="Q27" i="3"/>
  <c r="S27" i="3"/>
  <c r="T27" i="3"/>
  <c r="U27" i="3"/>
  <c r="V27" i="3"/>
  <c r="X27" i="3"/>
  <c r="Y27" i="3"/>
  <c r="AA27" i="3"/>
  <c r="AB27" i="3"/>
  <c r="AC27" i="3"/>
  <c r="AD27" i="3"/>
  <c r="AE27" i="3"/>
  <c r="AG27" i="3"/>
  <c r="AH27" i="3"/>
  <c r="AI27" i="3"/>
  <c r="AJ27" i="3"/>
  <c r="AK27" i="3"/>
  <c r="AM27" i="3"/>
  <c r="AN27" i="3"/>
  <c r="AO27" i="3"/>
  <c r="AP27" i="3"/>
  <c r="AQ27" i="3"/>
  <c r="E28" i="3"/>
  <c r="J28" i="3"/>
  <c r="L28" i="3"/>
  <c r="M28" i="3"/>
  <c r="N28" i="3"/>
  <c r="O28" i="3"/>
  <c r="P28" i="3"/>
  <c r="Q28" i="3"/>
  <c r="S28" i="3"/>
  <c r="T28" i="3"/>
  <c r="U28" i="3"/>
  <c r="V28" i="3"/>
  <c r="X28" i="3"/>
  <c r="Y28" i="3"/>
  <c r="AA28" i="3"/>
  <c r="AB28" i="3"/>
  <c r="AC28" i="3"/>
  <c r="AD28" i="3"/>
  <c r="AE28" i="3"/>
  <c r="AG28" i="3"/>
  <c r="AH28" i="3"/>
  <c r="AI28" i="3"/>
  <c r="AJ28" i="3"/>
  <c r="AK28" i="3"/>
  <c r="AM28" i="3"/>
  <c r="AN28" i="3"/>
  <c r="AO28" i="3"/>
  <c r="AP28" i="3"/>
  <c r="AQ28" i="3"/>
  <c r="E29" i="3"/>
  <c r="J29" i="3"/>
  <c r="L29" i="3"/>
  <c r="M29" i="3"/>
  <c r="N29" i="3"/>
  <c r="O29" i="3"/>
  <c r="P29" i="3"/>
  <c r="Q29" i="3"/>
  <c r="S29" i="3"/>
  <c r="T29" i="3"/>
  <c r="U29" i="3"/>
  <c r="V29" i="3"/>
  <c r="X29" i="3"/>
  <c r="Y29" i="3"/>
  <c r="AA29" i="3"/>
  <c r="AB29" i="3"/>
  <c r="AC29" i="3"/>
  <c r="AD29" i="3"/>
  <c r="AE29" i="3"/>
  <c r="AG29" i="3"/>
  <c r="AH29" i="3"/>
  <c r="AI29" i="3"/>
  <c r="AJ29" i="3"/>
  <c r="AK29" i="3"/>
  <c r="AM29" i="3"/>
  <c r="AN29" i="3"/>
  <c r="AO29" i="3"/>
  <c r="AP29" i="3"/>
  <c r="AQ29" i="3"/>
  <c r="E31" i="3"/>
  <c r="J31" i="3"/>
  <c r="L31" i="3"/>
  <c r="M31" i="3"/>
  <c r="N31" i="3"/>
  <c r="O31" i="3"/>
  <c r="P31" i="3"/>
  <c r="Q31" i="3"/>
  <c r="S31" i="3"/>
  <c r="T31" i="3"/>
  <c r="U31" i="3"/>
  <c r="V31" i="3"/>
  <c r="X31" i="3"/>
  <c r="Y31" i="3"/>
  <c r="AA31" i="3"/>
  <c r="AB31" i="3"/>
  <c r="AC31" i="3"/>
  <c r="AD31" i="3"/>
  <c r="AE31" i="3"/>
  <c r="AG31" i="3"/>
  <c r="AH31" i="3"/>
  <c r="AI31" i="3"/>
  <c r="AJ31" i="3"/>
  <c r="AK31" i="3"/>
  <c r="AM31" i="3"/>
  <c r="AN31" i="3"/>
  <c r="AO31" i="3"/>
  <c r="AP31" i="3"/>
  <c r="AQ31" i="3"/>
  <c r="E32" i="3"/>
  <c r="J32" i="3"/>
  <c r="L32" i="3"/>
  <c r="M32" i="3"/>
  <c r="N32" i="3"/>
  <c r="O32" i="3"/>
  <c r="P32" i="3"/>
  <c r="Q32" i="3"/>
  <c r="S32" i="3"/>
  <c r="T32" i="3"/>
  <c r="U32" i="3"/>
  <c r="V32" i="3"/>
  <c r="X32" i="3"/>
  <c r="Y32" i="3"/>
  <c r="AA32" i="3"/>
  <c r="AB32" i="3"/>
  <c r="AC32" i="3"/>
  <c r="AD32" i="3"/>
  <c r="AE32" i="3"/>
  <c r="AG32" i="3"/>
  <c r="AH32" i="3"/>
  <c r="AI32" i="3"/>
  <c r="AJ32" i="3"/>
  <c r="AK32" i="3"/>
  <c r="AM32" i="3"/>
  <c r="AN32" i="3"/>
  <c r="AO32" i="3"/>
  <c r="AP32" i="3"/>
  <c r="AQ32" i="3"/>
  <c r="E33" i="3"/>
  <c r="J33" i="3"/>
  <c r="L33" i="3"/>
  <c r="M33" i="3"/>
  <c r="N33" i="3"/>
  <c r="O33" i="3"/>
  <c r="P33" i="3"/>
  <c r="Q33" i="3"/>
  <c r="S33" i="3"/>
  <c r="T33" i="3"/>
  <c r="U33" i="3"/>
  <c r="V33" i="3"/>
  <c r="X33" i="3"/>
  <c r="Y33" i="3"/>
  <c r="AA33" i="3"/>
  <c r="AB33" i="3"/>
  <c r="AC33" i="3"/>
  <c r="AD33" i="3"/>
  <c r="AE33" i="3"/>
  <c r="AG33" i="3"/>
  <c r="AH33" i="3"/>
  <c r="AI33" i="3"/>
  <c r="AJ33" i="3"/>
  <c r="AK33" i="3"/>
  <c r="AM33" i="3"/>
  <c r="AN33" i="3"/>
  <c r="AO33" i="3"/>
  <c r="AP33" i="3"/>
  <c r="AQ33" i="3"/>
  <c r="E34" i="3"/>
  <c r="J34" i="3"/>
  <c r="L34" i="3"/>
  <c r="M34" i="3"/>
  <c r="N34" i="3"/>
  <c r="O34" i="3"/>
  <c r="P34" i="3"/>
  <c r="Q34" i="3"/>
  <c r="S34" i="3"/>
  <c r="T34" i="3"/>
  <c r="U34" i="3"/>
  <c r="V34" i="3"/>
  <c r="X34" i="3"/>
  <c r="Y34" i="3"/>
  <c r="AA34" i="3"/>
  <c r="AB34" i="3"/>
  <c r="AC34" i="3"/>
  <c r="AD34" i="3"/>
  <c r="AE34" i="3"/>
  <c r="AG34" i="3"/>
  <c r="AH34" i="3"/>
  <c r="AI34" i="3"/>
  <c r="AJ34" i="3"/>
  <c r="AK34" i="3"/>
  <c r="AM34" i="3"/>
  <c r="AN34" i="3"/>
  <c r="AO34" i="3"/>
  <c r="AP34" i="3"/>
  <c r="AQ34" i="3"/>
  <c r="E35" i="3"/>
  <c r="J35" i="3"/>
  <c r="L35" i="3"/>
  <c r="M35" i="3"/>
  <c r="N35" i="3"/>
  <c r="O35" i="3"/>
  <c r="P35" i="3"/>
  <c r="Q35" i="3"/>
  <c r="S35" i="3"/>
  <c r="T35" i="3"/>
  <c r="U35" i="3"/>
  <c r="V35" i="3"/>
  <c r="X35" i="3"/>
  <c r="Y35" i="3"/>
  <c r="AA35" i="3"/>
  <c r="AB35" i="3"/>
  <c r="AC35" i="3"/>
  <c r="AD35" i="3"/>
  <c r="AE35" i="3"/>
  <c r="AG35" i="3"/>
  <c r="AH35" i="3"/>
  <c r="AI35" i="3"/>
  <c r="AJ35" i="3"/>
  <c r="AK35" i="3"/>
  <c r="AM35" i="3"/>
  <c r="AN35" i="3"/>
  <c r="AO35" i="3"/>
  <c r="AP35" i="3"/>
  <c r="AQ35" i="3"/>
  <c r="E36" i="3"/>
  <c r="J36" i="3"/>
  <c r="L36" i="3"/>
  <c r="M36" i="3"/>
  <c r="N36" i="3"/>
  <c r="O36" i="3"/>
  <c r="P36" i="3"/>
  <c r="Q36" i="3"/>
  <c r="S36" i="3"/>
  <c r="T36" i="3"/>
  <c r="U36" i="3"/>
  <c r="V36" i="3"/>
  <c r="X36" i="3"/>
  <c r="Y36" i="3"/>
  <c r="AA36" i="3"/>
  <c r="AB36" i="3"/>
  <c r="AC36" i="3"/>
  <c r="AD36" i="3"/>
  <c r="AE36" i="3"/>
  <c r="AG36" i="3"/>
  <c r="AH36" i="3"/>
  <c r="AI36" i="3"/>
  <c r="AJ36" i="3"/>
  <c r="AK36" i="3"/>
  <c r="AM36" i="3"/>
  <c r="AN36" i="3"/>
  <c r="AO36" i="3"/>
  <c r="AP36" i="3"/>
  <c r="AQ36" i="3"/>
  <c r="E38" i="3"/>
  <c r="J38" i="3"/>
  <c r="L38" i="3"/>
  <c r="M38" i="3"/>
  <c r="N38" i="3"/>
  <c r="O38" i="3"/>
  <c r="P38" i="3"/>
  <c r="Q38" i="3"/>
  <c r="S38" i="3"/>
  <c r="T38" i="3"/>
  <c r="U38" i="3"/>
  <c r="V38" i="3"/>
  <c r="X38" i="3"/>
  <c r="Y38" i="3"/>
  <c r="AA38" i="3"/>
  <c r="AB38" i="3"/>
  <c r="AC38" i="3"/>
  <c r="AD38" i="3"/>
  <c r="AE38" i="3"/>
  <c r="AG38" i="3"/>
  <c r="AH38" i="3"/>
  <c r="AI38" i="3"/>
  <c r="AJ38" i="3"/>
  <c r="AK38" i="3"/>
  <c r="AM38" i="3"/>
  <c r="AN38" i="3"/>
  <c r="AO38" i="3"/>
  <c r="AP38" i="3"/>
  <c r="AQ38" i="3"/>
  <c r="E39" i="3"/>
  <c r="J39" i="3"/>
  <c r="L39" i="3"/>
  <c r="M39" i="3"/>
  <c r="N39" i="3"/>
  <c r="O39" i="3"/>
  <c r="P39" i="3"/>
  <c r="Q39" i="3"/>
  <c r="S39" i="3"/>
  <c r="T39" i="3"/>
  <c r="U39" i="3"/>
  <c r="V39" i="3"/>
  <c r="X39" i="3"/>
  <c r="Y39" i="3"/>
  <c r="AA39" i="3"/>
  <c r="AB39" i="3"/>
  <c r="AC39" i="3"/>
  <c r="AD39" i="3"/>
  <c r="AE39" i="3"/>
  <c r="AG39" i="3"/>
  <c r="AH39" i="3"/>
  <c r="AI39" i="3"/>
  <c r="AJ39" i="3"/>
  <c r="AK39" i="3"/>
  <c r="AM39" i="3"/>
  <c r="AN39" i="3"/>
  <c r="AO39" i="3"/>
  <c r="AP39" i="3"/>
  <c r="AQ39" i="3"/>
  <c r="E40" i="3"/>
  <c r="J40" i="3"/>
  <c r="L40" i="3"/>
  <c r="M40" i="3"/>
  <c r="N40" i="3"/>
  <c r="O40" i="3"/>
  <c r="P40" i="3"/>
  <c r="Q40" i="3"/>
  <c r="S40" i="3"/>
  <c r="T40" i="3"/>
  <c r="U40" i="3"/>
  <c r="V40" i="3"/>
  <c r="X40" i="3"/>
  <c r="Y40" i="3"/>
  <c r="AA40" i="3"/>
  <c r="AB40" i="3"/>
  <c r="AC40" i="3"/>
  <c r="AD40" i="3"/>
  <c r="AE40" i="3"/>
  <c r="AG40" i="3"/>
  <c r="AH40" i="3"/>
  <c r="AI40" i="3"/>
  <c r="AJ40" i="3"/>
  <c r="AK40" i="3"/>
  <c r="AM40" i="3"/>
  <c r="AN40" i="3"/>
  <c r="AO40" i="3"/>
  <c r="AP40" i="3"/>
  <c r="AQ40" i="3"/>
  <c r="E41" i="3"/>
  <c r="J41" i="3"/>
  <c r="L41" i="3"/>
  <c r="M41" i="3"/>
  <c r="N41" i="3"/>
  <c r="O41" i="3"/>
  <c r="P41" i="3"/>
  <c r="Q41" i="3"/>
  <c r="S41" i="3"/>
  <c r="T41" i="3"/>
  <c r="U41" i="3"/>
  <c r="V41" i="3"/>
  <c r="X41" i="3"/>
  <c r="Y41" i="3"/>
  <c r="AA41" i="3"/>
  <c r="AB41" i="3"/>
  <c r="AC41" i="3"/>
  <c r="AD41" i="3"/>
  <c r="AE41" i="3"/>
  <c r="AG41" i="3"/>
  <c r="AH41" i="3"/>
  <c r="AI41" i="3"/>
  <c r="AJ41" i="3"/>
  <c r="AK41" i="3"/>
  <c r="AM41" i="3"/>
  <c r="AN41" i="3"/>
  <c r="AO41" i="3"/>
  <c r="AP41" i="3"/>
  <c r="AQ41" i="3"/>
  <c r="E42" i="3"/>
  <c r="J42" i="3"/>
  <c r="L42" i="3"/>
  <c r="M42" i="3"/>
  <c r="N42" i="3"/>
  <c r="O42" i="3"/>
  <c r="P42" i="3"/>
  <c r="Q42" i="3"/>
  <c r="S42" i="3"/>
  <c r="T42" i="3"/>
  <c r="U42" i="3"/>
  <c r="V42" i="3"/>
  <c r="X42" i="3"/>
  <c r="Y42" i="3"/>
  <c r="AA42" i="3"/>
  <c r="AB42" i="3"/>
  <c r="AC42" i="3"/>
  <c r="AD42" i="3"/>
  <c r="AE42" i="3"/>
  <c r="AG42" i="3"/>
  <c r="AH42" i="3"/>
  <c r="AI42" i="3"/>
  <c r="AJ42" i="3"/>
  <c r="AK42" i="3"/>
  <c r="AM42" i="3"/>
  <c r="AN42" i="3"/>
  <c r="AO42" i="3"/>
  <c r="AP42" i="3"/>
  <c r="AQ42" i="3"/>
  <c r="E43" i="3"/>
  <c r="J43" i="3"/>
  <c r="L43" i="3"/>
  <c r="M43" i="3"/>
  <c r="N43" i="3"/>
  <c r="O43" i="3"/>
  <c r="P43" i="3"/>
  <c r="Q43" i="3"/>
  <c r="S43" i="3"/>
  <c r="T43" i="3"/>
  <c r="U43" i="3"/>
  <c r="V43" i="3"/>
  <c r="X43" i="3"/>
  <c r="Y43" i="3"/>
  <c r="AA43" i="3"/>
  <c r="AB43" i="3"/>
  <c r="AC43" i="3"/>
  <c r="AD43" i="3"/>
  <c r="AE43" i="3"/>
  <c r="AG43" i="3"/>
  <c r="AH43" i="3"/>
  <c r="AI43" i="3"/>
  <c r="AJ43" i="3"/>
  <c r="AK43" i="3"/>
  <c r="AM43" i="3"/>
  <c r="AN43" i="3"/>
  <c r="AO43" i="3"/>
  <c r="AP43" i="3"/>
  <c r="AQ43" i="3"/>
  <c r="E44" i="3"/>
  <c r="J44" i="3"/>
  <c r="L44" i="3"/>
  <c r="M44" i="3"/>
  <c r="N44" i="3"/>
  <c r="O44" i="3"/>
  <c r="P44" i="3"/>
  <c r="Q44" i="3"/>
  <c r="S44" i="3"/>
  <c r="T44" i="3"/>
  <c r="U44" i="3"/>
  <c r="V44" i="3"/>
  <c r="X44" i="3"/>
  <c r="Y44" i="3"/>
  <c r="AA44" i="3"/>
  <c r="AB44" i="3"/>
  <c r="AC44" i="3"/>
  <c r="AD44" i="3"/>
  <c r="AE44" i="3"/>
  <c r="AG44" i="3"/>
  <c r="AH44" i="3"/>
  <c r="AI44" i="3"/>
  <c r="AJ44" i="3"/>
  <c r="AK44" i="3"/>
  <c r="AM44" i="3"/>
  <c r="AN44" i="3"/>
  <c r="AO44" i="3"/>
  <c r="AP44" i="3"/>
  <c r="AQ44" i="3"/>
  <c r="E45" i="3"/>
  <c r="J45" i="3"/>
  <c r="L45" i="3"/>
  <c r="M45" i="3"/>
  <c r="N45" i="3"/>
  <c r="O45" i="3"/>
  <c r="P45" i="3"/>
  <c r="Q45" i="3"/>
  <c r="S45" i="3"/>
  <c r="T45" i="3"/>
  <c r="U45" i="3"/>
  <c r="V45" i="3"/>
  <c r="X45" i="3"/>
  <c r="Y45" i="3"/>
  <c r="AA45" i="3"/>
  <c r="AB45" i="3"/>
  <c r="AC45" i="3"/>
  <c r="AD45" i="3"/>
  <c r="AE45" i="3"/>
  <c r="AG45" i="3"/>
  <c r="AH45" i="3"/>
  <c r="AI45" i="3"/>
  <c r="AJ45" i="3"/>
  <c r="AK45" i="3"/>
  <c r="AM45" i="3"/>
  <c r="AN45" i="3"/>
  <c r="AO45" i="3"/>
  <c r="AP45" i="3"/>
  <c r="AQ45" i="3"/>
  <c r="E46" i="3"/>
  <c r="J46" i="3"/>
  <c r="L46" i="3"/>
  <c r="M46" i="3"/>
  <c r="N46" i="3"/>
  <c r="O46" i="3"/>
  <c r="P46" i="3"/>
  <c r="Q46" i="3"/>
  <c r="S46" i="3"/>
  <c r="T46" i="3"/>
  <c r="U46" i="3"/>
  <c r="V46" i="3"/>
  <c r="X46" i="3"/>
  <c r="Y46" i="3"/>
  <c r="AA46" i="3"/>
  <c r="AB46" i="3"/>
  <c r="AC46" i="3"/>
  <c r="AD46" i="3"/>
  <c r="AE46" i="3"/>
  <c r="AG46" i="3"/>
  <c r="AH46" i="3"/>
  <c r="AI46" i="3"/>
  <c r="AJ46" i="3"/>
  <c r="AK46" i="3"/>
  <c r="AM46" i="3"/>
  <c r="AN46" i="3"/>
  <c r="AO46" i="3"/>
  <c r="AP46" i="3"/>
  <c r="AQ46" i="3"/>
  <c r="E47" i="3"/>
  <c r="J47" i="3"/>
  <c r="L47" i="3"/>
  <c r="M47" i="3"/>
  <c r="N47" i="3"/>
  <c r="O47" i="3"/>
  <c r="P47" i="3"/>
  <c r="Q47" i="3"/>
  <c r="S47" i="3"/>
  <c r="T47" i="3"/>
  <c r="U47" i="3"/>
  <c r="V47" i="3"/>
  <c r="X47" i="3"/>
  <c r="Y47" i="3"/>
  <c r="AA47" i="3"/>
  <c r="AB47" i="3"/>
  <c r="AC47" i="3"/>
  <c r="AD47" i="3"/>
  <c r="AE47" i="3"/>
  <c r="AG47" i="3"/>
  <c r="AH47" i="3"/>
  <c r="AI47" i="3"/>
  <c r="AJ47" i="3"/>
  <c r="AK47" i="3"/>
  <c r="AM47" i="3"/>
  <c r="AN47" i="3"/>
  <c r="AO47" i="3"/>
  <c r="AP47" i="3"/>
  <c r="AQ47" i="3"/>
  <c r="E48" i="3"/>
  <c r="J48" i="3"/>
  <c r="L48" i="3"/>
  <c r="M48" i="3"/>
  <c r="N48" i="3"/>
  <c r="O48" i="3"/>
  <c r="P48" i="3"/>
  <c r="Q48" i="3"/>
  <c r="S48" i="3"/>
  <c r="T48" i="3"/>
  <c r="U48" i="3"/>
  <c r="V48" i="3"/>
  <c r="X48" i="3"/>
  <c r="Y48" i="3"/>
  <c r="AA48" i="3"/>
  <c r="AB48" i="3"/>
  <c r="AC48" i="3"/>
  <c r="AD48" i="3"/>
  <c r="AE48" i="3"/>
  <c r="AG48" i="3"/>
  <c r="AH48" i="3"/>
  <c r="AI48" i="3"/>
  <c r="AJ48" i="3"/>
  <c r="AK48" i="3"/>
  <c r="AM48" i="3"/>
  <c r="AN48" i="3"/>
  <c r="AO48" i="3"/>
  <c r="AP48" i="3"/>
  <c r="AQ48" i="3"/>
  <c r="E49" i="3"/>
  <c r="J49" i="3"/>
  <c r="L49" i="3"/>
  <c r="M49" i="3"/>
  <c r="N49" i="3"/>
  <c r="O49" i="3"/>
  <c r="P49" i="3"/>
  <c r="Q49" i="3"/>
  <c r="S49" i="3"/>
  <c r="T49" i="3"/>
  <c r="U49" i="3"/>
  <c r="V49" i="3"/>
  <c r="X49" i="3"/>
  <c r="Y49" i="3"/>
  <c r="AA49" i="3"/>
  <c r="AB49" i="3"/>
  <c r="AC49" i="3"/>
  <c r="AD49" i="3"/>
  <c r="AE49" i="3"/>
  <c r="AG49" i="3"/>
  <c r="AH49" i="3"/>
  <c r="AI49" i="3"/>
  <c r="AJ49" i="3"/>
  <c r="AK49" i="3"/>
  <c r="AM49" i="3"/>
  <c r="AN49" i="3"/>
  <c r="AO49" i="3"/>
  <c r="AP49" i="3"/>
  <c r="AQ49" i="3"/>
  <c r="E51" i="3"/>
  <c r="J51" i="3"/>
  <c r="L51" i="3"/>
  <c r="M51" i="3"/>
  <c r="N51" i="3"/>
  <c r="O51" i="3"/>
  <c r="P51" i="3"/>
  <c r="Q51" i="3"/>
  <c r="S51" i="3"/>
  <c r="T51" i="3"/>
  <c r="U51" i="3"/>
  <c r="V51" i="3"/>
  <c r="X51" i="3"/>
  <c r="Y51" i="3"/>
  <c r="AA51" i="3"/>
  <c r="AB51" i="3"/>
  <c r="AC51" i="3"/>
  <c r="AD51" i="3"/>
  <c r="AE51" i="3"/>
  <c r="AG51" i="3"/>
  <c r="AH51" i="3"/>
  <c r="AI51" i="3"/>
  <c r="AJ51" i="3"/>
  <c r="AK51" i="3"/>
  <c r="AM51" i="3"/>
  <c r="AN51" i="3"/>
  <c r="AO51" i="3"/>
  <c r="AP51" i="3"/>
  <c r="AQ51" i="3"/>
  <c r="E52" i="3"/>
  <c r="J52" i="3"/>
  <c r="L52" i="3"/>
  <c r="M52" i="3"/>
  <c r="N52" i="3"/>
  <c r="O52" i="3"/>
  <c r="P52" i="3"/>
  <c r="Q52" i="3"/>
  <c r="S52" i="3"/>
  <c r="T52" i="3"/>
  <c r="U52" i="3"/>
  <c r="V52" i="3"/>
  <c r="X52" i="3"/>
  <c r="Y52" i="3"/>
  <c r="AA52" i="3"/>
  <c r="AB52" i="3"/>
  <c r="AC52" i="3"/>
  <c r="AD52" i="3"/>
  <c r="AE52" i="3"/>
  <c r="AG52" i="3"/>
  <c r="AH52" i="3"/>
  <c r="AI52" i="3"/>
  <c r="AJ52" i="3"/>
  <c r="AK52" i="3"/>
  <c r="AM52" i="3"/>
  <c r="AN52" i="3"/>
  <c r="AO52" i="3"/>
  <c r="AP52" i="3"/>
  <c r="AQ52" i="3"/>
  <c r="E55" i="3"/>
  <c r="G55" i="3"/>
  <c r="J55" i="3"/>
  <c r="L55" i="3"/>
  <c r="M55" i="3"/>
  <c r="N55" i="3"/>
  <c r="O55" i="3"/>
  <c r="P55" i="3"/>
  <c r="Q55" i="3"/>
  <c r="X55" i="3"/>
  <c r="Y55" i="3"/>
  <c r="Z55" i="3"/>
  <c r="AA55" i="3"/>
  <c r="AB55" i="3"/>
  <c r="AC55" i="3"/>
  <c r="AE55" i="3"/>
  <c r="AF55" i="3"/>
  <c r="AM55" i="3"/>
  <c r="E56" i="3"/>
  <c r="G56" i="3"/>
  <c r="J56" i="3"/>
  <c r="L56" i="3"/>
  <c r="M56" i="3"/>
  <c r="N56" i="3"/>
  <c r="O56" i="3"/>
  <c r="P56" i="3"/>
  <c r="Q56" i="3"/>
  <c r="X56" i="3"/>
  <c r="Y56" i="3"/>
  <c r="Z56" i="3"/>
  <c r="AA56" i="3"/>
  <c r="AB56" i="3"/>
  <c r="AC56" i="3"/>
  <c r="AE56" i="3"/>
  <c r="AF56" i="3"/>
  <c r="AM56" i="3"/>
  <c r="E57" i="3"/>
  <c r="G57" i="3"/>
  <c r="J57" i="3"/>
  <c r="L57" i="3"/>
  <c r="M57" i="3"/>
  <c r="N57" i="3"/>
  <c r="O57" i="3"/>
  <c r="P57" i="3"/>
  <c r="Q57" i="3"/>
  <c r="X57" i="3"/>
  <c r="Y57" i="3"/>
  <c r="Z57" i="3"/>
  <c r="AA57" i="3"/>
  <c r="AB57" i="3"/>
  <c r="AC57" i="3"/>
  <c r="AE57" i="3"/>
  <c r="AF57" i="3"/>
  <c r="AM57" i="3"/>
  <c r="E58" i="3"/>
  <c r="G58" i="3"/>
  <c r="J58" i="3"/>
  <c r="L58" i="3"/>
  <c r="M58" i="3"/>
  <c r="N58" i="3"/>
  <c r="O58" i="3"/>
  <c r="P58" i="3"/>
  <c r="Q58" i="3"/>
  <c r="X58" i="3"/>
  <c r="Y58" i="3"/>
  <c r="Z58" i="3"/>
  <c r="AA58" i="3"/>
  <c r="AB58" i="3"/>
  <c r="AC58" i="3"/>
  <c r="AE58" i="3"/>
  <c r="AF58" i="3"/>
  <c r="AM58" i="3"/>
  <c r="E59" i="3"/>
  <c r="G59" i="3"/>
  <c r="J59" i="3"/>
  <c r="L59" i="3"/>
  <c r="M59" i="3"/>
  <c r="N59" i="3"/>
  <c r="O59" i="3"/>
  <c r="P59" i="3"/>
  <c r="Q59" i="3"/>
  <c r="X59" i="3"/>
  <c r="Y59" i="3"/>
  <c r="Z59" i="3"/>
  <c r="AA59" i="3"/>
  <c r="AB59" i="3"/>
  <c r="AC59" i="3"/>
  <c r="AE59" i="3"/>
  <c r="AF59" i="3"/>
  <c r="AM59" i="3"/>
  <c r="E60" i="3"/>
  <c r="G60" i="3"/>
  <c r="J60" i="3"/>
  <c r="L60" i="3"/>
  <c r="M60" i="3"/>
  <c r="N60" i="3"/>
  <c r="O60" i="3"/>
  <c r="P60" i="3"/>
  <c r="Q60" i="3"/>
  <c r="X60" i="3"/>
  <c r="Y60" i="3"/>
  <c r="Z60" i="3"/>
  <c r="AA60" i="3"/>
  <c r="AB60" i="3"/>
  <c r="AC60" i="3"/>
  <c r="AE60" i="3"/>
  <c r="AF60" i="3"/>
  <c r="AM60" i="3"/>
  <c r="E61" i="3"/>
  <c r="G61" i="3"/>
  <c r="J61" i="3"/>
  <c r="L61" i="3"/>
  <c r="M61" i="3"/>
  <c r="N61" i="3"/>
  <c r="O61" i="3"/>
  <c r="P61" i="3"/>
  <c r="Q61" i="3"/>
  <c r="X61" i="3"/>
  <c r="Y61" i="3"/>
  <c r="Z61" i="3"/>
  <c r="AA61" i="3"/>
  <c r="AB61" i="3"/>
  <c r="AC61" i="3"/>
  <c r="AE61" i="3"/>
  <c r="AF61" i="3"/>
  <c r="AM61" i="3"/>
  <c r="E62" i="3"/>
  <c r="G62" i="3"/>
  <c r="J62" i="3"/>
  <c r="L62" i="3"/>
  <c r="M62" i="3"/>
  <c r="N62" i="3"/>
  <c r="O62" i="3"/>
  <c r="P62" i="3"/>
  <c r="Q62" i="3"/>
  <c r="X62" i="3"/>
  <c r="Y62" i="3"/>
  <c r="Z62" i="3"/>
  <c r="AA62" i="3"/>
  <c r="AB62" i="3"/>
  <c r="AC62" i="3"/>
  <c r="AE62" i="3"/>
  <c r="AF62" i="3"/>
  <c r="AM62" i="3"/>
  <c r="E63" i="3"/>
  <c r="G63" i="3"/>
  <c r="J63" i="3"/>
  <c r="L63" i="3"/>
  <c r="M63" i="3"/>
  <c r="N63" i="3"/>
  <c r="O63" i="3"/>
  <c r="P63" i="3"/>
  <c r="Q63" i="3"/>
  <c r="X63" i="3"/>
  <c r="Y63" i="3"/>
  <c r="Z63" i="3"/>
  <c r="AA63" i="3"/>
  <c r="AB63" i="3"/>
  <c r="AC63" i="3"/>
  <c r="AE63" i="3"/>
  <c r="AF63" i="3"/>
  <c r="AM63" i="3"/>
  <c r="B1" i="19"/>
  <c r="B2" i="19"/>
  <c r="B3" i="19"/>
  <c r="B4" i="19"/>
  <c r="B5" i="19"/>
  <c r="B6" i="19"/>
  <c r="F8" i="19"/>
  <c r="H8" i="19"/>
  <c r="L8" i="19"/>
  <c r="Q8" i="19"/>
  <c r="S8" i="19"/>
  <c r="A12" i="19"/>
  <c r="D12" i="19"/>
  <c r="F12" i="19"/>
  <c r="H12" i="19"/>
  <c r="L12" i="19"/>
  <c r="P12" i="19"/>
  <c r="Q12" i="19"/>
  <c r="X12" i="19"/>
  <c r="A13" i="19"/>
  <c r="D13" i="19"/>
  <c r="F13" i="19"/>
  <c r="H13" i="19"/>
  <c r="L13" i="19"/>
  <c r="P13" i="19"/>
  <c r="Q13" i="19"/>
  <c r="X13" i="19"/>
  <c r="A14" i="19"/>
  <c r="D14" i="19"/>
  <c r="F14" i="19"/>
  <c r="H14" i="19"/>
  <c r="L14" i="19"/>
  <c r="O14" i="19"/>
  <c r="P14" i="19"/>
  <c r="Q14" i="19"/>
  <c r="R14" i="19"/>
  <c r="S14" i="19"/>
  <c r="X14" i="19"/>
  <c r="A15" i="19"/>
  <c r="D15" i="19"/>
  <c r="F15" i="19"/>
  <c r="H15" i="19"/>
  <c r="L15" i="19"/>
  <c r="O15" i="19"/>
  <c r="P15" i="19"/>
  <c r="Q15" i="19"/>
  <c r="R15" i="19"/>
  <c r="S15" i="19"/>
  <c r="X15" i="19"/>
  <c r="A16" i="19"/>
  <c r="D16" i="19"/>
  <c r="F16" i="19"/>
  <c r="H16" i="19"/>
  <c r="L16" i="19"/>
  <c r="O16" i="19"/>
  <c r="P16" i="19"/>
  <c r="Q16" i="19"/>
  <c r="R16" i="19"/>
  <c r="S16" i="19"/>
  <c r="X16" i="19"/>
  <c r="A17" i="19"/>
  <c r="D17" i="19"/>
  <c r="F17" i="19"/>
  <c r="H17" i="19"/>
  <c r="L17" i="19"/>
  <c r="O17" i="19"/>
  <c r="P17" i="19"/>
  <c r="Q17" i="19"/>
  <c r="R17" i="19"/>
  <c r="S17" i="19"/>
  <c r="X17" i="19"/>
  <c r="A18" i="19"/>
  <c r="D18" i="19"/>
  <c r="F18" i="19"/>
  <c r="H18" i="19"/>
  <c r="L18" i="19"/>
  <c r="O18" i="19"/>
  <c r="P18" i="19"/>
  <c r="Q18" i="19"/>
  <c r="R18" i="19"/>
  <c r="S18" i="19"/>
  <c r="X18" i="19"/>
  <c r="A19" i="19"/>
  <c r="D19" i="19"/>
  <c r="F19" i="19"/>
  <c r="H19" i="19"/>
  <c r="L19" i="19"/>
  <c r="O19" i="19"/>
  <c r="P19" i="19"/>
  <c r="Q19" i="19"/>
  <c r="R19" i="19"/>
  <c r="S19" i="19"/>
  <c r="X19" i="19"/>
  <c r="A20" i="19"/>
  <c r="D20" i="19"/>
  <c r="F20" i="19"/>
  <c r="H20" i="19"/>
  <c r="L20" i="19"/>
  <c r="O20" i="19"/>
  <c r="P20" i="19"/>
  <c r="Q20" i="19"/>
  <c r="R20" i="19"/>
  <c r="S20" i="19"/>
  <c r="X20" i="19"/>
  <c r="A21" i="19"/>
  <c r="D21" i="19"/>
  <c r="F21" i="19"/>
  <c r="H21" i="19"/>
  <c r="L21" i="19"/>
  <c r="O21" i="19"/>
  <c r="P21" i="19"/>
  <c r="Q21" i="19"/>
  <c r="R21" i="19"/>
  <c r="S21" i="19"/>
  <c r="X21" i="19"/>
  <c r="A22" i="19"/>
  <c r="D22" i="19"/>
  <c r="F22" i="19"/>
  <c r="H22" i="19"/>
  <c r="L22" i="19"/>
  <c r="O22" i="19"/>
  <c r="P22" i="19"/>
  <c r="Q22" i="19"/>
  <c r="R22" i="19"/>
  <c r="S22" i="19"/>
  <c r="X22" i="19"/>
  <c r="A23" i="19"/>
  <c r="D23" i="19"/>
  <c r="F23" i="19"/>
  <c r="H23" i="19"/>
  <c r="L23" i="19"/>
  <c r="O23" i="19"/>
  <c r="P23" i="19"/>
  <c r="Q23" i="19"/>
  <c r="R23" i="19"/>
  <c r="S23" i="19"/>
  <c r="X23" i="19"/>
  <c r="A24" i="19"/>
  <c r="D24" i="19"/>
  <c r="F24" i="19"/>
  <c r="H24" i="19"/>
  <c r="L24" i="19"/>
  <c r="O24" i="19"/>
  <c r="P24" i="19"/>
  <c r="Q24" i="19"/>
  <c r="R24" i="19"/>
  <c r="S24" i="19"/>
  <c r="X24" i="19"/>
  <c r="A25" i="19"/>
  <c r="D25" i="19"/>
  <c r="F25" i="19"/>
  <c r="H25" i="19"/>
  <c r="L25" i="19"/>
  <c r="O25" i="19"/>
  <c r="P25" i="19"/>
  <c r="Q25" i="19"/>
  <c r="R25" i="19"/>
  <c r="S25" i="19"/>
  <c r="X25" i="19"/>
  <c r="A26" i="19"/>
  <c r="D26" i="19"/>
  <c r="F26" i="19"/>
  <c r="H26" i="19"/>
  <c r="L26" i="19"/>
  <c r="O26" i="19"/>
  <c r="P26" i="19"/>
  <c r="Q26" i="19"/>
  <c r="R26" i="19"/>
  <c r="S26" i="19"/>
  <c r="X26" i="19"/>
  <c r="A27" i="19"/>
  <c r="D27" i="19"/>
  <c r="F27" i="19"/>
  <c r="H27" i="19"/>
  <c r="L27" i="19"/>
  <c r="O27" i="19"/>
  <c r="P27" i="19"/>
  <c r="Q27" i="19"/>
  <c r="R27" i="19"/>
  <c r="S27" i="19"/>
  <c r="X27" i="19"/>
  <c r="A28" i="19"/>
  <c r="D28" i="19"/>
  <c r="F28" i="19"/>
  <c r="H28" i="19"/>
  <c r="L28" i="19"/>
  <c r="O28" i="19"/>
  <c r="P28" i="19"/>
  <c r="Q28" i="19"/>
  <c r="R28" i="19"/>
  <c r="S28" i="19"/>
  <c r="X28" i="19"/>
  <c r="A29" i="19"/>
  <c r="D29" i="19"/>
  <c r="F29" i="19"/>
  <c r="H29" i="19"/>
  <c r="L29" i="19"/>
  <c r="O29" i="19"/>
  <c r="P29" i="19"/>
  <c r="Q29" i="19"/>
  <c r="R29" i="19"/>
  <c r="S29" i="19"/>
  <c r="X29" i="19"/>
  <c r="A30" i="19"/>
  <c r="D30" i="19"/>
  <c r="F30" i="19"/>
  <c r="H30" i="19"/>
  <c r="L30" i="19"/>
  <c r="O30" i="19"/>
  <c r="P30" i="19"/>
  <c r="Q30" i="19"/>
  <c r="R30" i="19"/>
  <c r="S30" i="19"/>
  <c r="X30" i="19"/>
  <c r="A31" i="19"/>
  <c r="D31" i="19"/>
  <c r="F31" i="19"/>
  <c r="H31" i="19"/>
  <c r="L31" i="19"/>
  <c r="O31" i="19"/>
  <c r="P31" i="19"/>
  <c r="Q31" i="19"/>
  <c r="R31" i="19"/>
  <c r="S31" i="19"/>
  <c r="X31" i="19"/>
  <c r="A32" i="19"/>
  <c r="D32" i="19"/>
  <c r="F32" i="19"/>
  <c r="H32" i="19"/>
  <c r="L32" i="19"/>
  <c r="O32" i="19"/>
  <c r="P32" i="19"/>
  <c r="Q32" i="19"/>
  <c r="R32" i="19"/>
  <c r="S32" i="19"/>
  <c r="A33" i="19"/>
  <c r="D33" i="19"/>
  <c r="F33" i="19"/>
  <c r="H33" i="19"/>
  <c r="L33" i="19"/>
  <c r="O33" i="19"/>
  <c r="Q33" i="19"/>
  <c r="R33" i="19"/>
  <c r="S33" i="19"/>
  <c r="A34" i="19"/>
  <c r="D34" i="19"/>
  <c r="F34" i="19"/>
  <c r="H34" i="19"/>
  <c r="L34" i="19"/>
  <c r="O34" i="19"/>
  <c r="Q34" i="19"/>
  <c r="R34" i="19"/>
  <c r="S34" i="19"/>
  <c r="A35" i="19"/>
  <c r="D35" i="19"/>
  <c r="F35" i="19"/>
  <c r="H35" i="19"/>
  <c r="L35" i="19"/>
  <c r="O35" i="19"/>
  <c r="Q35" i="19"/>
  <c r="R35" i="19"/>
  <c r="S35" i="19"/>
  <c r="A36" i="19"/>
  <c r="D36" i="19"/>
  <c r="F36" i="19"/>
  <c r="H36" i="19"/>
  <c r="L36" i="19"/>
  <c r="O36" i="19"/>
  <c r="Q36" i="19"/>
  <c r="R36" i="19"/>
  <c r="S36" i="19"/>
  <c r="A37" i="19"/>
  <c r="D37" i="19"/>
  <c r="F37" i="19"/>
  <c r="H37" i="19"/>
  <c r="L37" i="19"/>
  <c r="O37" i="19"/>
  <c r="Q37" i="19"/>
  <c r="R37" i="19"/>
  <c r="S37" i="19"/>
  <c r="A38" i="19"/>
  <c r="D38" i="19"/>
  <c r="F38" i="19"/>
  <c r="H38" i="19"/>
  <c r="L38" i="19"/>
  <c r="O38" i="19"/>
  <c r="Q38" i="19"/>
  <c r="R38" i="19"/>
  <c r="S38" i="19"/>
  <c r="A39" i="19"/>
  <c r="D39" i="19"/>
  <c r="F39" i="19"/>
  <c r="H39" i="19"/>
  <c r="L39" i="19"/>
  <c r="O39" i="19"/>
  <c r="Q39" i="19"/>
  <c r="R39" i="19"/>
  <c r="S39" i="19"/>
  <c r="A40" i="19"/>
  <c r="D40" i="19"/>
  <c r="F40" i="19"/>
  <c r="H40" i="19"/>
  <c r="L40" i="19"/>
  <c r="O40" i="19"/>
  <c r="Q40" i="19"/>
  <c r="R40" i="19"/>
  <c r="S40" i="19"/>
  <c r="A41" i="19"/>
  <c r="D41" i="19"/>
  <c r="F41" i="19"/>
  <c r="H41" i="19"/>
  <c r="L41" i="19"/>
  <c r="O41" i="19"/>
  <c r="Q41" i="19"/>
  <c r="R41" i="19"/>
  <c r="S41" i="19"/>
  <c r="A42" i="19"/>
  <c r="D42" i="19"/>
  <c r="F42" i="19"/>
  <c r="H42" i="19"/>
  <c r="L42" i="19"/>
  <c r="O42" i="19"/>
  <c r="Q42" i="19"/>
  <c r="R42" i="19"/>
  <c r="S42" i="19"/>
  <c r="A43" i="19"/>
  <c r="D43" i="19"/>
  <c r="F43" i="19"/>
  <c r="H43" i="19"/>
  <c r="L43" i="19"/>
  <c r="O43" i="19"/>
  <c r="Q43" i="19"/>
  <c r="R43" i="19"/>
  <c r="S43" i="19"/>
  <c r="A44" i="19"/>
  <c r="D44" i="19"/>
  <c r="F44" i="19"/>
  <c r="H44" i="19"/>
  <c r="L44" i="19"/>
  <c r="O44" i="19"/>
  <c r="Q44" i="19"/>
  <c r="R44" i="19"/>
  <c r="S44" i="19"/>
  <c r="A45" i="19"/>
  <c r="D45" i="19"/>
  <c r="F45" i="19"/>
  <c r="H45" i="19"/>
  <c r="L45" i="19"/>
  <c r="O45" i="19"/>
  <c r="Q45" i="19"/>
  <c r="R45" i="19"/>
  <c r="S45" i="19"/>
  <c r="A46" i="19"/>
  <c r="D46" i="19"/>
  <c r="F46" i="19"/>
  <c r="H46" i="19"/>
  <c r="O46" i="19"/>
  <c r="Q46" i="19"/>
  <c r="R46" i="19"/>
  <c r="S46" i="19"/>
  <c r="A47" i="19"/>
  <c r="D47" i="19"/>
  <c r="F47" i="19"/>
  <c r="H47" i="19"/>
  <c r="O47" i="19"/>
  <c r="Q47" i="19"/>
  <c r="R47" i="19"/>
  <c r="S47" i="19"/>
  <c r="A48" i="19"/>
  <c r="D48" i="19"/>
  <c r="F48" i="19"/>
  <c r="H48" i="19"/>
  <c r="O48" i="19"/>
  <c r="Q48" i="19"/>
  <c r="R48" i="19"/>
  <c r="S48" i="19"/>
  <c r="A49" i="19"/>
  <c r="D49" i="19"/>
  <c r="F49" i="19"/>
  <c r="H49" i="19"/>
  <c r="O49" i="19"/>
  <c r="Q49" i="19"/>
  <c r="R49" i="19"/>
  <c r="S49" i="19"/>
  <c r="A50" i="19"/>
  <c r="D50" i="19"/>
  <c r="F50" i="19"/>
  <c r="H50" i="19"/>
  <c r="O50" i="19"/>
  <c r="Q50" i="19"/>
  <c r="R50" i="19"/>
  <c r="S50" i="19"/>
  <c r="A51" i="19"/>
  <c r="D51" i="19"/>
  <c r="F51" i="19"/>
  <c r="H51" i="19"/>
  <c r="O51" i="19"/>
  <c r="Q51" i="19"/>
  <c r="R51" i="19"/>
  <c r="S51" i="19"/>
  <c r="A52" i="19"/>
  <c r="D52" i="19"/>
  <c r="F52" i="19"/>
  <c r="H52" i="19"/>
  <c r="O52" i="19"/>
  <c r="Q52" i="19"/>
  <c r="R52" i="19"/>
  <c r="S52" i="19"/>
  <c r="A53" i="19"/>
  <c r="D53" i="19"/>
  <c r="F53" i="19"/>
  <c r="H53" i="19"/>
  <c r="O53" i="19"/>
  <c r="Q53" i="19"/>
  <c r="R53" i="19"/>
  <c r="S53" i="19"/>
  <c r="A54" i="19"/>
  <c r="D54" i="19"/>
  <c r="F54" i="19"/>
  <c r="H54" i="19"/>
  <c r="O54" i="19"/>
  <c r="Q54" i="19"/>
  <c r="R54" i="19"/>
  <c r="S54" i="19"/>
  <c r="A55" i="19"/>
  <c r="D55" i="19"/>
  <c r="F55" i="19"/>
  <c r="H55" i="19"/>
  <c r="O55" i="19"/>
  <c r="Q55" i="19"/>
  <c r="R55" i="19"/>
  <c r="S55" i="19"/>
  <c r="A56" i="19"/>
  <c r="D56" i="19"/>
  <c r="F56" i="19"/>
  <c r="H56" i="19"/>
  <c r="O56" i="19"/>
  <c r="Q56" i="19"/>
  <c r="R56" i="19"/>
  <c r="S56" i="19"/>
  <c r="A57" i="19"/>
  <c r="D57" i="19"/>
  <c r="F57" i="19"/>
  <c r="H57" i="19"/>
  <c r="O57" i="19"/>
  <c r="Q57" i="19"/>
  <c r="R57" i="19"/>
  <c r="S57" i="19"/>
  <c r="A58" i="19"/>
  <c r="D58" i="19"/>
  <c r="F58" i="19"/>
  <c r="H58" i="19"/>
  <c r="O58" i="19"/>
  <c r="Q58" i="19"/>
  <c r="R58" i="19"/>
  <c r="S58" i="19"/>
  <c r="A59" i="19"/>
  <c r="D59" i="19"/>
  <c r="F59" i="19"/>
  <c r="H59" i="19"/>
  <c r="O59" i="19"/>
  <c r="Q59" i="19"/>
  <c r="R59" i="19"/>
  <c r="S59" i="19"/>
  <c r="A60" i="19"/>
  <c r="D60" i="19"/>
  <c r="F60" i="19"/>
  <c r="H60" i="19"/>
  <c r="O60" i="19"/>
  <c r="Q60" i="19"/>
  <c r="R60" i="19"/>
  <c r="S60" i="19"/>
  <c r="A61" i="19"/>
  <c r="D61" i="19"/>
  <c r="F61" i="19"/>
  <c r="H61" i="19"/>
  <c r="O61" i="19"/>
  <c r="Q61" i="19"/>
  <c r="R61" i="19"/>
  <c r="S61" i="19"/>
  <c r="A62" i="19"/>
  <c r="D62" i="19"/>
  <c r="F62" i="19"/>
  <c r="H62" i="19"/>
  <c r="O62" i="19"/>
  <c r="Q62" i="19"/>
  <c r="R62" i="19"/>
  <c r="S62" i="19"/>
  <c r="A63" i="19"/>
  <c r="D63" i="19"/>
  <c r="F63" i="19"/>
  <c r="H63" i="19"/>
  <c r="O63" i="19"/>
  <c r="Q63" i="19"/>
  <c r="R63" i="19"/>
  <c r="S63" i="19"/>
  <c r="A64" i="19"/>
  <c r="D64" i="19"/>
  <c r="F64" i="19"/>
  <c r="H64" i="19"/>
  <c r="O64" i="19"/>
  <c r="Q64" i="19"/>
  <c r="R64" i="19"/>
  <c r="S64" i="19"/>
  <c r="A65" i="19"/>
  <c r="D65" i="19"/>
  <c r="F65" i="19"/>
  <c r="H65" i="19"/>
  <c r="O65" i="19"/>
  <c r="Q65" i="19"/>
  <c r="R65" i="19"/>
  <c r="S65" i="19"/>
  <c r="A66" i="19"/>
  <c r="D66" i="19"/>
  <c r="F66" i="19"/>
  <c r="H66" i="19"/>
  <c r="O66" i="19"/>
  <c r="Q66" i="19"/>
  <c r="R66" i="19"/>
  <c r="S66" i="19"/>
  <c r="A67" i="19"/>
  <c r="D67" i="19"/>
  <c r="F67" i="19"/>
  <c r="H67" i="19"/>
  <c r="O67" i="19"/>
  <c r="Q67" i="19"/>
  <c r="R67" i="19"/>
  <c r="S67" i="19"/>
  <c r="A68" i="19"/>
  <c r="D68" i="19"/>
  <c r="F68" i="19"/>
  <c r="H68" i="19"/>
  <c r="O68" i="19"/>
  <c r="Q68" i="19"/>
  <c r="R68" i="19"/>
  <c r="S68" i="19"/>
  <c r="A69" i="19"/>
  <c r="D69" i="19"/>
  <c r="F69" i="19"/>
  <c r="H69" i="19"/>
  <c r="O69" i="19"/>
  <c r="Q69" i="19"/>
  <c r="R69" i="19"/>
  <c r="S69" i="19"/>
  <c r="A70" i="19"/>
  <c r="D70" i="19"/>
  <c r="F70" i="19"/>
  <c r="H70" i="19"/>
  <c r="O70" i="19"/>
  <c r="Q70" i="19"/>
  <c r="R70" i="19"/>
  <c r="S70" i="19"/>
  <c r="A71" i="19"/>
  <c r="D71" i="19"/>
  <c r="F71" i="19"/>
  <c r="H71" i="19"/>
  <c r="O71" i="19"/>
  <c r="Q71" i="19"/>
  <c r="R71" i="19"/>
  <c r="S71" i="19"/>
  <c r="A72" i="19"/>
  <c r="D72" i="19"/>
  <c r="F72" i="19"/>
  <c r="H72" i="19"/>
  <c r="O72" i="19"/>
  <c r="Q72" i="19"/>
  <c r="R72" i="19"/>
  <c r="S72" i="19"/>
  <c r="A73" i="19"/>
  <c r="D73" i="19"/>
  <c r="F73" i="19"/>
  <c r="H73" i="19"/>
  <c r="O73" i="19"/>
  <c r="Q73" i="19"/>
  <c r="R73" i="19"/>
  <c r="S73" i="19"/>
  <c r="A74" i="19"/>
  <c r="D74" i="19"/>
  <c r="F74" i="19"/>
  <c r="H74" i="19"/>
  <c r="O74" i="19"/>
  <c r="Q74" i="19"/>
  <c r="R74" i="19"/>
  <c r="S74" i="19"/>
  <c r="A75" i="19"/>
  <c r="D75" i="19"/>
  <c r="F75" i="19"/>
  <c r="H75" i="19"/>
  <c r="O75" i="19"/>
  <c r="Q75" i="19"/>
  <c r="R75" i="19"/>
  <c r="S75" i="19"/>
  <c r="A76" i="19"/>
  <c r="D76" i="19"/>
  <c r="F76" i="19"/>
  <c r="H76" i="19"/>
  <c r="O76" i="19"/>
  <c r="Q76" i="19"/>
  <c r="R76" i="19"/>
  <c r="S76" i="19"/>
  <c r="A77" i="19"/>
  <c r="D77" i="19"/>
  <c r="F77" i="19"/>
  <c r="H77" i="19"/>
  <c r="O77" i="19"/>
  <c r="Q77" i="19"/>
  <c r="R77" i="19"/>
  <c r="S77" i="19"/>
  <c r="A78" i="19"/>
  <c r="D78" i="19"/>
  <c r="F78" i="19"/>
  <c r="H78" i="19"/>
  <c r="O78" i="19"/>
  <c r="Q78" i="19"/>
  <c r="R78" i="19"/>
  <c r="S78" i="19"/>
  <c r="A79" i="19"/>
  <c r="D79" i="19"/>
  <c r="F79" i="19"/>
  <c r="H79" i="19"/>
  <c r="O79" i="19"/>
  <c r="Q79" i="19"/>
  <c r="R79" i="19"/>
  <c r="S79" i="19"/>
  <c r="A80" i="19"/>
  <c r="D80" i="19"/>
  <c r="F80" i="19"/>
  <c r="H80" i="19"/>
  <c r="O80" i="19"/>
  <c r="Q80" i="19"/>
  <c r="R80" i="19"/>
  <c r="S80" i="19"/>
  <c r="A81" i="19"/>
  <c r="D81" i="19"/>
  <c r="F81" i="19"/>
  <c r="H81" i="19"/>
  <c r="O81" i="19"/>
  <c r="Q81" i="19"/>
  <c r="R81" i="19"/>
  <c r="S81" i="19"/>
  <c r="A82" i="19"/>
  <c r="D82" i="19"/>
  <c r="F82" i="19"/>
  <c r="H82" i="19"/>
  <c r="O82" i="19"/>
  <c r="Q82" i="19"/>
  <c r="R82" i="19"/>
  <c r="S82" i="19"/>
  <c r="A83" i="19"/>
  <c r="D83" i="19"/>
  <c r="F83" i="19"/>
  <c r="H83" i="19"/>
  <c r="O83" i="19"/>
  <c r="Q83" i="19"/>
  <c r="R83" i="19"/>
  <c r="S83" i="19"/>
  <c r="A84" i="19"/>
  <c r="D84" i="19"/>
  <c r="F84" i="19"/>
  <c r="H84" i="19"/>
  <c r="O84" i="19"/>
  <c r="Q84" i="19"/>
  <c r="R84" i="19"/>
  <c r="S84" i="19"/>
  <c r="A85" i="19"/>
  <c r="D85" i="19"/>
  <c r="F85" i="19"/>
  <c r="H85" i="19"/>
  <c r="O85" i="19"/>
  <c r="Q85" i="19"/>
  <c r="R85" i="19"/>
  <c r="S85" i="19"/>
  <c r="A86" i="19"/>
  <c r="D86" i="19"/>
  <c r="F86" i="19"/>
  <c r="H86" i="19"/>
  <c r="O86" i="19"/>
  <c r="Q86" i="19"/>
  <c r="R86" i="19"/>
  <c r="S86" i="19"/>
  <c r="A87" i="19"/>
  <c r="D87" i="19"/>
  <c r="F87" i="19"/>
  <c r="H87" i="19"/>
  <c r="O87" i="19"/>
  <c r="Q87" i="19"/>
  <c r="R87" i="19"/>
  <c r="S87" i="19"/>
  <c r="A88" i="19"/>
  <c r="D88" i="19"/>
  <c r="F88" i="19"/>
  <c r="H88" i="19"/>
  <c r="O88" i="19"/>
  <c r="Q88" i="19"/>
  <c r="R88" i="19"/>
  <c r="S88" i="19"/>
  <c r="A89" i="19"/>
  <c r="D89" i="19"/>
  <c r="F89" i="19"/>
  <c r="H89" i="19"/>
  <c r="O89" i="19"/>
  <c r="Q89" i="19"/>
  <c r="R89" i="19"/>
  <c r="S89" i="19"/>
  <c r="A90" i="19"/>
  <c r="D90" i="19"/>
  <c r="F90" i="19"/>
  <c r="H90" i="19"/>
  <c r="O90" i="19"/>
  <c r="Q90" i="19"/>
  <c r="R90" i="19"/>
  <c r="S90" i="19"/>
  <c r="A91" i="19"/>
  <c r="D91" i="19"/>
  <c r="F91" i="19"/>
  <c r="H91" i="19"/>
  <c r="O91" i="19"/>
  <c r="Q91" i="19"/>
  <c r="R91" i="19"/>
  <c r="S91" i="19"/>
  <c r="A92" i="19"/>
  <c r="D92" i="19"/>
  <c r="F92" i="19"/>
  <c r="H92" i="19"/>
  <c r="O92" i="19"/>
  <c r="Q92" i="19"/>
  <c r="R92" i="19"/>
  <c r="S92" i="19"/>
  <c r="A93" i="19"/>
  <c r="D93" i="19"/>
  <c r="F93" i="19"/>
  <c r="H93" i="19"/>
  <c r="O93" i="19"/>
  <c r="Q93" i="19"/>
  <c r="R93" i="19"/>
  <c r="S93" i="19"/>
  <c r="A94" i="19"/>
  <c r="D94" i="19"/>
  <c r="F94" i="19"/>
  <c r="H94" i="19"/>
  <c r="O94" i="19"/>
  <c r="Q94" i="19"/>
  <c r="R94" i="19"/>
  <c r="S94" i="19"/>
  <c r="A95" i="19"/>
  <c r="D95" i="19"/>
  <c r="F95" i="19"/>
  <c r="H95" i="19"/>
  <c r="O95" i="19"/>
  <c r="Q95" i="19"/>
  <c r="R95" i="19"/>
  <c r="S95" i="19"/>
  <c r="A96" i="19"/>
  <c r="D96" i="19"/>
  <c r="F96" i="19"/>
  <c r="H96" i="19"/>
  <c r="O96" i="19"/>
  <c r="Q96" i="19"/>
  <c r="R96" i="19"/>
  <c r="S96" i="19"/>
  <c r="A97" i="19"/>
  <c r="D97" i="19"/>
  <c r="F97" i="19"/>
  <c r="H97" i="19"/>
  <c r="O97" i="19"/>
  <c r="Q97" i="19"/>
  <c r="R97" i="19"/>
  <c r="S97" i="19"/>
  <c r="A98" i="19"/>
  <c r="D98" i="19"/>
  <c r="F98" i="19"/>
  <c r="H98" i="19"/>
  <c r="O98" i="19"/>
  <c r="Q98" i="19"/>
  <c r="R98" i="19"/>
  <c r="S98" i="19"/>
  <c r="A99" i="19"/>
  <c r="D99" i="19"/>
  <c r="F99" i="19"/>
  <c r="H99" i="19"/>
  <c r="O99" i="19"/>
  <c r="Q99" i="19"/>
  <c r="R99" i="19"/>
  <c r="S99" i="19"/>
  <c r="A100" i="19"/>
  <c r="D100" i="19"/>
  <c r="F100" i="19"/>
  <c r="H100" i="19"/>
  <c r="O100" i="19"/>
  <c r="Q100" i="19"/>
  <c r="R100" i="19"/>
  <c r="S100" i="19"/>
  <c r="A101" i="19"/>
  <c r="D101" i="19"/>
  <c r="F101" i="19"/>
  <c r="H101" i="19"/>
  <c r="O101" i="19"/>
  <c r="Q101" i="19"/>
  <c r="R101" i="19"/>
  <c r="S101" i="19"/>
  <c r="A102" i="19"/>
  <c r="D102" i="19"/>
  <c r="F102" i="19"/>
  <c r="H102" i="19"/>
  <c r="O102" i="19"/>
  <c r="Q102" i="19"/>
  <c r="R102" i="19"/>
  <c r="S102" i="19"/>
  <c r="A103" i="19"/>
  <c r="D103" i="19"/>
  <c r="F103" i="19"/>
  <c r="H103" i="19"/>
  <c r="Q103" i="19"/>
  <c r="S103" i="19"/>
  <c r="A104" i="19"/>
  <c r="D104" i="19"/>
  <c r="F104" i="19"/>
  <c r="H104" i="19"/>
  <c r="Q104" i="19"/>
  <c r="S104" i="19"/>
  <c r="A105" i="19"/>
  <c r="D105" i="19"/>
  <c r="F105" i="19"/>
  <c r="H105" i="19"/>
  <c r="Q105" i="19"/>
  <c r="S105" i="19"/>
  <c r="A106" i="19"/>
  <c r="D106" i="19"/>
  <c r="F106" i="19"/>
  <c r="H106" i="19"/>
  <c r="Q106" i="19"/>
  <c r="S106" i="19"/>
  <c r="A107" i="19"/>
  <c r="D107" i="19"/>
  <c r="F107" i="19"/>
  <c r="H107" i="19"/>
  <c r="Q107" i="19"/>
  <c r="S107" i="19"/>
  <c r="A108" i="19"/>
  <c r="D108" i="19"/>
  <c r="F108" i="19"/>
  <c r="H108" i="19"/>
  <c r="Q108" i="19"/>
  <c r="S108" i="19"/>
  <c r="A109" i="19"/>
  <c r="D109" i="19"/>
  <c r="H109" i="19"/>
  <c r="Q109" i="19"/>
  <c r="S109" i="19"/>
  <c r="A110" i="19"/>
  <c r="D110" i="19"/>
  <c r="H110" i="19"/>
  <c r="Q110" i="19"/>
  <c r="S110" i="19"/>
  <c r="A111" i="19"/>
  <c r="D111" i="19"/>
  <c r="H111" i="19"/>
  <c r="Q111" i="19"/>
  <c r="S111" i="19"/>
  <c r="A112" i="19"/>
  <c r="D112" i="19"/>
  <c r="H112" i="19"/>
  <c r="Q112" i="19"/>
  <c r="S112" i="19"/>
  <c r="A113" i="19"/>
  <c r="D113" i="19"/>
  <c r="H113" i="19"/>
  <c r="Q113" i="19"/>
  <c r="S113" i="19"/>
  <c r="A114" i="19"/>
  <c r="D114" i="19"/>
  <c r="H114" i="19"/>
  <c r="Q114" i="19"/>
  <c r="S114" i="19"/>
  <c r="A115" i="19"/>
  <c r="D115" i="19"/>
  <c r="H115" i="19"/>
  <c r="Q115" i="19"/>
  <c r="S115" i="19"/>
  <c r="A116" i="19"/>
  <c r="D116" i="19"/>
  <c r="H116" i="19"/>
  <c r="Q116" i="19"/>
  <c r="S116" i="19"/>
  <c r="A117" i="19"/>
  <c r="D117" i="19"/>
  <c r="H117" i="19"/>
  <c r="Q117" i="19"/>
  <c r="S117" i="19"/>
  <c r="A118" i="19"/>
  <c r="D118" i="19"/>
  <c r="H118" i="19"/>
  <c r="Q118" i="19"/>
  <c r="S118" i="19"/>
  <c r="A119" i="19"/>
  <c r="D119" i="19"/>
  <c r="H119" i="19"/>
  <c r="Q119" i="19"/>
  <c r="S119" i="19"/>
  <c r="A120" i="19"/>
  <c r="D120" i="19"/>
  <c r="H120" i="19"/>
  <c r="Q120" i="19"/>
  <c r="S120" i="19"/>
  <c r="A121" i="19"/>
  <c r="D121" i="19"/>
  <c r="H121" i="19"/>
  <c r="Q121" i="19"/>
  <c r="S121" i="19"/>
  <c r="A122" i="19"/>
  <c r="D122" i="19"/>
  <c r="H122" i="19"/>
  <c r="Q122" i="19"/>
  <c r="S122" i="19"/>
  <c r="A123" i="19"/>
  <c r="D123" i="19"/>
  <c r="H123" i="19"/>
  <c r="Q123" i="19"/>
  <c r="S123" i="19"/>
  <c r="A124" i="19"/>
  <c r="D124" i="19"/>
  <c r="H124" i="19"/>
  <c r="Q124" i="19"/>
  <c r="S124" i="19"/>
  <c r="A125" i="19"/>
  <c r="D125" i="19"/>
  <c r="H125" i="19"/>
  <c r="Q125" i="19"/>
  <c r="S125" i="19"/>
  <c r="A126" i="19"/>
  <c r="D126" i="19"/>
  <c r="H126" i="19"/>
  <c r="Q126" i="19"/>
  <c r="S126" i="19"/>
  <c r="A127" i="19"/>
  <c r="D127" i="19"/>
  <c r="H127" i="19"/>
  <c r="Q127" i="19"/>
  <c r="S127" i="19"/>
  <c r="A128" i="19"/>
  <c r="D128" i="19"/>
  <c r="H128" i="19"/>
  <c r="Q128" i="19"/>
  <c r="S128" i="19"/>
  <c r="A129" i="19"/>
  <c r="D129" i="19"/>
  <c r="H129" i="19"/>
  <c r="Q129" i="19"/>
  <c r="S129" i="19"/>
  <c r="A130" i="19"/>
  <c r="D130" i="19"/>
  <c r="H130" i="19"/>
  <c r="Q130" i="19"/>
  <c r="S130" i="19"/>
  <c r="A131" i="19"/>
  <c r="D131" i="19"/>
  <c r="H131" i="19"/>
  <c r="Q131" i="19"/>
  <c r="S131" i="19"/>
  <c r="A132" i="19"/>
  <c r="D132" i="19"/>
  <c r="H132" i="19"/>
  <c r="Q132" i="19"/>
  <c r="S132" i="19"/>
  <c r="A133" i="19"/>
  <c r="D133" i="19"/>
  <c r="H133" i="19"/>
  <c r="Q133" i="19"/>
  <c r="S133" i="19"/>
  <c r="A134" i="19"/>
  <c r="D134" i="19"/>
  <c r="H134" i="19"/>
  <c r="Q134" i="19"/>
  <c r="S134" i="19"/>
  <c r="A135" i="19"/>
  <c r="D135" i="19"/>
  <c r="H135" i="19"/>
  <c r="Q135" i="19"/>
  <c r="S135" i="19"/>
  <c r="A136" i="19"/>
  <c r="D136" i="19"/>
  <c r="H136" i="19"/>
  <c r="Q136" i="19"/>
  <c r="S136" i="19"/>
  <c r="A137" i="19"/>
  <c r="D137" i="19"/>
  <c r="H137" i="19"/>
  <c r="Q137" i="19"/>
  <c r="S137" i="19"/>
  <c r="A138" i="19"/>
  <c r="D138" i="19"/>
  <c r="H138" i="19"/>
  <c r="Q138" i="19"/>
  <c r="S138" i="19"/>
  <c r="A139" i="19"/>
  <c r="D139" i="19"/>
  <c r="H139" i="19"/>
  <c r="Q139" i="19"/>
  <c r="S139" i="19"/>
  <c r="A140" i="19"/>
  <c r="D140" i="19"/>
  <c r="H140" i="19"/>
  <c r="Q140" i="19"/>
  <c r="S140" i="19"/>
  <c r="A141" i="19"/>
  <c r="D141" i="19"/>
  <c r="H141" i="19"/>
  <c r="Q141" i="19"/>
  <c r="S141" i="19"/>
  <c r="A142" i="19"/>
  <c r="D142" i="19"/>
  <c r="H142" i="19"/>
  <c r="Q142" i="19"/>
  <c r="S142" i="19"/>
  <c r="A143" i="19"/>
  <c r="D143" i="19"/>
  <c r="H143" i="19"/>
  <c r="Q143" i="19"/>
  <c r="S143" i="19"/>
  <c r="A144" i="19"/>
  <c r="D144" i="19"/>
  <c r="H144" i="19"/>
  <c r="Q144" i="19"/>
  <c r="S144" i="19"/>
  <c r="A145" i="19"/>
  <c r="D145" i="19"/>
  <c r="H145" i="19"/>
  <c r="Q145" i="19"/>
  <c r="S145" i="19"/>
  <c r="A146" i="19"/>
  <c r="D146" i="19"/>
  <c r="H146" i="19"/>
  <c r="Q146" i="19"/>
  <c r="S146" i="19"/>
  <c r="A147" i="19"/>
  <c r="D147" i="19"/>
  <c r="H147" i="19"/>
  <c r="A148" i="19"/>
  <c r="D148" i="19"/>
  <c r="H148" i="19"/>
  <c r="A149" i="19"/>
  <c r="D149" i="19"/>
  <c r="H149" i="19"/>
  <c r="A150" i="19"/>
  <c r="D150" i="19"/>
  <c r="H150" i="19"/>
  <c r="A151" i="19"/>
  <c r="D151" i="19"/>
  <c r="H151" i="19"/>
  <c r="A152" i="19"/>
  <c r="D152" i="19"/>
  <c r="H152" i="19"/>
  <c r="A153" i="19"/>
  <c r="D153" i="19"/>
  <c r="H153" i="19"/>
  <c r="A154" i="19"/>
  <c r="D154" i="19"/>
  <c r="H154" i="19"/>
  <c r="A155" i="19"/>
  <c r="D155" i="19"/>
  <c r="H155" i="19"/>
  <c r="A156" i="19"/>
  <c r="D156" i="19"/>
  <c r="H156" i="19"/>
  <c r="A157" i="19"/>
  <c r="D157" i="19"/>
  <c r="H157" i="19"/>
  <c r="A158" i="19"/>
  <c r="D158" i="19"/>
  <c r="H158" i="19"/>
  <c r="A159" i="19"/>
  <c r="D159" i="19"/>
  <c r="H159" i="19"/>
  <c r="A160" i="19"/>
  <c r="D160" i="19"/>
  <c r="H160" i="19"/>
  <c r="A161" i="19"/>
  <c r="D161" i="19"/>
  <c r="H161" i="19"/>
  <c r="A162" i="19"/>
  <c r="D162" i="19"/>
  <c r="H162" i="19"/>
  <c r="A163" i="19"/>
  <c r="D163" i="19"/>
  <c r="H163" i="19"/>
  <c r="A164" i="19"/>
  <c r="D164" i="19"/>
  <c r="H164" i="19"/>
  <c r="A165" i="19"/>
  <c r="D165" i="19"/>
  <c r="H165" i="19"/>
  <c r="A166" i="19"/>
  <c r="D166" i="19"/>
  <c r="H166" i="19"/>
  <c r="A167" i="19"/>
  <c r="D167" i="19"/>
  <c r="H167" i="19"/>
  <c r="A168" i="19"/>
  <c r="D168" i="19"/>
  <c r="H168" i="19"/>
  <c r="A169" i="19"/>
  <c r="D169" i="19"/>
  <c r="H169" i="19"/>
  <c r="A170" i="19"/>
  <c r="D170" i="19"/>
  <c r="H170" i="19"/>
  <c r="A171" i="19"/>
  <c r="D171" i="19"/>
  <c r="H171" i="19"/>
  <c r="A172" i="19"/>
  <c r="D172" i="19"/>
  <c r="H172" i="19"/>
  <c r="A173" i="19"/>
  <c r="D173" i="19"/>
  <c r="H173" i="19"/>
  <c r="A174" i="19"/>
  <c r="D174" i="19"/>
  <c r="H174" i="19"/>
  <c r="A175" i="19"/>
  <c r="D175" i="19"/>
  <c r="H175" i="19"/>
  <c r="A176" i="19"/>
  <c r="D176" i="19"/>
  <c r="H176" i="19"/>
  <c r="A177" i="19"/>
  <c r="D177" i="19"/>
  <c r="H177" i="19"/>
  <c r="A178" i="19"/>
  <c r="D178" i="19"/>
  <c r="H178" i="19"/>
  <c r="A179" i="19"/>
  <c r="D179" i="19"/>
  <c r="H179" i="19"/>
  <c r="A180" i="19"/>
  <c r="D180" i="19"/>
  <c r="H180" i="19"/>
  <c r="A181" i="19"/>
  <c r="D181" i="19"/>
  <c r="H181" i="19"/>
  <c r="A182" i="19"/>
  <c r="D182" i="19"/>
  <c r="H182" i="19"/>
  <c r="A183" i="19"/>
  <c r="D183" i="19"/>
  <c r="H183" i="19"/>
  <c r="A184" i="19"/>
  <c r="D184" i="19"/>
  <c r="H184" i="19"/>
  <c r="A185" i="19"/>
  <c r="D185" i="19"/>
  <c r="H185" i="19"/>
  <c r="A186" i="19"/>
  <c r="D186" i="19"/>
  <c r="H186" i="19"/>
  <c r="A187" i="19"/>
  <c r="D187" i="19"/>
  <c r="H187" i="19"/>
  <c r="A188" i="19"/>
  <c r="D188" i="19"/>
  <c r="H188" i="19"/>
  <c r="A189" i="19"/>
  <c r="D189" i="19"/>
  <c r="H189" i="19"/>
  <c r="A190" i="19"/>
  <c r="D190" i="19"/>
  <c r="H190" i="19"/>
  <c r="A191" i="19"/>
  <c r="D191" i="19"/>
  <c r="H191" i="19"/>
  <c r="A192" i="19"/>
  <c r="D192" i="19"/>
  <c r="H192" i="19"/>
  <c r="A193" i="19"/>
  <c r="D193" i="19"/>
  <c r="H193" i="19"/>
  <c r="A194" i="19"/>
  <c r="D194" i="19"/>
  <c r="H194" i="19"/>
  <c r="A195" i="19"/>
  <c r="D195" i="19"/>
  <c r="H195" i="19"/>
  <c r="A196" i="19"/>
  <c r="D196" i="19"/>
  <c r="H196" i="19"/>
  <c r="A197" i="19"/>
  <c r="D197" i="19"/>
  <c r="H197" i="19"/>
  <c r="A198" i="19"/>
  <c r="D198" i="19"/>
  <c r="H198" i="19"/>
  <c r="A199" i="19"/>
  <c r="D199" i="19"/>
  <c r="H199" i="19"/>
  <c r="A200" i="19"/>
  <c r="D200" i="19"/>
  <c r="H200" i="19"/>
  <c r="A201" i="19"/>
  <c r="D201" i="19"/>
  <c r="H201" i="19"/>
  <c r="A202" i="19"/>
  <c r="D202" i="19"/>
  <c r="H202" i="19"/>
  <c r="A203" i="19"/>
  <c r="D203" i="19"/>
  <c r="H203" i="19"/>
  <c r="A204" i="19"/>
  <c r="D204" i="19"/>
  <c r="H204" i="19"/>
  <c r="A205" i="19"/>
  <c r="D205" i="19"/>
  <c r="H205" i="19"/>
  <c r="A206" i="19"/>
  <c r="D206" i="19"/>
  <c r="H206" i="19"/>
  <c r="A207" i="19"/>
  <c r="D207" i="19"/>
  <c r="H207" i="19"/>
  <c r="A208" i="19"/>
  <c r="D208" i="19"/>
  <c r="H208" i="19"/>
  <c r="A209" i="19"/>
  <c r="D209" i="19"/>
  <c r="H209" i="19"/>
  <c r="A210" i="19"/>
  <c r="D210" i="19"/>
  <c r="H210" i="19"/>
  <c r="A211" i="19"/>
  <c r="D211" i="19"/>
  <c r="H211" i="19"/>
  <c r="A212" i="19"/>
  <c r="D212" i="19"/>
  <c r="H212" i="19"/>
  <c r="A213" i="19"/>
  <c r="D213" i="19"/>
  <c r="H213" i="19"/>
  <c r="A214" i="19"/>
  <c r="D214" i="19"/>
  <c r="H214" i="19"/>
  <c r="A215" i="19"/>
  <c r="D215" i="19"/>
  <c r="H215" i="19"/>
  <c r="A216" i="19"/>
  <c r="D216" i="19"/>
  <c r="H216" i="19"/>
  <c r="A217" i="19"/>
  <c r="D217" i="19"/>
  <c r="H217" i="19"/>
  <c r="A218" i="19"/>
  <c r="D218" i="19"/>
  <c r="H218" i="19"/>
  <c r="A219" i="19"/>
  <c r="D219" i="19"/>
  <c r="H219" i="19"/>
  <c r="A220" i="19"/>
  <c r="D220" i="19"/>
  <c r="H220" i="19"/>
  <c r="A221" i="19"/>
  <c r="D221" i="19"/>
  <c r="H221" i="19"/>
  <c r="A222" i="19"/>
  <c r="D222" i="19"/>
  <c r="A223" i="19"/>
  <c r="D223" i="19"/>
  <c r="A224" i="19"/>
  <c r="D224" i="19"/>
  <c r="A225" i="19"/>
  <c r="D225" i="19"/>
  <c r="A226" i="19"/>
  <c r="D226" i="19"/>
  <c r="A227" i="19"/>
  <c r="D227" i="19"/>
  <c r="A228" i="19"/>
  <c r="D228" i="19"/>
  <c r="A229" i="19"/>
  <c r="D229" i="19"/>
  <c r="A230" i="19"/>
  <c r="D230" i="19"/>
  <c r="A231" i="19"/>
  <c r="D231" i="19"/>
  <c r="A232" i="19"/>
  <c r="D232" i="19"/>
  <c r="A233" i="19"/>
  <c r="D233" i="19"/>
  <c r="A234" i="19"/>
  <c r="D234" i="19"/>
  <c r="A235" i="19"/>
  <c r="D235" i="19"/>
  <c r="A236" i="19"/>
  <c r="D236" i="19"/>
  <c r="A237" i="19"/>
  <c r="D237" i="19"/>
  <c r="A238" i="19"/>
  <c r="D238" i="19"/>
  <c r="A239" i="19"/>
  <c r="D239" i="19"/>
  <c r="A240" i="19"/>
  <c r="D240" i="19"/>
  <c r="A241" i="19"/>
  <c r="D241" i="19"/>
  <c r="A242" i="19"/>
  <c r="D242" i="19"/>
  <c r="A243" i="19"/>
  <c r="D243" i="19"/>
  <c r="A244" i="19"/>
  <c r="D244" i="19"/>
  <c r="A245" i="19"/>
  <c r="D245" i="19"/>
  <c r="A246" i="19"/>
  <c r="D246" i="19"/>
  <c r="A247" i="19"/>
  <c r="D247" i="19"/>
  <c r="A248" i="19"/>
  <c r="D248" i="19"/>
  <c r="A249" i="19"/>
  <c r="D249" i="19"/>
  <c r="A250" i="19"/>
  <c r="D250" i="19"/>
  <c r="A251" i="19"/>
  <c r="D251" i="19"/>
  <c r="A252" i="19"/>
  <c r="D252" i="19"/>
  <c r="A253" i="19"/>
  <c r="D253" i="19"/>
  <c r="A254" i="19"/>
  <c r="D254" i="19"/>
  <c r="A255" i="19"/>
  <c r="D255" i="19"/>
  <c r="A256" i="19"/>
  <c r="D256" i="19"/>
  <c r="A257" i="19"/>
  <c r="D257" i="19"/>
  <c r="A258" i="19"/>
  <c r="D258" i="19"/>
  <c r="A259" i="19"/>
  <c r="D259" i="19"/>
  <c r="A260" i="19"/>
  <c r="D260" i="19"/>
  <c r="A261" i="19"/>
  <c r="D261" i="19"/>
  <c r="A262" i="19"/>
  <c r="D262" i="19"/>
  <c r="A263" i="19"/>
  <c r="D263" i="19"/>
  <c r="A264" i="19"/>
  <c r="D264" i="19"/>
  <c r="A265" i="19"/>
  <c r="D265" i="19"/>
  <c r="A266" i="19"/>
  <c r="D266" i="19"/>
  <c r="A267" i="19"/>
  <c r="D267" i="19"/>
  <c r="A268" i="19"/>
  <c r="D268" i="19"/>
  <c r="A269" i="19"/>
  <c r="D269" i="19"/>
  <c r="A270" i="19"/>
  <c r="D270" i="19"/>
  <c r="A271" i="19"/>
  <c r="D271" i="19"/>
  <c r="A272" i="19"/>
  <c r="D272" i="19"/>
  <c r="A273" i="19"/>
  <c r="D273" i="19"/>
  <c r="A274" i="19"/>
  <c r="D274" i="19"/>
  <c r="A275" i="19"/>
  <c r="D275" i="19"/>
  <c r="A276" i="19"/>
  <c r="D276" i="19"/>
  <c r="A277" i="19"/>
  <c r="D277" i="19"/>
  <c r="A278" i="19"/>
  <c r="D278" i="19"/>
  <c r="A279" i="19"/>
  <c r="D279" i="19"/>
  <c r="A280" i="19"/>
  <c r="D280" i="19"/>
  <c r="A281" i="19"/>
  <c r="D281" i="19"/>
  <c r="A282" i="19"/>
  <c r="D282" i="19"/>
  <c r="A283" i="19"/>
  <c r="D283" i="19"/>
  <c r="A284" i="19"/>
  <c r="D284" i="19"/>
  <c r="A285" i="19"/>
  <c r="D285" i="19"/>
  <c r="A286" i="19"/>
  <c r="D286" i="19"/>
  <c r="A287" i="19"/>
  <c r="D287" i="19"/>
  <c r="A288" i="19"/>
  <c r="D288" i="19"/>
  <c r="A289" i="19"/>
  <c r="D289" i="19"/>
  <c r="A290" i="19"/>
  <c r="D290" i="19"/>
  <c r="A291" i="19"/>
  <c r="D291" i="19"/>
  <c r="A292" i="19"/>
  <c r="D292" i="19"/>
  <c r="A293" i="19"/>
  <c r="D293" i="19"/>
  <c r="A294" i="19"/>
  <c r="D294" i="19"/>
  <c r="A295" i="19"/>
  <c r="D295" i="19"/>
  <c r="A296" i="19"/>
  <c r="D296" i="19"/>
  <c r="A297" i="19"/>
  <c r="D297" i="19"/>
  <c r="A298" i="19"/>
  <c r="D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G1" i="8"/>
  <c r="C3" i="8"/>
  <c r="D3" i="8"/>
  <c r="E3" i="8"/>
  <c r="N3" i="8"/>
  <c r="U3" i="8"/>
  <c r="V3" i="8"/>
  <c r="W3" i="8"/>
  <c r="B4" i="8"/>
  <c r="C4" i="8"/>
  <c r="D4" i="8"/>
  <c r="E4" i="8"/>
  <c r="F4" i="8"/>
  <c r="O4" i="8"/>
  <c r="U4" i="8"/>
  <c r="V4" i="8"/>
  <c r="W4" i="8"/>
  <c r="B5" i="8"/>
  <c r="C5" i="8"/>
  <c r="D5" i="8"/>
  <c r="E5" i="8"/>
  <c r="F5" i="8"/>
  <c r="L5" i="8"/>
  <c r="O5" i="8"/>
  <c r="U5" i="8"/>
  <c r="V5" i="8"/>
  <c r="W5" i="8"/>
  <c r="B6" i="8"/>
  <c r="C6" i="8"/>
  <c r="D6" i="8"/>
  <c r="E6" i="8"/>
  <c r="F6" i="8"/>
  <c r="N6" i="8"/>
  <c r="O6" i="8"/>
  <c r="U6" i="8"/>
  <c r="V6" i="8"/>
  <c r="W6" i="8"/>
  <c r="B7" i="8"/>
  <c r="C7" i="8"/>
  <c r="D7" i="8"/>
  <c r="E7" i="8"/>
  <c r="F7" i="8"/>
  <c r="O7" i="8"/>
  <c r="U7" i="8"/>
  <c r="V7" i="8"/>
  <c r="W7" i="8"/>
  <c r="B8" i="8"/>
  <c r="C8" i="8"/>
  <c r="D8" i="8"/>
  <c r="E8" i="8"/>
  <c r="F8" i="8"/>
  <c r="O8" i="8"/>
  <c r="O9" i="8"/>
  <c r="B10" i="8"/>
  <c r="C10" i="8"/>
  <c r="D10" i="8"/>
  <c r="E10" i="8"/>
  <c r="F10" i="8"/>
  <c r="O10" i="8"/>
  <c r="B12" i="8"/>
  <c r="C12" i="8"/>
  <c r="F12" i="8"/>
  <c r="N13" i="8"/>
  <c r="W13" i="8"/>
  <c r="AB13" i="8"/>
  <c r="AH13" i="8"/>
  <c r="AS13" i="8"/>
  <c r="AT13" i="8"/>
  <c r="B14" i="8"/>
  <c r="C14" i="8"/>
  <c r="D14" i="8"/>
  <c r="E14" i="8"/>
  <c r="F14" i="8"/>
  <c r="G14" i="8"/>
  <c r="H14" i="8"/>
  <c r="I14" i="8"/>
  <c r="J14" i="8"/>
  <c r="K14" i="8"/>
  <c r="L14" i="8"/>
  <c r="N14" i="8"/>
  <c r="O14" i="8"/>
  <c r="P14" i="8"/>
  <c r="R14" i="8"/>
  <c r="S14" i="8"/>
  <c r="T14" i="8"/>
  <c r="U14" i="8"/>
  <c r="V14" i="8"/>
  <c r="W14" i="8"/>
  <c r="Y14" i="8"/>
  <c r="AB14" i="8"/>
  <c r="AH14" i="8"/>
  <c r="AS14" i="8"/>
  <c r="AT14" i="8"/>
  <c r="BL14" i="8"/>
  <c r="BM14" i="8"/>
  <c r="BN14" i="8"/>
  <c r="B15" i="8"/>
  <c r="C15" i="8"/>
  <c r="D15" i="8"/>
  <c r="E15" i="8"/>
  <c r="F15" i="8"/>
  <c r="G15" i="8"/>
  <c r="H15" i="8"/>
  <c r="I15" i="8"/>
  <c r="J15" i="8"/>
  <c r="K15" i="8"/>
  <c r="L15" i="8"/>
  <c r="N15" i="8"/>
  <c r="O15" i="8"/>
  <c r="P15" i="8"/>
  <c r="R15" i="8"/>
  <c r="S15" i="8"/>
  <c r="T15" i="8"/>
  <c r="U15" i="8"/>
  <c r="V15" i="8"/>
  <c r="W15" i="8"/>
  <c r="Y15" i="8"/>
  <c r="AB15" i="8"/>
  <c r="AH15" i="8"/>
  <c r="AS15" i="8"/>
  <c r="AT15" i="8"/>
  <c r="BL15" i="8"/>
  <c r="BM15" i="8"/>
  <c r="BN15" i="8"/>
  <c r="B16" i="8"/>
  <c r="C16" i="8"/>
  <c r="D16" i="8"/>
  <c r="E16" i="8"/>
  <c r="F16" i="8"/>
  <c r="G16" i="8"/>
  <c r="H16" i="8"/>
  <c r="I16" i="8"/>
  <c r="J16" i="8"/>
  <c r="K16" i="8"/>
  <c r="L16" i="8"/>
  <c r="N16" i="8"/>
  <c r="O16" i="8"/>
  <c r="P16" i="8"/>
  <c r="R16" i="8"/>
  <c r="S16" i="8"/>
  <c r="T16" i="8"/>
  <c r="U16" i="8"/>
  <c r="V16" i="8"/>
  <c r="W16" i="8"/>
  <c r="Y16" i="8"/>
  <c r="AB16" i="8"/>
  <c r="AH16" i="8"/>
  <c r="AS16" i="8"/>
  <c r="AT16" i="8"/>
  <c r="BL16" i="8"/>
  <c r="BM16" i="8"/>
  <c r="BN16" i="8"/>
  <c r="B17" i="8"/>
  <c r="C17" i="8"/>
  <c r="D17" i="8"/>
  <c r="E17" i="8"/>
  <c r="F17" i="8"/>
  <c r="G17" i="8"/>
  <c r="H17" i="8"/>
  <c r="I17" i="8"/>
  <c r="J17" i="8"/>
  <c r="K17" i="8"/>
  <c r="L17" i="8"/>
  <c r="N17" i="8"/>
  <c r="O17" i="8"/>
  <c r="P17" i="8"/>
  <c r="R17" i="8"/>
  <c r="S17" i="8"/>
  <c r="T17" i="8"/>
  <c r="U17" i="8"/>
  <c r="V17" i="8"/>
  <c r="W17" i="8"/>
  <c r="Y17" i="8"/>
  <c r="AB17" i="8"/>
  <c r="AH17" i="8"/>
  <c r="AS17" i="8"/>
  <c r="AT17" i="8"/>
  <c r="BL17" i="8"/>
  <c r="BM17" i="8"/>
  <c r="BN17" i="8"/>
  <c r="B18" i="8"/>
  <c r="C18" i="8"/>
  <c r="D18" i="8"/>
  <c r="E18" i="8"/>
  <c r="F18" i="8"/>
  <c r="G18" i="8"/>
  <c r="H18" i="8"/>
  <c r="I18" i="8"/>
  <c r="J18" i="8"/>
  <c r="K18" i="8"/>
  <c r="L18" i="8"/>
  <c r="N18" i="8"/>
  <c r="O18" i="8"/>
  <c r="P18" i="8"/>
  <c r="R18" i="8"/>
  <c r="S18" i="8"/>
  <c r="T18" i="8"/>
  <c r="U18" i="8"/>
  <c r="V18" i="8"/>
  <c r="W18" i="8"/>
  <c r="Y18" i="8"/>
  <c r="AB18" i="8"/>
  <c r="AH18" i="8"/>
  <c r="AS18" i="8"/>
  <c r="AT18" i="8"/>
  <c r="BL18" i="8"/>
  <c r="BM18" i="8"/>
  <c r="BN18" i="8"/>
  <c r="B19" i="8"/>
  <c r="C19" i="8"/>
  <c r="D19" i="8"/>
  <c r="E19" i="8"/>
  <c r="F19" i="8"/>
  <c r="G19" i="8"/>
  <c r="H19" i="8"/>
  <c r="I19" i="8"/>
  <c r="J19" i="8"/>
  <c r="K19" i="8"/>
  <c r="L19" i="8"/>
  <c r="N19" i="8"/>
  <c r="O19" i="8"/>
  <c r="P19" i="8"/>
  <c r="R19" i="8"/>
  <c r="S19" i="8"/>
  <c r="T19" i="8"/>
  <c r="U19" i="8"/>
  <c r="V19" i="8"/>
  <c r="W19" i="8"/>
  <c r="Y19" i="8"/>
  <c r="AB19" i="8"/>
  <c r="AH19" i="8"/>
  <c r="AS19" i="8"/>
  <c r="AT19" i="8"/>
  <c r="BL19" i="8"/>
  <c r="BM19" i="8"/>
  <c r="BN19" i="8"/>
  <c r="B20" i="8"/>
  <c r="C20" i="8"/>
  <c r="D20" i="8"/>
  <c r="E20" i="8"/>
  <c r="F20" i="8"/>
  <c r="G20" i="8"/>
  <c r="H20" i="8"/>
  <c r="I20" i="8"/>
  <c r="J20" i="8"/>
  <c r="K20" i="8"/>
  <c r="L20" i="8"/>
  <c r="N20" i="8"/>
  <c r="O20" i="8"/>
  <c r="P20" i="8"/>
  <c r="R20" i="8"/>
  <c r="S20" i="8"/>
  <c r="T20" i="8"/>
  <c r="U20" i="8"/>
  <c r="V20" i="8"/>
  <c r="W20" i="8"/>
  <c r="Y20" i="8"/>
  <c r="AB20" i="8"/>
  <c r="AH20" i="8"/>
  <c r="AS20" i="8"/>
  <c r="AT20" i="8"/>
  <c r="BL20" i="8"/>
  <c r="BM20" i="8"/>
  <c r="BN20" i="8"/>
  <c r="B21" i="8"/>
  <c r="C21" i="8"/>
  <c r="D21" i="8"/>
  <c r="E21" i="8"/>
  <c r="F21" i="8"/>
  <c r="G21" i="8"/>
  <c r="H21" i="8"/>
  <c r="I21" i="8"/>
  <c r="J21" i="8"/>
  <c r="K21" i="8"/>
  <c r="L21" i="8"/>
  <c r="N21" i="8"/>
  <c r="O21" i="8"/>
  <c r="P21" i="8"/>
  <c r="R21" i="8"/>
  <c r="S21" i="8"/>
  <c r="T21" i="8"/>
  <c r="U21" i="8"/>
  <c r="V21" i="8"/>
  <c r="W21" i="8"/>
  <c r="Y21" i="8"/>
  <c r="AB21" i="8"/>
  <c r="AH21" i="8"/>
  <c r="AS21" i="8"/>
  <c r="AT21" i="8"/>
  <c r="BL21" i="8"/>
  <c r="BM21" i="8"/>
  <c r="BN21" i="8"/>
  <c r="B22" i="8"/>
  <c r="C22" i="8"/>
  <c r="D22" i="8"/>
  <c r="E22" i="8"/>
  <c r="F22" i="8"/>
  <c r="G22" i="8"/>
  <c r="H22" i="8"/>
  <c r="I22" i="8"/>
  <c r="J22" i="8"/>
  <c r="K22" i="8"/>
  <c r="L22" i="8"/>
  <c r="N22" i="8"/>
  <c r="O22" i="8"/>
  <c r="P22" i="8"/>
  <c r="R22" i="8"/>
  <c r="S22" i="8"/>
  <c r="T22" i="8"/>
  <c r="U22" i="8"/>
  <c r="V22" i="8"/>
  <c r="W22" i="8"/>
  <c r="Y22" i="8"/>
  <c r="AB22" i="8"/>
  <c r="AH22" i="8"/>
  <c r="AS22" i="8"/>
  <c r="AT22" i="8"/>
  <c r="BL22" i="8"/>
  <c r="BM22" i="8"/>
  <c r="BN22" i="8"/>
  <c r="B23" i="8"/>
  <c r="C23" i="8"/>
  <c r="D23" i="8"/>
  <c r="E23" i="8"/>
  <c r="F23" i="8"/>
  <c r="G23" i="8"/>
  <c r="H23" i="8"/>
  <c r="I23" i="8"/>
  <c r="J23" i="8"/>
  <c r="K23" i="8"/>
  <c r="L23" i="8"/>
  <c r="N23" i="8"/>
  <c r="O23" i="8"/>
  <c r="P23" i="8"/>
  <c r="R23" i="8"/>
  <c r="S23" i="8"/>
  <c r="T23" i="8"/>
  <c r="U23" i="8"/>
  <c r="V23" i="8"/>
  <c r="W23" i="8"/>
  <c r="Y23" i="8"/>
  <c r="AB23" i="8"/>
  <c r="AH23" i="8"/>
  <c r="AS23" i="8"/>
  <c r="AT23" i="8"/>
  <c r="BL23" i="8"/>
  <c r="BM23" i="8"/>
  <c r="BN23" i="8"/>
  <c r="B24" i="8"/>
  <c r="C24" i="8"/>
  <c r="D24" i="8"/>
  <c r="E24" i="8"/>
  <c r="F24" i="8"/>
  <c r="G24" i="8"/>
  <c r="H24" i="8"/>
  <c r="I24" i="8"/>
  <c r="J24" i="8"/>
  <c r="K24" i="8"/>
  <c r="L24" i="8"/>
  <c r="N24" i="8"/>
  <c r="O24" i="8"/>
  <c r="P24" i="8"/>
  <c r="R24" i="8"/>
  <c r="S24" i="8"/>
  <c r="T24" i="8"/>
  <c r="U24" i="8"/>
  <c r="V24" i="8"/>
  <c r="W24" i="8"/>
  <c r="Y24" i="8"/>
  <c r="AB24" i="8"/>
  <c r="AH24" i="8"/>
  <c r="AS24" i="8"/>
  <c r="AT24" i="8"/>
  <c r="BL24" i="8"/>
  <c r="BM24" i="8"/>
  <c r="BN24" i="8"/>
  <c r="B25" i="8"/>
  <c r="C25" i="8"/>
  <c r="D25" i="8"/>
  <c r="E25" i="8"/>
  <c r="F25" i="8"/>
  <c r="G25" i="8"/>
  <c r="H25" i="8"/>
  <c r="I25" i="8"/>
  <c r="J25" i="8"/>
  <c r="K25" i="8"/>
  <c r="L25" i="8"/>
  <c r="N25" i="8"/>
  <c r="O25" i="8"/>
  <c r="P25" i="8"/>
  <c r="R25" i="8"/>
  <c r="S25" i="8"/>
  <c r="T25" i="8"/>
  <c r="U25" i="8"/>
  <c r="V25" i="8"/>
  <c r="W25" i="8"/>
  <c r="Y25" i="8"/>
  <c r="AB25" i="8"/>
  <c r="AH25" i="8"/>
  <c r="AS25" i="8"/>
  <c r="AT25" i="8"/>
  <c r="BL25" i="8"/>
  <c r="BM25" i="8"/>
  <c r="BN25" i="8"/>
  <c r="B26" i="8"/>
  <c r="C26" i="8"/>
  <c r="D26" i="8"/>
  <c r="E26" i="8"/>
  <c r="F26" i="8"/>
  <c r="G26" i="8"/>
  <c r="H26" i="8"/>
  <c r="I26" i="8"/>
  <c r="J26" i="8"/>
  <c r="K26" i="8"/>
  <c r="L26" i="8"/>
  <c r="N26" i="8"/>
  <c r="O26" i="8"/>
  <c r="P26" i="8"/>
  <c r="R26" i="8"/>
  <c r="S26" i="8"/>
  <c r="T26" i="8"/>
  <c r="U26" i="8"/>
  <c r="V26" i="8"/>
  <c r="W26" i="8"/>
  <c r="Y26" i="8"/>
  <c r="AB26" i="8"/>
  <c r="AH26" i="8"/>
  <c r="AS26" i="8"/>
  <c r="AT26" i="8"/>
  <c r="BL26" i="8"/>
  <c r="BM26" i="8"/>
  <c r="BN26" i="8"/>
  <c r="B27" i="8"/>
  <c r="C27" i="8"/>
  <c r="D27" i="8"/>
  <c r="E27" i="8"/>
  <c r="F27" i="8"/>
  <c r="G27" i="8"/>
  <c r="H27" i="8"/>
  <c r="I27" i="8"/>
  <c r="J27" i="8"/>
  <c r="K27" i="8"/>
  <c r="L27" i="8"/>
  <c r="N27" i="8"/>
  <c r="O27" i="8"/>
  <c r="P27" i="8"/>
  <c r="R27" i="8"/>
  <c r="S27" i="8"/>
  <c r="T27" i="8"/>
  <c r="U27" i="8"/>
  <c r="V27" i="8"/>
  <c r="W27" i="8"/>
  <c r="Y27" i="8"/>
  <c r="AB27" i="8"/>
  <c r="AH27" i="8"/>
  <c r="AS27" i="8"/>
  <c r="AT27" i="8"/>
  <c r="BL27" i="8"/>
  <c r="BM27" i="8"/>
  <c r="BN27" i="8"/>
  <c r="B28" i="8"/>
  <c r="C28" i="8"/>
  <c r="D28" i="8"/>
  <c r="E28" i="8"/>
  <c r="F28" i="8"/>
  <c r="G28" i="8"/>
  <c r="H28" i="8"/>
  <c r="I28" i="8"/>
  <c r="J28" i="8"/>
  <c r="K28" i="8"/>
  <c r="L28" i="8"/>
  <c r="N28" i="8"/>
  <c r="O28" i="8"/>
  <c r="P28" i="8"/>
  <c r="R28" i="8"/>
  <c r="S28" i="8"/>
  <c r="T28" i="8"/>
  <c r="U28" i="8"/>
  <c r="V28" i="8"/>
  <c r="W28" i="8"/>
  <c r="Y28" i="8"/>
  <c r="AB28" i="8"/>
  <c r="AH28" i="8"/>
  <c r="AS28" i="8"/>
  <c r="AT28" i="8"/>
  <c r="BL28" i="8"/>
  <c r="BM28" i="8"/>
  <c r="BN28" i="8"/>
  <c r="B29" i="8"/>
  <c r="C29" i="8"/>
  <c r="D29" i="8"/>
  <c r="E29" i="8"/>
  <c r="F29" i="8"/>
  <c r="G29" i="8"/>
  <c r="H29" i="8"/>
  <c r="I29" i="8"/>
  <c r="J29" i="8"/>
  <c r="K29" i="8"/>
  <c r="L29" i="8"/>
  <c r="N29" i="8"/>
  <c r="O29" i="8"/>
  <c r="P29" i="8"/>
  <c r="R29" i="8"/>
  <c r="S29" i="8"/>
  <c r="T29" i="8"/>
  <c r="U29" i="8"/>
  <c r="V29" i="8"/>
  <c r="W29" i="8"/>
  <c r="Y29" i="8"/>
  <c r="AB29" i="8"/>
  <c r="AH29" i="8"/>
  <c r="AS29" i="8"/>
  <c r="AT29" i="8"/>
  <c r="BL29" i="8"/>
  <c r="BM29" i="8"/>
  <c r="BN29" i="8"/>
  <c r="B30" i="8"/>
  <c r="C30" i="8"/>
  <c r="D30" i="8"/>
  <c r="E30" i="8"/>
  <c r="F30" i="8"/>
  <c r="G30" i="8"/>
  <c r="H30" i="8"/>
  <c r="I30" i="8"/>
  <c r="J30" i="8"/>
  <c r="K30" i="8"/>
  <c r="L30" i="8"/>
  <c r="N30" i="8"/>
  <c r="O30" i="8"/>
  <c r="P30" i="8"/>
  <c r="R30" i="8"/>
  <c r="S30" i="8"/>
  <c r="T30" i="8"/>
  <c r="U30" i="8"/>
  <c r="V30" i="8"/>
  <c r="W30" i="8"/>
  <c r="Y30" i="8"/>
  <c r="AB30" i="8"/>
  <c r="AH30" i="8"/>
  <c r="AS30" i="8"/>
  <c r="AT30" i="8"/>
  <c r="BL30" i="8"/>
  <c r="BM30" i="8"/>
  <c r="BN30" i="8"/>
  <c r="B31" i="8"/>
  <c r="C31" i="8"/>
  <c r="D31" i="8"/>
  <c r="E31" i="8"/>
  <c r="F31" i="8"/>
  <c r="G31" i="8"/>
  <c r="H31" i="8"/>
  <c r="I31" i="8"/>
  <c r="J31" i="8"/>
  <c r="K31" i="8"/>
  <c r="L31" i="8"/>
  <c r="N31" i="8"/>
  <c r="O31" i="8"/>
  <c r="P31" i="8"/>
  <c r="R31" i="8"/>
  <c r="S31" i="8"/>
  <c r="T31" i="8"/>
  <c r="U31" i="8"/>
  <c r="V31" i="8"/>
  <c r="W31" i="8"/>
  <c r="Y31" i="8"/>
  <c r="AB31" i="8"/>
  <c r="AH31" i="8"/>
  <c r="AS31" i="8"/>
  <c r="AT31" i="8"/>
  <c r="BL31" i="8"/>
  <c r="BM31" i="8"/>
  <c r="BN31" i="8"/>
  <c r="B32" i="8"/>
  <c r="C32" i="8"/>
  <c r="D32" i="8"/>
  <c r="E32" i="8"/>
  <c r="F32" i="8"/>
  <c r="G32" i="8"/>
  <c r="H32" i="8"/>
  <c r="I32" i="8"/>
  <c r="J32" i="8"/>
  <c r="K32" i="8"/>
  <c r="L32" i="8"/>
  <c r="N32" i="8"/>
  <c r="O32" i="8"/>
  <c r="P32" i="8"/>
  <c r="R32" i="8"/>
  <c r="S32" i="8"/>
  <c r="T32" i="8"/>
  <c r="U32" i="8"/>
  <c r="V32" i="8"/>
  <c r="W32" i="8"/>
  <c r="Y32" i="8"/>
  <c r="AB32" i="8"/>
  <c r="AH32" i="8"/>
  <c r="AS32" i="8"/>
  <c r="AT32" i="8"/>
  <c r="BL32" i="8"/>
  <c r="BM32" i="8"/>
  <c r="BN32" i="8"/>
  <c r="B33" i="8"/>
  <c r="C33" i="8"/>
  <c r="D33" i="8"/>
  <c r="E33" i="8"/>
  <c r="F33" i="8"/>
  <c r="G33" i="8"/>
  <c r="H33" i="8"/>
  <c r="I33" i="8"/>
  <c r="J33" i="8"/>
  <c r="K33" i="8"/>
  <c r="L33" i="8"/>
  <c r="N33" i="8"/>
  <c r="O33" i="8"/>
  <c r="P33" i="8"/>
  <c r="R33" i="8"/>
  <c r="S33" i="8"/>
  <c r="T33" i="8"/>
  <c r="U33" i="8"/>
  <c r="V33" i="8"/>
  <c r="W33" i="8"/>
  <c r="Y33" i="8"/>
  <c r="AB33" i="8"/>
  <c r="AH33" i="8"/>
  <c r="AS33" i="8"/>
  <c r="AT33" i="8"/>
  <c r="BL33" i="8"/>
  <c r="BM33" i="8"/>
  <c r="BN33" i="8"/>
  <c r="B34" i="8"/>
  <c r="C34" i="8"/>
  <c r="D34" i="8"/>
  <c r="E34" i="8"/>
  <c r="F34" i="8"/>
  <c r="G34" i="8"/>
  <c r="H34" i="8"/>
  <c r="I34" i="8"/>
  <c r="J34" i="8"/>
  <c r="K34" i="8"/>
  <c r="L34" i="8"/>
  <c r="N34" i="8"/>
  <c r="O34" i="8"/>
  <c r="P34" i="8"/>
  <c r="R34" i="8"/>
  <c r="S34" i="8"/>
  <c r="T34" i="8"/>
  <c r="U34" i="8"/>
  <c r="V34" i="8"/>
  <c r="W34" i="8"/>
  <c r="Y34" i="8"/>
  <c r="AB34" i="8"/>
  <c r="AH34" i="8"/>
  <c r="AS34" i="8"/>
  <c r="AT34" i="8"/>
  <c r="BL34" i="8"/>
  <c r="BM34" i="8"/>
  <c r="BN34" i="8"/>
  <c r="B35" i="8"/>
  <c r="C35" i="8"/>
  <c r="D35" i="8"/>
  <c r="E35" i="8"/>
  <c r="F35" i="8"/>
  <c r="G35" i="8"/>
  <c r="H35" i="8"/>
  <c r="I35" i="8"/>
  <c r="J35" i="8"/>
  <c r="K35" i="8"/>
  <c r="L35" i="8"/>
  <c r="N35" i="8"/>
  <c r="O35" i="8"/>
  <c r="P35" i="8"/>
  <c r="R35" i="8"/>
  <c r="S35" i="8"/>
  <c r="T35" i="8"/>
  <c r="U35" i="8"/>
  <c r="V35" i="8"/>
  <c r="W35" i="8"/>
  <c r="Y35" i="8"/>
  <c r="AB35" i="8"/>
  <c r="AH35" i="8"/>
  <c r="AS35" i="8"/>
  <c r="AT35" i="8"/>
  <c r="BL35" i="8"/>
  <c r="BM35" i="8"/>
  <c r="BN35" i="8"/>
  <c r="B36" i="8"/>
  <c r="C36" i="8"/>
  <c r="D36" i="8"/>
  <c r="E36" i="8"/>
  <c r="F36" i="8"/>
  <c r="G36" i="8"/>
  <c r="H36" i="8"/>
  <c r="I36" i="8"/>
  <c r="J36" i="8"/>
  <c r="K36" i="8"/>
  <c r="L36" i="8"/>
  <c r="N36" i="8"/>
  <c r="O36" i="8"/>
  <c r="P36" i="8"/>
  <c r="R36" i="8"/>
  <c r="S36" i="8"/>
  <c r="T36" i="8"/>
  <c r="U36" i="8"/>
  <c r="V36" i="8"/>
  <c r="W36" i="8"/>
  <c r="Y36" i="8"/>
  <c r="AB36" i="8"/>
  <c r="AH36" i="8"/>
  <c r="AS36" i="8"/>
  <c r="AT36" i="8"/>
  <c r="BL36" i="8"/>
  <c r="BM36" i="8"/>
  <c r="BN36" i="8"/>
  <c r="B37" i="8"/>
  <c r="C37" i="8"/>
  <c r="D37" i="8"/>
  <c r="E37" i="8"/>
  <c r="F37" i="8"/>
  <c r="G37" i="8"/>
  <c r="H37" i="8"/>
  <c r="I37" i="8"/>
  <c r="J37" i="8"/>
  <c r="K37" i="8"/>
  <c r="L37" i="8"/>
  <c r="N37" i="8"/>
  <c r="O37" i="8"/>
  <c r="P37" i="8"/>
  <c r="R37" i="8"/>
  <c r="S37" i="8"/>
  <c r="T37" i="8"/>
  <c r="U37" i="8"/>
  <c r="V37" i="8"/>
  <c r="W37" i="8"/>
  <c r="Y37" i="8"/>
  <c r="AB37" i="8"/>
  <c r="AH37" i="8"/>
  <c r="AS37" i="8"/>
  <c r="AT37" i="8"/>
  <c r="BL37" i="8"/>
  <c r="BM37" i="8"/>
  <c r="BN37" i="8"/>
  <c r="B38" i="8"/>
  <c r="C38" i="8"/>
  <c r="D38" i="8"/>
  <c r="E38" i="8"/>
  <c r="F38" i="8"/>
  <c r="G38" i="8"/>
  <c r="H38" i="8"/>
  <c r="I38" i="8"/>
  <c r="J38" i="8"/>
  <c r="K38" i="8"/>
  <c r="L38" i="8"/>
  <c r="N38" i="8"/>
  <c r="O38" i="8"/>
  <c r="P38" i="8"/>
  <c r="R38" i="8"/>
  <c r="S38" i="8"/>
  <c r="T38" i="8"/>
  <c r="U38" i="8"/>
  <c r="V38" i="8"/>
  <c r="W38" i="8"/>
  <c r="Y38" i="8"/>
  <c r="AB38" i="8"/>
  <c r="AH38" i="8"/>
  <c r="AS38" i="8"/>
  <c r="AT38" i="8"/>
  <c r="BL38" i="8"/>
  <c r="BM38" i="8"/>
  <c r="BN38" i="8"/>
  <c r="B39" i="8"/>
  <c r="C39" i="8"/>
  <c r="D39" i="8"/>
  <c r="E39" i="8"/>
  <c r="F39" i="8"/>
  <c r="G39" i="8"/>
  <c r="H39" i="8"/>
  <c r="I39" i="8"/>
  <c r="J39" i="8"/>
  <c r="K39" i="8"/>
  <c r="L39" i="8"/>
  <c r="N39" i="8"/>
  <c r="O39" i="8"/>
  <c r="P39" i="8"/>
  <c r="R39" i="8"/>
  <c r="S39" i="8"/>
  <c r="T39" i="8"/>
  <c r="U39" i="8"/>
  <c r="V39" i="8"/>
  <c r="W39" i="8"/>
  <c r="Y39" i="8"/>
  <c r="AB39" i="8"/>
  <c r="AH39" i="8"/>
  <c r="AS39" i="8"/>
  <c r="AT39" i="8"/>
  <c r="BL39" i="8"/>
  <c r="BM39" i="8"/>
  <c r="BN39" i="8"/>
  <c r="B40" i="8"/>
  <c r="C40" i="8"/>
  <c r="D40" i="8"/>
  <c r="E40" i="8"/>
  <c r="F40" i="8"/>
  <c r="G40" i="8"/>
  <c r="H40" i="8"/>
  <c r="I40" i="8"/>
  <c r="J40" i="8"/>
  <c r="K40" i="8"/>
  <c r="L40" i="8"/>
  <c r="N40" i="8"/>
  <c r="O40" i="8"/>
  <c r="P40" i="8"/>
  <c r="R40" i="8"/>
  <c r="S40" i="8"/>
  <c r="T40" i="8"/>
  <c r="U40" i="8"/>
  <c r="V40" i="8"/>
  <c r="W40" i="8"/>
  <c r="Y40" i="8"/>
  <c r="AB40" i="8"/>
  <c r="AH40" i="8"/>
  <c r="AS40" i="8"/>
  <c r="AT40" i="8"/>
  <c r="BL40" i="8"/>
  <c r="BM40" i="8"/>
  <c r="BN40" i="8"/>
  <c r="B41" i="8"/>
  <c r="C41" i="8"/>
  <c r="D41" i="8"/>
  <c r="E41" i="8"/>
  <c r="F41" i="8"/>
  <c r="G41" i="8"/>
  <c r="H41" i="8"/>
  <c r="I41" i="8"/>
  <c r="J41" i="8"/>
  <c r="K41" i="8"/>
  <c r="L41" i="8"/>
  <c r="N41" i="8"/>
  <c r="O41" i="8"/>
  <c r="P41" i="8"/>
  <c r="R41" i="8"/>
  <c r="S41" i="8"/>
  <c r="T41" i="8"/>
  <c r="U41" i="8"/>
  <c r="V41" i="8"/>
  <c r="W41" i="8"/>
  <c r="Y41" i="8"/>
  <c r="AB41" i="8"/>
  <c r="AH41" i="8"/>
  <c r="AS41" i="8"/>
  <c r="AT41" i="8"/>
  <c r="BL41" i="8"/>
  <c r="BM41" i="8"/>
  <c r="BN41" i="8"/>
  <c r="B42" i="8"/>
  <c r="C42" i="8"/>
  <c r="D42" i="8"/>
  <c r="E42" i="8"/>
  <c r="F42" i="8"/>
  <c r="G42" i="8"/>
  <c r="H42" i="8"/>
  <c r="I42" i="8"/>
  <c r="J42" i="8"/>
  <c r="K42" i="8"/>
  <c r="L42" i="8"/>
  <c r="N42" i="8"/>
  <c r="O42" i="8"/>
  <c r="P42" i="8"/>
  <c r="R42" i="8"/>
  <c r="S42" i="8"/>
  <c r="T42" i="8"/>
  <c r="U42" i="8"/>
  <c r="V42" i="8"/>
  <c r="W42" i="8"/>
  <c r="Y42" i="8"/>
  <c r="AB42" i="8"/>
  <c r="AH42" i="8"/>
  <c r="AS42" i="8"/>
  <c r="AT42" i="8"/>
  <c r="BL42" i="8"/>
  <c r="BM42" i="8"/>
  <c r="BN42" i="8"/>
  <c r="B43" i="8"/>
  <c r="C43" i="8"/>
  <c r="D43" i="8"/>
  <c r="E43" i="8"/>
  <c r="F43" i="8"/>
  <c r="G43" i="8"/>
  <c r="H43" i="8"/>
  <c r="I43" i="8"/>
  <c r="J43" i="8"/>
  <c r="K43" i="8"/>
  <c r="L43" i="8"/>
  <c r="N43" i="8"/>
  <c r="O43" i="8"/>
  <c r="P43" i="8"/>
  <c r="R43" i="8"/>
  <c r="S43" i="8"/>
  <c r="T43" i="8"/>
  <c r="U43" i="8"/>
  <c r="V43" i="8"/>
  <c r="W43" i="8"/>
  <c r="Y43" i="8"/>
  <c r="AB43" i="8"/>
  <c r="AH43" i="8"/>
  <c r="AS43" i="8"/>
  <c r="AT43" i="8"/>
  <c r="BL43" i="8"/>
  <c r="BM43" i="8"/>
  <c r="BN43" i="8"/>
  <c r="B44" i="8"/>
  <c r="C44" i="8"/>
  <c r="D44" i="8"/>
  <c r="E44" i="8"/>
  <c r="F44" i="8"/>
  <c r="G44" i="8"/>
  <c r="H44" i="8"/>
  <c r="I44" i="8"/>
  <c r="J44" i="8"/>
  <c r="K44" i="8"/>
  <c r="L44" i="8"/>
  <c r="N44" i="8"/>
  <c r="O44" i="8"/>
  <c r="P44" i="8"/>
  <c r="R44" i="8"/>
  <c r="S44" i="8"/>
  <c r="T44" i="8"/>
  <c r="U44" i="8"/>
  <c r="V44" i="8"/>
  <c r="W44" i="8"/>
  <c r="Y44" i="8"/>
  <c r="AB44" i="8"/>
  <c r="AH44" i="8"/>
  <c r="AS44" i="8"/>
  <c r="AT44" i="8"/>
  <c r="BL44" i="8"/>
  <c r="BM44" i="8"/>
  <c r="BN44" i="8"/>
  <c r="B45" i="8"/>
  <c r="C45" i="8"/>
  <c r="D45" i="8"/>
  <c r="E45" i="8"/>
  <c r="F45" i="8"/>
  <c r="G45" i="8"/>
  <c r="H45" i="8"/>
  <c r="I45" i="8"/>
  <c r="J45" i="8"/>
  <c r="K45" i="8"/>
  <c r="L45" i="8"/>
  <c r="N45" i="8"/>
  <c r="O45" i="8"/>
  <c r="R45" i="8"/>
  <c r="V45" i="8"/>
  <c r="AB45" i="8"/>
  <c r="AH45" i="8"/>
  <c r="BL45" i="8"/>
  <c r="BM45" i="8"/>
  <c r="BN45" i="8"/>
  <c r="B46" i="8"/>
  <c r="C46" i="8"/>
  <c r="D46" i="8"/>
  <c r="E46" i="8"/>
  <c r="F46" i="8"/>
  <c r="G46" i="8"/>
  <c r="H46" i="8"/>
  <c r="I46" i="8"/>
  <c r="J46" i="8"/>
  <c r="K46" i="8"/>
  <c r="L46" i="8"/>
  <c r="N46" i="8"/>
  <c r="O46" i="8"/>
  <c r="R46" i="8"/>
  <c r="V46" i="8"/>
  <c r="AB46" i="8"/>
  <c r="AH46" i="8"/>
  <c r="BL46" i="8"/>
  <c r="BM46" i="8"/>
  <c r="BN46" i="8"/>
  <c r="B47" i="8"/>
  <c r="C47" i="8"/>
  <c r="D47" i="8"/>
  <c r="E47" i="8"/>
  <c r="F47" i="8"/>
  <c r="G47" i="8"/>
  <c r="H47" i="8"/>
  <c r="I47" i="8"/>
  <c r="J47" i="8"/>
  <c r="K47" i="8"/>
  <c r="L47" i="8"/>
  <c r="N47" i="8"/>
  <c r="O47" i="8"/>
  <c r="R47" i="8"/>
  <c r="V47" i="8"/>
  <c r="AB47" i="8"/>
  <c r="AH47" i="8"/>
  <c r="BL47" i="8"/>
  <c r="BM47" i="8"/>
  <c r="BN47" i="8"/>
  <c r="B48" i="8"/>
  <c r="C48" i="8"/>
  <c r="D48" i="8"/>
  <c r="E48" i="8"/>
  <c r="F48" i="8"/>
  <c r="G48" i="8"/>
  <c r="H48" i="8"/>
  <c r="I48" i="8"/>
  <c r="J48" i="8"/>
  <c r="K48" i="8"/>
  <c r="L48" i="8"/>
  <c r="N48" i="8"/>
  <c r="O48" i="8"/>
  <c r="R48" i="8"/>
  <c r="V48" i="8"/>
  <c r="AB48" i="8"/>
  <c r="AH48" i="8"/>
  <c r="BL48" i="8"/>
  <c r="BM48" i="8"/>
  <c r="BN48" i="8"/>
  <c r="B49" i="8"/>
  <c r="C49" i="8"/>
  <c r="D49" i="8"/>
  <c r="E49" i="8"/>
  <c r="F49" i="8"/>
  <c r="G49" i="8"/>
  <c r="H49" i="8"/>
  <c r="I49" i="8"/>
  <c r="J49" i="8"/>
  <c r="K49" i="8"/>
  <c r="L49" i="8"/>
  <c r="N49" i="8"/>
  <c r="O49" i="8"/>
  <c r="R49" i="8"/>
  <c r="V49" i="8"/>
  <c r="AB49" i="8"/>
  <c r="AH49" i="8"/>
  <c r="BL49" i="8"/>
  <c r="BM49" i="8"/>
  <c r="BN49" i="8"/>
  <c r="B50" i="8"/>
  <c r="C50" i="8"/>
  <c r="D50" i="8"/>
  <c r="E50" i="8"/>
  <c r="F50" i="8"/>
  <c r="G50" i="8"/>
  <c r="H50" i="8"/>
  <c r="I50" i="8"/>
  <c r="J50" i="8"/>
  <c r="K50" i="8"/>
  <c r="L50" i="8"/>
  <c r="N50" i="8"/>
  <c r="O50" i="8"/>
  <c r="V50" i="8"/>
  <c r="AB50" i="8"/>
  <c r="AH50" i="8"/>
  <c r="BL50" i="8"/>
  <c r="BM50" i="8"/>
  <c r="BN50" i="8"/>
  <c r="B51" i="8"/>
  <c r="C51" i="8"/>
  <c r="D51" i="8"/>
  <c r="E51" i="8"/>
  <c r="F51" i="8"/>
  <c r="G51" i="8"/>
  <c r="H51" i="8"/>
  <c r="I51" i="8"/>
  <c r="J51" i="8"/>
  <c r="K51" i="8"/>
  <c r="L51" i="8"/>
  <c r="N51" i="8"/>
  <c r="O51" i="8"/>
  <c r="V51" i="8"/>
  <c r="AB51" i="8"/>
  <c r="AH51" i="8"/>
  <c r="BL51" i="8"/>
  <c r="BM51" i="8"/>
  <c r="BN51" i="8"/>
  <c r="B52" i="8"/>
  <c r="C52" i="8"/>
  <c r="D52" i="8"/>
  <c r="E52" i="8"/>
  <c r="F52" i="8"/>
  <c r="G52" i="8"/>
  <c r="H52" i="8"/>
  <c r="I52" i="8"/>
  <c r="J52" i="8"/>
  <c r="K52" i="8"/>
  <c r="L52" i="8"/>
  <c r="N52" i="8"/>
  <c r="O52" i="8"/>
  <c r="V52" i="8"/>
  <c r="AB52" i="8"/>
  <c r="AH52" i="8"/>
  <c r="BL52" i="8"/>
  <c r="BM52" i="8"/>
  <c r="BN52" i="8"/>
  <c r="B53" i="8"/>
  <c r="C53" i="8"/>
  <c r="D53" i="8"/>
  <c r="E53" i="8"/>
  <c r="F53" i="8"/>
  <c r="G53" i="8"/>
  <c r="H53" i="8"/>
  <c r="I53" i="8"/>
  <c r="J53" i="8"/>
  <c r="K53" i="8"/>
  <c r="L53" i="8"/>
  <c r="N53" i="8"/>
  <c r="O53" i="8"/>
  <c r="V53" i="8"/>
  <c r="AB53" i="8"/>
  <c r="AH53" i="8"/>
  <c r="BL53" i="8"/>
  <c r="BM53" i="8"/>
  <c r="BN53" i="8"/>
  <c r="B54" i="8"/>
  <c r="C54" i="8"/>
  <c r="D54" i="8"/>
  <c r="E54" i="8"/>
  <c r="F54" i="8"/>
  <c r="G54" i="8"/>
  <c r="H54" i="8"/>
  <c r="I54" i="8"/>
  <c r="J54" i="8"/>
  <c r="K54" i="8"/>
  <c r="L54" i="8"/>
  <c r="N54" i="8"/>
  <c r="O54" i="8"/>
  <c r="V54" i="8"/>
  <c r="AB54" i="8"/>
  <c r="AH54" i="8"/>
  <c r="BL54" i="8"/>
  <c r="BM54" i="8"/>
  <c r="BN54" i="8"/>
  <c r="B55" i="8"/>
  <c r="C55" i="8"/>
  <c r="D55" i="8"/>
  <c r="E55" i="8"/>
  <c r="F55" i="8"/>
  <c r="G55" i="8"/>
  <c r="H55" i="8"/>
  <c r="I55" i="8"/>
  <c r="J55" i="8"/>
  <c r="K55" i="8"/>
  <c r="L55" i="8"/>
  <c r="N55" i="8"/>
  <c r="O55" i="8"/>
  <c r="V55" i="8"/>
  <c r="AB55" i="8"/>
  <c r="AH55" i="8"/>
  <c r="BL55" i="8"/>
  <c r="BM55" i="8"/>
  <c r="BN55" i="8"/>
  <c r="B56" i="8"/>
  <c r="C56" i="8"/>
  <c r="D56" i="8"/>
  <c r="E56" i="8"/>
  <c r="F56" i="8"/>
  <c r="G56" i="8"/>
  <c r="H56" i="8"/>
  <c r="I56" i="8"/>
  <c r="J56" i="8"/>
  <c r="K56" i="8"/>
  <c r="L56" i="8"/>
  <c r="N56" i="8"/>
  <c r="O56" i="8"/>
  <c r="V56" i="8"/>
  <c r="AB56" i="8"/>
  <c r="AH56" i="8"/>
  <c r="BL56" i="8"/>
  <c r="BM56" i="8"/>
  <c r="BN56" i="8"/>
  <c r="B57" i="8"/>
  <c r="C57" i="8"/>
  <c r="D57" i="8"/>
  <c r="E57" i="8"/>
  <c r="F57" i="8"/>
  <c r="G57" i="8"/>
  <c r="H57" i="8"/>
  <c r="I57" i="8"/>
  <c r="J57" i="8"/>
  <c r="K57" i="8"/>
  <c r="L57" i="8"/>
  <c r="N57" i="8"/>
  <c r="O57" i="8"/>
  <c r="V57" i="8"/>
  <c r="AB57" i="8"/>
  <c r="AH57" i="8"/>
  <c r="BL57" i="8"/>
  <c r="BM57" i="8"/>
  <c r="BN57" i="8"/>
  <c r="B58" i="8"/>
  <c r="C58" i="8"/>
  <c r="D58" i="8"/>
  <c r="E58" i="8"/>
  <c r="F58" i="8"/>
  <c r="G58" i="8"/>
  <c r="H58" i="8"/>
  <c r="I58" i="8"/>
  <c r="J58" i="8"/>
  <c r="K58" i="8"/>
  <c r="L58" i="8"/>
  <c r="N58" i="8"/>
  <c r="O58" i="8"/>
  <c r="V58" i="8"/>
  <c r="AB58" i="8"/>
  <c r="AH58" i="8"/>
  <c r="BL58" i="8"/>
  <c r="BM58" i="8"/>
  <c r="BN58" i="8"/>
  <c r="B59" i="8"/>
  <c r="C59" i="8"/>
  <c r="D59" i="8"/>
  <c r="E59" i="8"/>
  <c r="F59" i="8"/>
  <c r="G59" i="8"/>
  <c r="H59" i="8"/>
  <c r="I59" i="8"/>
  <c r="J59" i="8"/>
  <c r="K59" i="8"/>
  <c r="L59" i="8"/>
  <c r="N59" i="8"/>
  <c r="O59" i="8"/>
  <c r="V59" i="8"/>
  <c r="AB59" i="8"/>
  <c r="AH59" i="8"/>
  <c r="BL59" i="8"/>
  <c r="BM59" i="8"/>
  <c r="BN59" i="8"/>
  <c r="B60" i="8"/>
  <c r="C60" i="8"/>
  <c r="D60" i="8"/>
  <c r="E60" i="8"/>
  <c r="F60" i="8"/>
  <c r="G60" i="8"/>
  <c r="H60" i="8"/>
  <c r="I60" i="8"/>
  <c r="J60" i="8"/>
  <c r="K60" i="8"/>
  <c r="L60" i="8"/>
  <c r="N60" i="8"/>
  <c r="O60" i="8"/>
  <c r="V60" i="8"/>
  <c r="AB60" i="8"/>
  <c r="AH60" i="8"/>
  <c r="BL60" i="8"/>
  <c r="BM60" i="8"/>
  <c r="BN60" i="8"/>
  <c r="B61" i="8"/>
  <c r="C61" i="8"/>
  <c r="D61" i="8"/>
  <c r="E61" i="8"/>
  <c r="F61" i="8"/>
  <c r="G61" i="8"/>
  <c r="H61" i="8"/>
  <c r="I61" i="8"/>
  <c r="J61" i="8"/>
  <c r="K61" i="8"/>
  <c r="L61" i="8"/>
  <c r="N61" i="8"/>
  <c r="O61" i="8"/>
  <c r="V61" i="8"/>
  <c r="AB61" i="8"/>
  <c r="AH61" i="8"/>
  <c r="BL61" i="8"/>
  <c r="BM61" i="8"/>
  <c r="BN61" i="8"/>
  <c r="B62" i="8"/>
  <c r="C62" i="8"/>
  <c r="D62" i="8"/>
  <c r="E62" i="8"/>
  <c r="F62" i="8"/>
  <c r="G62" i="8"/>
  <c r="H62" i="8"/>
  <c r="I62" i="8"/>
  <c r="J62" i="8"/>
  <c r="K62" i="8"/>
  <c r="L62" i="8"/>
  <c r="N62" i="8"/>
  <c r="O62" i="8"/>
  <c r="V62" i="8"/>
  <c r="AB62" i="8"/>
  <c r="AH62" i="8"/>
  <c r="BL62" i="8"/>
  <c r="BM62" i="8"/>
  <c r="BN62" i="8"/>
  <c r="B63" i="8"/>
  <c r="C63" i="8"/>
  <c r="D63" i="8"/>
  <c r="E63" i="8"/>
  <c r="F63" i="8"/>
  <c r="G63" i="8"/>
  <c r="H63" i="8"/>
  <c r="I63" i="8"/>
  <c r="J63" i="8"/>
  <c r="K63" i="8"/>
  <c r="L63" i="8"/>
  <c r="N63" i="8"/>
  <c r="O63" i="8"/>
  <c r="V63" i="8"/>
  <c r="AB63" i="8"/>
  <c r="AH63" i="8"/>
  <c r="BL63" i="8"/>
  <c r="BM63" i="8"/>
  <c r="BN63" i="8"/>
  <c r="B64" i="8"/>
  <c r="C64" i="8"/>
  <c r="D64" i="8"/>
  <c r="E64" i="8"/>
  <c r="F64" i="8"/>
  <c r="G64" i="8"/>
  <c r="H64" i="8"/>
  <c r="I64" i="8"/>
  <c r="J64" i="8"/>
  <c r="K64" i="8"/>
  <c r="L64" i="8"/>
  <c r="N64" i="8"/>
  <c r="O64" i="8"/>
  <c r="V64" i="8"/>
  <c r="AB64" i="8"/>
  <c r="AH64" i="8"/>
  <c r="BL64" i="8"/>
  <c r="BM64" i="8"/>
  <c r="BN64" i="8"/>
  <c r="B65" i="8"/>
  <c r="C65" i="8"/>
  <c r="D65" i="8"/>
  <c r="E65" i="8"/>
  <c r="F65" i="8"/>
  <c r="G65" i="8"/>
  <c r="H65" i="8"/>
  <c r="I65" i="8"/>
  <c r="J65" i="8"/>
  <c r="K65" i="8"/>
  <c r="L65" i="8"/>
  <c r="N65" i="8"/>
  <c r="O65" i="8"/>
  <c r="V65" i="8"/>
  <c r="AB65" i="8"/>
  <c r="AH65" i="8"/>
  <c r="BL65" i="8"/>
  <c r="BM65" i="8"/>
  <c r="BN65" i="8"/>
  <c r="B66" i="8"/>
  <c r="C66" i="8"/>
  <c r="D66" i="8"/>
  <c r="E66" i="8"/>
  <c r="F66" i="8"/>
  <c r="G66" i="8"/>
  <c r="H66" i="8"/>
  <c r="I66" i="8"/>
  <c r="J66" i="8"/>
  <c r="K66" i="8"/>
  <c r="L66" i="8"/>
  <c r="N66" i="8"/>
  <c r="O66" i="8"/>
  <c r="V66" i="8"/>
  <c r="AB66" i="8"/>
  <c r="AH66" i="8"/>
  <c r="BL66" i="8"/>
  <c r="BM66" i="8"/>
  <c r="BN66" i="8"/>
  <c r="B67" i="8"/>
  <c r="C67" i="8"/>
  <c r="D67" i="8"/>
  <c r="E67" i="8"/>
  <c r="F67" i="8"/>
  <c r="G67" i="8"/>
  <c r="H67" i="8"/>
  <c r="I67" i="8"/>
  <c r="J67" i="8"/>
  <c r="K67" i="8"/>
  <c r="L67" i="8"/>
  <c r="N67" i="8"/>
  <c r="O67" i="8"/>
  <c r="V67" i="8"/>
  <c r="AB67" i="8"/>
  <c r="AH67" i="8"/>
  <c r="BL67" i="8"/>
  <c r="BM67" i="8"/>
  <c r="BN67" i="8"/>
  <c r="B68" i="8"/>
  <c r="C68" i="8"/>
  <c r="D68" i="8"/>
  <c r="E68" i="8"/>
  <c r="F68" i="8"/>
  <c r="G68" i="8"/>
  <c r="H68" i="8"/>
  <c r="I68" i="8"/>
  <c r="J68" i="8"/>
  <c r="K68" i="8"/>
  <c r="L68" i="8"/>
  <c r="N68" i="8"/>
  <c r="O68" i="8"/>
  <c r="V68" i="8"/>
  <c r="AB68" i="8"/>
  <c r="AH68" i="8"/>
  <c r="BL68" i="8"/>
  <c r="BM68" i="8"/>
  <c r="BN68" i="8"/>
  <c r="B69" i="8"/>
  <c r="C69" i="8"/>
  <c r="D69" i="8"/>
  <c r="E69" i="8"/>
  <c r="F69" i="8"/>
  <c r="K69" i="8"/>
  <c r="L69" i="8"/>
  <c r="N69" i="8"/>
  <c r="O69" i="8"/>
  <c r="AB69" i="8"/>
  <c r="AH69" i="8"/>
  <c r="BL69" i="8"/>
  <c r="BM69" i="8"/>
  <c r="BN69" i="8"/>
  <c r="B70" i="8"/>
  <c r="C70" i="8"/>
  <c r="D70" i="8"/>
  <c r="E70" i="8"/>
  <c r="F70" i="8"/>
  <c r="K70" i="8"/>
  <c r="L70" i="8"/>
  <c r="O70" i="8"/>
  <c r="AB70" i="8"/>
  <c r="AH70" i="8"/>
  <c r="BL70" i="8"/>
  <c r="BM70" i="8"/>
  <c r="BN70" i="8"/>
  <c r="B71" i="8"/>
  <c r="C71" i="8"/>
  <c r="D71" i="8"/>
  <c r="E71" i="8"/>
  <c r="F71" i="8"/>
  <c r="K71" i="8"/>
  <c r="L71" i="8"/>
  <c r="O71" i="8"/>
  <c r="AB71" i="8"/>
  <c r="AH71" i="8"/>
  <c r="BL71" i="8"/>
  <c r="BM71" i="8"/>
  <c r="BN71" i="8"/>
  <c r="B72" i="8"/>
  <c r="C72" i="8"/>
  <c r="D72" i="8"/>
  <c r="E72" i="8"/>
  <c r="F72" i="8"/>
  <c r="K72" i="8"/>
  <c r="L72" i="8"/>
  <c r="O72" i="8"/>
  <c r="AB72" i="8"/>
  <c r="AH72" i="8"/>
  <c r="BL72" i="8"/>
  <c r="BM72" i="8"/>
  <c r="BN72" i="8"/>
  <c r="B73" i="8"/>
  <c r="C73" i="8"/>
  <c r="D73" i="8"/>
  <c r="E73" i="8"/>
  <c r="F73" i="8"/>
  <c r="K73" i="8"/>
  <c r="L73" i="8"/>
  <c r="O73" i="8"/>
  <c r="AB73" i="8"/>
  <c r="AH73" i="8"/>
  <c r="BL73" i="8"/>
  <c r="BM73" i="8"/>
  <c r="BN73" i="8"/>
  <c r="B74" i="8"/>
  <c r="C74" i="8"/>
  <c r="D74" i="8"/>
  <c r="E74" i="8"/>
  <c r="F74" i="8"/>
  <c r="K74" i="8"/>
  <c r="L74" i="8"/>
  <c r="O74" i="8"/>
  <c r="AB74" i="8"/>
  <c r="AH74" i="8"/>
  <c r="BL74" i="8"/>
  <c r="BM74" i="8"/>
  <c r="BN74" i="8"/>
  <c r="B75" i="8"/>
  <c r="C75" i="8"/>
  <c r="D75" i="8"/>
  <c r="E75" i="8"/>
  <c r="F75" i="8"/>
  <c r="K75" i="8"/>
  <c r="L75" i="8"/>
  <c r="O75" i="8"/>
  <c r="AB75" i="8"/>
  <c r="AH75" i="8"/>
  <c r="BL75" i="8"/>
  <c r="BM75" i="8"/>
  <c r="BN75" i="8"/>
  <c r="B76" i="8"/>
  <c r="C76" i="8"/>
  <c r="D76" i="8"/>
  <c r="E76" i="8"/>
  <c r="F76" i="8"/>
  <c r="K76" i="8"/>
  <c r="L76" i="8"/>
  <c r="O76" i="8"/>
  <c r="AB76" i="8"/>
  <c r="AH76" i="8"/>
  <c r="BL76" i="8"/>
  <c r="BM76" i="8"/>
  <c r="BN76" i="8"/>
  <c r="B77" i="8"/>
  <c r="C77" i="8"/>
  <c r="D77" i="8"/>
  <c r="E77" i="8"/>
  <c r="F77" i="8"/>
  <c r="K77" i="8"/>
  <c r="L77" i="8"/>
  <c r="O77" i="8"/>
  <c r="AB77" i="8"/>
  <c r="AH77" i="8"/>
  <c r="BL77" i="8"/>
  <c r="BM77" i="8"/>
  <c r="BN77" i="8"/>
  <c r="B78" i="8"/>
  <c r="C78" i="8"/>
  <c r="D78" i="8"/>
  <c r="E78" i="8"/>
  <c r="F78" i="8"/>
  <c r="K78" i="8"/>
  <c r="L78" i="8"/>
  <c r="O78" i="8"/>
  <c r="AB78" i="8"/>
  <c r="AH78" i="8"/>
  <c r="BL78" i="8"/>
  <c r="BM78" i="8"/>
  <c r="BN78" i="8"/>
  <c r="B79" i="8"/>
  <c r="C79" i="8"/>
  <c r="D79" i="8"/>
  <c r="E79" i="8"/>
  <c r="F79" i="8"/>
  <c r="K79" i="8"/>
  <c r="L79" i="8"/>
  <c r="O79" i="8"/>
  <c r="AB79" i="8"/>
  <c r="AH79" i="8"/>
  <c r="BL79" i="8"/>
  <c r="BM79" i="8"/>
  <c r="BN79" i="8"/>
  <c r="B80" i="8"/>
  <c r="C80" i="8"/>
  <c r="D80" i="8"/>
  <c r="E80" i="8"/>
  <c r="F80" i="8"/>
  <c r="K80" i="8"/>
  <c r="L80" i="8"/>
  <c r="O80" i="8"/>
  <c r="AB80" i="8"/>
  <c r="AH80" i="8"/>
  <c r="BL80" i="8"/>
  <c r="BM80" i="8"/>
  <c r="BN80" i="8"/>
  <c r="B81" i="8"/>
  <c r="C81" i="8"/>
  <c r="D81" i="8"/>
  <c r="E81" i="8"/>
  <c r="F81" i="8"/>
  <c r="K81" i="8"/>
  <c r="L81" i="8"/>
  <c r="O81" i="8"/>
  <c r="AB81" i="8"/>
  <c r="AH81" i="8"/>
  <c r="BL81" i="8"/>
  <c r="BM81" i="8"/>
  <c r="BN81" i="8"/>
  <c r="B82" i="8"/>
  <c r="C82" i="8"/>
  <c r="D82" i="8"/>
  <c r="E82" i="8"/>
  <c r="F82" i="8"/>
  <c r="K82" i="8"/>
  <c r="L82" i="8"/>
  <c r="O82" i="8"/>
  <c r="AB82" i="8"/>
  <c r="AH82" i="8"/>
  <c r="BL82" i="8"/>
  <c r="BM82" i="8"/>
  <c r="BN82" i="8"/>
  <c r="B83" i="8"/>
  <c r="C83" i="8"/>
  <c r="D83" i="8"/>
  <c r="E83" i="8"/>
  <c r="F83" i="8"/>
  <c r="K83" i="8"/>
  <c r="L83" i="8"/>
  <c r="O83" i="8"/>
  <c r="AB83" i="8"/>
  <c r="AH83" i="8"/>
  <c r="BL83" i="8"/>
  <c r="BM83" i="8"/>
  <c r="BN83" i="8"/>
  <c r="B84" i="8"/>
  <c r="C84" i="8"/>
  <c r="D84" i="8"/>
  <c r="E84" i="8"/>
  <c r="F84" i="8"/>
  <c r="K84" i="8"/>
  <c r="L84" i="8"/>
  <c r="O84" i="8"/>
  <c r="AB84" i="8"/>
  <c r="AH84" i="8"/>
  <c r="BL84" i="8"/>
  <c r="BM84" i="8"/>
  <c r="BN84" i="8"/>
  <c r="B85" i="8"/>
  <c r="C85" i="8"/>
  <c r="D85" i="8"/>
  <c r="E85" i="8"/>
  <c r="F85" i="8"/>
  <c r="K85" i="8"/>
  <c r="L85" i="8"/>
  <c r="O85" i="8"/>
  <c r="AB85" i="8"/>
  <c r="AH85" i="8"/>
  <c r="BL85" i="8"/>
  <c r="BM85" i="8"/>
  <c r="BN85" i="8"/>
  <c r="B86" i="8"/>
  <c r="C86" i="8"/>
  <c r="D86" i="8"/>
  <c r="E86" i="8"/>
  <c r="F86" i="8"/>
  <c r="K86" i="8"/>
  <c r="L86" i="8"/>
  <c r="O86" i="8"/>
  <c r="AB86" i="8"/>
  <c r="AH86" i="8"/>
  <c r="BL86" i="8"/>
  <c r="BM86" i="8"/>
  <c r="BN86" i="8"/>
  <c r="B87" i="8"/>
  <c r="C87" i="8"/>
  <c r="D87" i="8"/>
  <c r="E87" i="8"/>
  <c r="F87" i="8"/>
  <c r="K87" i="8"/>
  <c r="L87" i="8"/>
  <c r="O87" i="8"/>
  <c r="AB87" i="8"/>
  <c r="AH87" i="8"/>
  <c r="BL87" i="8"/>
  <c r="BM87" i="8"/>
  <c r="BN87" i="8"/>
  <c r="B88" i="8"/>
  <c r="C88" i="8"/>
  <c r="D88" i="8"/>
  <c r="E88" i="8"/>
  <c r="F88" i="8"/>
  <c r="K88" i="8"/>
  <c r="L88" i="8"/>
  <c r="O88" i="8"/>
  <c r="AB88" i="8"/>
  <c r="AH88" i="8"/>
  <c r="BL88" i="8"/>
  <c r="BM88" i="8"/>
  <c r="BN88" i="8"/>
  <c r="B89" i="8"/>
  <c r="C89" i="8"/>
  <c r="D89" i="8"/>
  <c r="E89" i="8"/>
  <c r="F89" i="8"/>
  <c r="K89" i="8"/>
  <c r="L89" i="8"/>
  <c r="O89" i="8"/>
  <c r="AB89" i="8"/>
  <c r="AH89" i="8"/>
  <c r="BL89" i="8"/>
  <c r="BM89" i="8"/>
  <c r="BN89" i="8"/>
  <c r="B90" i="8"/>
  <c r="C90" i="8"/>
  <c r="D90" i="8"/>
  <c r="E90" i="8"/>
  <c r="F90" i="8"/>
  <c r="K90" i="8"/>
  <c r="L90" i="8"/>
  <c r="O90" i="8"/>
  <c r="AB90" i="8"/>
  <c r="AH90" i="8"/>
  <c r="BL90" i="8"/>
  <c r="BM90" i="8"/>
  <c r="BN90" i="8"/>
  <c r="B91" i="8"/>
  <c r="C91" i="8"/>
  <c r="D91" i="8"/>
  <c r="E91" i="8"/>
  <c r="F91" i="8"/>
  <c r="K91" i="8"/>
  <c r="L91" i="8"/>
  <c r="O91" i="8"/>
  <c r="AB91" i="8"/>
  <c r="AH91" i="8"/>
  <c r="BL91" i="8"/>
  <c r="BM91" i="8"/>
  <c r="BN91" i="8"/>
  <c r="B92" i="8"/>
  <c r="C92" i="8"/>
  <c r="D92" i="8"/>
  <c r="E92" i="8"/>
  <c r="F92" i="8"/>
  <c r="K92" i="8"/>
  <c r="L92" i="8"/>
  <c r="O92" i="8"/>
  <c r="AB92" i="8"/>
  <c r="AH92" i="8"/>
  <c r="BL92" i="8"/>
  <c r="BM92" i="8"/>
  <c r="BN92" i="8"/>
  <c r="B93" i="8"/>
  <c r="C93" i="8"/>
  <c r="D93" i="8"/>
  <c r="E93" i="8"/>
  <c r="F93" i="8"/>
  <c r="K93" i="8"/>
  <c r="L93" i="8"/>
  <c r="O93" i="8"/>
  <c r="AB93" i="8"/>
  <c r="AH93" i="8"/>
  <c r="BL93" i="8"/>
  <c r="BM93" i="8"/>
  <c r="BN93" i="8"/>
  <c r="B94" i="8"/>
  <c r="C94" i="8"/>
  <c r="D94" i="8"/>
  <c r="E94" i="8"/>
  <c r="F94" i="8"/>
  <c r="K94" i="8"/>
  <c r="L94" i="8"/>
  <c r="O94" i="8"/>
  <c r="AB94" i="8"/>
  <c r="AH94" i="8"/>
  <c r="BL94" i="8"/>
  <c r="BM94" i="8"/>
  <c r="BN94" i="8"/>
  <c r="B95" i="8"/>
  <c r="C95" i="8"/>
  <c r="D95" i="8"/>
  <c r="E95" i="8"/>
  <c r="F95" i="8"/>
  <c r="K95" i="8"/>
  <c r="L95" i="8"/>
  <c r="O95" i="8"/>
  <c r="AB95" i="8"/>
  <c r="AH95" i="8"/>
  <c r="BL95" i="8"/>
  <c r="BM95" i="8"/>
  <c r="BN95" i="8"/>
  <c r="B96" i="8"/>
  <c r="C96" i="8"/>
  <c r="D96" i="8"/>
  <c r="E96" i="8"/>
  <c r="K96" i="8"/>
  <c r="L96" i="8"/>
  <c r="O96" i="8"/>
  <c r="AB96" i="8"/>
  <c r="AH96" i="8"/>
  <c r="BL96" i="8"/>
  <c r="BM96" i="8"/>
  <c r="BN96" i="8"/>
  <c r="B97" i="8"/>
  <c r="C97" i="8"/>
  <c r="D97" i="8"/>
  <c r="E97" i="8"/>
  <c r="K97" i="8"/>
  <c r="L97" i="8"/>
  <c r="O97" i="8"/>
  <c r="AB97" i="8"/>
  <c r="AH97" i="8"/>
  <c r="BL97" i="8"/>
  <c r="BM97" i="8"/>
  <c r="BN97" i="8"/>
  <c r="B98" i="8"/>
  <c r="C98" i="8"/>
  <c r="D98" i="8"/>
  <c r="E98" i="8"/>
  <c r="L98" i="8"/>
  <c r="O98" i="8"/>
  <c r="AB98" i="8"/>
  <c r="BL98" i="8"/>
  <c r="BM98" i="8"/>
  <c r="BN98" i="8"/>
  <c r="B99" i="8"/>
  <c r="C99" i="8"/>
  <c r="D99" i="8"/>
  <c r="E99" i="8"/>
  <c r="L99" i="8"/>
  <c r="O99" i="8"/>
  <c r="AB99" i="8"/>
  <c r="BL99" i="8"/>
  <c r="BM99" i="8"/>
  <c r="BN99" i="8"/>
  <c r="B100" i="8"/>
  <c r="C100" i="8"/>
  <c r="D100" i="8"/>
  <c r="E100" i="8"/>
  <c r="L100" i="8"/>
  <c r="O100" i="8"/>
  <c r="AB100" i="8"/>
  <c r="BL100" i="8"/>
  <c r="BM100" i="8"/>
  <c r="BN100" i="8"/>
  <c r="O101" i="8"/>
  <c r="AB101" i="8"/>
  <c r="O102" i="8"/>
  <c r="AB102" i="8"/>
  <c r="O103" i="8"/>
  <c r="AB103" i="8"/>
  <c r="O104" i="8"/>
  <c r="AB104" i="8"/>
  <c r="O105" i="8"/>
  <c r="AB105" i="8"/>
  <c r="O106" i="8"/>
  <c r="AB106" i="8"/>
  <c r="O107" i="8"/>
  <c r="AB107" i="8"/>
  <c r="O108" i="8"/>
  <c r="AB108" i="8"/>
  <c r="O109" i="8"/>
  <c r="AB109" i="8"/>
  <c r="C5" i="5"/>
  <c r="E5" i="5"/>
  <c r="G5" i="5"/>
  <c r="E6" i="5"/>
  <c r="G6" i="5"/>
  <c r="I7" i="5"/>
  <c r="J7" i="5"/>
  <c r="I8" i="5"/>
  <c r="J8" i="5"/>
  <c r="I9" i="5"/>
  <c r="J9" i="5"/>
  <c r="B10" i="5"/>
  <c r="C10" i="5"/>
  <c r="I10" i="5"/>
  <c r="J10" i="5"/>
  <c r="E12" i="5"/>
  <c r="G12" i="5"/>
  <c r="M12" i="5"/>
  <c r="E13" i="5"/>
  <c r="G13" i="5"/>
  <c r="M13" i="5"/>
  <c r="E14" i="5"/>
  <c r="G14" i="5"/>
  <c r="M14" i="5"/>
  <c r="B15" i="5"/>
  <c r="C15" i="5"/>
  <c r="E15" i="5"/>
  <c r="G15" i="5"/>
  <c r="M15" i="5"/>
  <c r="B16" i="5"/>
  <c r="C16" i="5"/>
  <c r="E16" i="5"/>
  <c r="G16" i="5"/>
  <c r="M16" i="5"/>
  <c r="E17" i="5"/>
  <c r="G17" i="5"/>
  <c r="M17" i="5"/>
  <c r="E18" i="5"/>
  <c r="G18" i="5"/>
  <c r="M18" i="5"/>
  <c r="E19" i="5"/>
  <c r="G19" i="5"/>
  <c r="M19" i="5"/>
  <c r="E20" i="5"/>
  <c r="G20" i="5"/>
  <c r="M20" i="5"/>
  <c r="E21" i="5"/>
  <c r="G21" i="5"/>
  <c r="M21" i="5"/>
  <c r="E22" i="5"/>
  <c r="G22" i="5"/>
  <c r="M22" i="5"/>
  <c r="E23" i="5"/>
  <c r="G23" i="5"/>
  <c r="E24" i="5"/>
  <c r="G24" i="5"/>
  <c r="E25" i="5"/>
  <c r="G25" i="5"/>
  <c r="E26" i="5"/>
  <c r="G26" i="5"/>
  <c r="E27" i="5"/>
  <c r="G27" i="5"/>
  <c r="E28" i="5"/>
  <c r="G28" i="5"/>
  <c r="E29" i="5"/>
  <c r="G29" i="5"/>
  <c r="B46" i="5"/>
  <c r="B47" i="5"/>
  <c r="B48" i="5"/>
  <c r="B49" i="5"/>
  <c r="B50" i="5"/>
  <c r="B51" i="5"/>
  <c r="B52" i="5"/>
  <c r="B53" i="5"/>
  <c r="B54" i="5"/>
  <c r="B55" i="5"/>
  <c r="B56" i="5"/>
  <c r="B57" i="5"/>
  <c r="I57" i="5"/>
  <c r="B58" i="5"/>
  <c r="B59" i="5"/>
  <c r="B60" i="5"/>
  <c r="B61" i="5"/>
  <c r="B62" i="5"/>
  <c r="B63" i="5"/>
  <c r="D1" i="7"/>
  <c r="C4" i="7"/>
  <c r="D4" i="7"/>
  <c r="E4" i="7"/>
  <c r="F4" i="7"/>
  <c r="C5" i="7"/>
  <c r="D5" i="7"/>
  <c r="E5" i="7"/>
  <c r="F5" i="7"/>
  <c r="C6" i="7"/>
  <c r="D6" i="7"/>
  <c r="E6" i="7"/>
  <c r="F6" i="7"/>
  <c r="E7" i="7"/>
  <c r="E8" i="7"/>
  <c r="E9" i="7"/>
  <c r="E10" i="7"/>
  <c r="A11" i="7"/>
  <c r="E11" i="7"/>
  <c r="F15" i="7"/>
  <c r="H15" i="7"/>
  <c r="I15" i="7"/>
  <c r="K15" i="7"/>
  <c r="L15" i="7"/>
  <c r="M15" i="7"/>
  <c r="N15" i="7"/>
  <c r="O15" i="7"/>
  <c r="P15" i="7"/>
  <c r="F16" i="7"/>
  <c r="H16" i="7"/>
  <c r="I16" i="7"/>
  <c r="J16" i="7"/>
  <c r="K16" i="7"/>
  <c r="L16" i="7"/>
  <c r="M16" i="7"/>
  <c r="N16" i="7"/>
  <c r="O16" i="7"/>
  <c r="P16" i="7"/>
  <c r="F17" i="7"/>
  <c r="H17" i="7"/>
  <c r="I17" i="7"/>
  <c r="J17" i="7"/>
  <c r="K17" i="7"/>
  <c r="L17" i="7"/>
  <c r="M17" i="7"/>
  <c r="N17" i="7"/>
  <c r="O17" i="7"/>
  <c r="P17" i="7"/>
  <c r="F18" i="7"/>
  <c r="H18" i="7"/>
  <c r="I18" i="7"/>
  <c r="J18" i="7"/>
  <c r="K18" i="7"/>
  <c r="L18" i="7"/>
  <c r="M18" i="7"/>
  <c r="N18" i="7"/>
  <c r="O18" i="7"/>
  <c r="P18" i="7"/>
  <c r="F19" i="7"/>
  <c r="H19" i="7"/>
  <c r="I19" i="7"/>
  <c r="J19" i="7"/>
  <c r="K19" i="7"/>
  <c r="L19" i="7"/>
  <c r="M19" i="7"/>
  <c r="N19" i="7"/>
  <c r="O19" i="7"/>
  <c r="P19" i="7"/>
  <c r="F20" i="7"/>
  <c r="H20" i="7"/>
  <c r="I20" i="7"/>
  <c r="J20" i="7"/>
  <c r="K20" i="7"/>
  <c r="L20" i="7"/>
  <c r="M20" i="7"/>
  <c r="N20" i="7"/>
  <c r="O20" i="7"/>
  <c r="P20" i="7"/>
  <c r="F21" i="7"/>
  <c r="H21" i="7"/>
  <c r="I21" i="7"/>
  <c r="J21" i="7"/>
  <c r="K21" i="7"/>
  <c r="L21" i="7"/>
  <c r="M21" i="7"/>
  <c r="N21" i="7"/>
  <c r="O21" i="7"/>
  <c r="P21" i="7"/>
  <c r="F22" i="7"/>
  <c r="H22" i="7"/>
  <c r="I22" i="7"/>
  <c r="J22" i="7"/>
  <c r="K22" i="7"/>
  <c r="L22" i="7"/>
  <c r="M22" i="7"/>
  <c r="N22" i="7"/>
  <c r="O22" i="7"/>
  <c r="P22" i="7"/>
  <c r="F23" i="7"/>
  <c r="H23" i="7"/>
  <c r="I23" i="7"/>
  <c r="J23" i="7"/>
  <c r="K23" i="7"/>
  <c r="L23" i="7"/>
  <c r="M23" i="7"/>
  <c r="N23" i="7"/>
  <c r="O23" i="7"/>
  <c r="P23" i="7"/>
  <c r="F24" i="7"/>
  <c r="H24" i="7"/>
  <c r="I24" i="7"/>
  <c r="J24" i="7"/>
  <c r="K24" i="7"/>
  <c r="L24" i="7"/>
  <c r="M24" i="7"/>
  <c r="N24" i="7"/>
  <c r="O24" i="7"/>
  <c r="P24" i="7"/>
  <c r="F25" i="7"/>
  <c r="H25" i="7"/>
  <c r="I25" i="7"/>
  <c r="J25" i="7"/>
  <c r="K25" i="7"/>
  <c r="L25" i="7"/>
  <c r="M25" i="7"/>
  <c r="N25" i="7"/>
  <c r="O25" i="7"/>
  <c r="P25" i="7"/>
  <c r="F26" i="7"/>
  <c r="H26" i="7"/>
  <c r="I26" i="7"/>
  <c r="J26" i="7"/>
  <c r="K26" i="7"/>
  <c r="L26" i="7"/>
  <c r="M26" i="7"/>
  <c r="N26" i="7"/>
  <c r="O26" i="7"/>
  <c r="P26" i="7"/>
  <c r="F27" i="7"/>
  <c r="H27" i="7"/>
  <c r="I27" i="7"/>
  <c r="J27" i="7"/>
  <c r="K27" i="7"/>
  <c r="L27" i="7"/>
  <c r="M27" i="7"/>
  <c r="N27" i="7"/>
  <c r="O27" i="7"/>
  <c r="P27" i="7"/>
  <c r="F28" i="7"/>
  <c r="H28" i="7"/>
  <c r="I28" i="7"/>
  <c r="J28" i="7"/>
  <c r="K28" i="7"/>
  <c r="L28" i="7"/>
  <c r="M28" i="7"/>
  <c r="N28" i="7"/>
  <c r="O28" i="7"/>
  <c r="P28" i="7"/>
  <c r="F29" i="7"/>
  <c r="H29" i="7"/>
  <c r="I29" i="7"/>
  <c r="J29" i="7"/>
  <c r="K29" i="7"/>
  <c r="L29" i="7"/>
  <c r="M29" i="7"/>
  <c r="N29" i="7"/>
  <c r="O29" i="7"/>
  <c r="P29" i="7"/>
  <c r="F30" i="7"/>
  <c r="H30" i="7"/>
  <c r="I30" i="7"/>
  <c r="J30" i="7"/>
  <c r="K30" i="7"/>
  <c r="L30" i="7"/>
  <c r="M30" i="7"/>
  <c r="N30" i="7"/>
  <c r="O30" i="7"/>
  <c r="P30" i="7"/>
  <c r="F31" i="7"/>
  <c r="H31" i="7"/>
  <c r="I31" i="7"/>
  <c r="J31" i="7"/>
  <c r="K31" i="7"/>
  <c r="L31" i="7"/>
  <c r="M31" i="7"/>
  <c r="N31" i="7"/>
  <c r="O31" i="7"/>
  <c r="P31" i="7"/>
  <c r="F32" i="7"/>
  <c r="H32" i="7"/>
  <c r="I32" i="7"/>
  <c r="J32" i="7"/>
  <c r="K32" i="7"/>
  <c r="L32" i="7"/>
  <c r="M32" i="7"/>
  <c r="N32" i="7"/>
  <c r="O32" i="7"/>
  <c r="P32" i="7"/>
  <c r="F33" i="7"/>
  <c r="H33" i="7"/>
  <c r="I33" i="7"/>
  <c r="J33" i="7"/>
  <c r="K33" i="7"/>
  <c r="L33" i="7"/>
  <c r="M33" i="7"/>
  <c r="N33" i="7"/>
  <c r="O33" i="7"/>
  <c r="P33" i="7"/>
  <c r="F34" i="7"/>
  <c r="H34" i="7"/>
  <c r="I34" i="7"/>
  <c r="J34" i="7"/>
  <c r="K34" i="7"/>
  <c r="L34" i="7"/>
  <c r="M34" i="7"/>
  <c r="N34" i="7"/>
  <c r="O34" i="7"/>
  <c r="P34" i="7"/>
  <c r="F35" i="7"/>
  <c r="H35" i="7"/>
  <c r="I35" i="7"/>
  <c r="J35" i="7"/>
  <c r="K35" i="7"/>
  <c r="L35" i="7"/>
  <c r="M35" i="7"/>
  <c r="N35" i="7"/>
  <c r="O35" i="7"/>
  <c r="P35" i="7"/>
  <c r="F36" i="7"/>
  <c r="H36" i="7"/>
  <c r="I36" i="7"/>
  <c r="J36" i="7"/>
  <c r="K36" i="7"/>
  <c r="L36" i="7"/>
  <c r="M36" i="7"/>
  <c r="N36" i="7"/>
  <c r="O36" i="7"/>
  <c r="P36" i="7"/>
  <c r="F37" i="7"/>
  <c r="H37" i="7"/>
  <c r="I37" i="7"/>
  <c r="J37" i="7"/>
  <c r="K37" i="7"/>
  <c r="L37" i="7"/>
  <c r="M37" i="7"/>
  <c r="N37" i="7"/>
  <c r="O37" i="7"/>
  <c r="P37" i="7"/>
  <c r="F1" i="2"/>
  <c r="G1" i="2"/>
  <c r="F2" i="2"/>
  <c r="G2" i="2"/>
  <c r="K9" i="2"/>
  <c r="K10" i="2"/>
  <c r="K11" i="2"/>
  <c r="K12" i="2"/>
  <c r="K13" i="2"/>
  <c r="K14" i="2"/>
  <c r="K15" i="2"/>
  <c r="K17" i="2"/>
  <c r="K18" i="2"/>
  <c r="B19" i="2"/>
  <c r="K19" i="2"/>
  <c r="K20" i="2"/>
  <c r="K21" i="2"/>
  <c r="K22" i="2"/>
  <c r="H23" i="2"/>
  <c r="H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26" i="2"/>
  <c r="H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H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28" i="2"/>
  <c r="H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29" i="2"/>
  <c r="H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30" i="2"/>
  <c r="H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31" i="2"/>
  <c r="H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32" i="2"/>
  <c r="H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33" i="2"/>
  <c r="H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34" i="2"/>
  <c r="H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35" i="2"/>
  <c r="H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36" i="2"/>
  <c r="H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H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H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39" i="2"/>
  <c r="H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40" i="2"/>
  <c r="H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41" i="2"/>
  <c r="H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H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H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44" i="2"/>
  <c r="H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45" i="2"/>
  <c r="H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46" i="2"/>
  <c r="H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47" i="2"/>
  <c r="H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48" i="2"/>
  <c r="H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49" i="2"/>
  <c r="H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50" i="2"/>
  <c r="H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51" i="2"/>
  <c r="H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53" i="2"/>
  <c r="H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54" i="2"/>
  <c r="H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55" i="2"/>
  <c r="H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56" i="2"/>
  <c r="H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57" i="2"/>
  <c r="H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58" i="2"/>
  <c r="H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59" i="2"/>
  <c r="H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60" i="2"/>
  <c r="H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61" i="2"/>
  <c r="H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H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H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H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H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H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H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H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H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H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H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H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H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H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H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H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H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H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H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H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H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H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H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H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H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H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H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H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H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H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H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H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H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H118" i="2"/>
  <c r="I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H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H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H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H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H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H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H125" i="2"/>
  <c r="I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H126" i="2"/>
  <c r="I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H127" i="2"/>
  <c r="I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H128" i="2"/>
  <c r="I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H129" i="2"/>
  <c r="I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H130" i="2"/>
  <c r="I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H131" i="2"/>
  <c r="I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H132" i="2"/>
  <c r="I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H133" i="2"/>
  <c r="I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H134" i="2"/>
  <c r="I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H135" i="2"/>
  <c r="I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H136" i="2"/>
  <c r="I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H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H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H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H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H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H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H145" i="2"/>
  <c r="I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H146" i="2"/>
  <c r="I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H147" i="2"/>
  <c r="I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H148" i="2"/>
  <c r="I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H149" i="2"/>
  <c r="I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H150" i="2"/>
  <c r="I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H151" i="2"/>
  <c r="I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H152" i="2"/>
  <c r="I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H153" i="2"/>
  <c r="I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H154" i="2"/>
  <c r="I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H155" i="2"/>
  <c r="I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H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C4" i="20"/>
  <c r="D4" i="20"/>
  <c r="F4" i="20"/>
  <c r="G4" i="20"/>
  <c r="H4" i="20"/>
  <c r="J4" i="20"/>
  <c r="K4" i="20"/>
  <c r="C5" i="20"/>
  <c r="D5" i="20"/>
  <c r="F5" i="20"/>
  <c r="G5" i="20"/>
  <c r="H5" i="20"/>
  <c r="J5" i="20"/>
  <c r="K5" i="20"/>
  <c r="C6" i="20"/>
  <c r="D6" i="20"/>
  <c r="F6" i="20"/>
  <c r="G6" i="20"/>
  <c r="H6" i="20"/>
  <c r="J6" i="20"/>
  <c r="K6" i="20"/>
  <c r="C7" i="20"/>
  <c r="D7" i="20"/>
  <c r="F7" i="20"/>
  <c r="G7" i="20"/>
  <c r="H7" i="20"/>
  <c r="J7" i="20"/>
  <c r="K7" i="20"/>
  <c r="C8" i="20"/>
  <c r="D8" i="20"/>
  <c r="F8" i="20"/>
  <c r="G8" i="20"/>
  <c r="H8" i="20"/>
  <c r="J8" i="20"/>
  <c r="K8" i="20"/>
  <c r="C9" i="20"/>
  <c r="D9" i="20"/>
  <c r="F9" i="20"/>
  <c r="G9" i="20"/>
  <c r="H9" i="20"/>
  <c r="J9" i="20"/>
  <c r="K9" i="20"/>
  <c r="C10" i="20"/>
  <c r="D10" i="20"/>
  <c r="F10" i="20"/>
  <c r="G10" i="20"/>
  <c r="H10" i="20"/>
  <c r="J10" i="20"/>
  <c r="K10" i="20"/>
  <c r="C11" i="20"/>
  <c r="D11" i="20"/>
  <c r="F11" i="20"/>
  <c r="G11" i="20"/>
  <c r="H11" i="20"/>
  <c r="J11" i="20"/>
  <c r="K11" i="20"/>
  <c r="C12" i="20"/>
  <c r="D12" i="20"/>
  <c r="F12" i="20"/>
  <c r="G12" i="20"/>
  <c r="H12" i="20"/>
  <c r="J12" i="20"/>
  <c r="K12" i="20"/>
  <c r="C13" i="20"/>
  <c r="D13" i="20"/>
  <c r="F13" i="20"/>
  <c r="G13" i="20"/>
  <c r="H13" i="20"/>
  <c r="J13" i="20"/>
  <c r="K13" i="20"/>
  <c r="C14" i="20"/>
  <c r="D14" i="20"/>
  <c r="F14" i="20"/>
  <c r="G14" i="20"/>
  <c r="H14" i="20"/>
  <c r="J14" i="20"/>
  <c r="K14" i="20"/>
  <c r="C15" i="20"/>
  <c r="D15" i="20"/>
  <c r="F15" i="20"/>
  <c r="G15" i="20"/>
  <c r="H15" i="20"/>
  <c r="J15" i="20"/>
  <c r="K15" i="20"/>
  <c r="C16" i="20"/>
  <c r="D16" i="20"/>
  <c r="F16" i="20"/>
  <c r="G16" i="20"/>
  <c r="H16" i="20"/>
  <c r="J16" i="20"/>
  <c r="K16" i="20"/>
  <c r="C17" i="20"/>
  <c r="D17" i="20"/>
  <c r="F17" i="20"/>
  <c r="G17" i="20"/>
  <c r="H17" i="20"/>
  <c r="J17" i="20"/>
  <c r="K17" i="20"/>
  <c r="C18" i="20"/>
  <c r="D18" i="20"/>
  <c r="F18" i="20"/>
  <c r="G18" i="20"/>
  <c r="H18" i="20"/>
  <c r="J18" i="20"/>
  <c r="K18" i="20"/>
  <c r="C19" i="20"/>
  <c r="D19" i="20"/>
  <c r="F19" i="20"/>
  <c r="G19" i="20"/>
  <c r="H19" i="20"/>
  <c r="J19" i="20"/>
  <c r="K19" i="20"/>
  <c r="C20" i="20"/>
  <c r="D20" i="20"/>
  <c r="F20" i="20"/>
  <c r="G20" i="20"/>
  <c r="H20" i="20"/>
  <c r="J20" i="20"/>
  <c r="K20" i="20"/>
  <c r="C21" i="20"/>
  <c r="D21" i="20"/>
  <c r="F21" i="20"/>
  <c r="G21" i="20"/>
  <c r="H21" i="20"/>
  <c r="J21" i="20"/>
  <c r="K21" i="20"/>
  <c r="C22" i="20"/>
  <c r="D22" i="20"/>
  <c r="F22" i="20"/>
  <c r="G22" i="20"/>
  <c r="H22" i="20"/>
  <c r="J22" i="20"/>
  <c r="K22" i="20"/>
  <c r="C23" i="20"/>
  <c r="D23" i="20"/>
  <c r="F23" i="20"/>
  <c r="G23" i="20"/>
  <c r="H23" i="20"/>
  <c r="J23" i="20"/>
  <c r="K23" i="20"/>
  <c r="C24" i="20"/>
  <c r="D24" i="20"/>
  <c r="F24" i="20"/>
  <c r="G24" i="20"/>
  <c r="H24" i="20"/>
  <c r="J24" i="20"/>
  <c r="K24" i="20"/>
  <c r="C25" i="20"/>
  <c r="D25" i="20"/>
  <c r="F25" i="20"/>
  <c r="G25" i="20"/>
  <c r="H25" i="20"/>
  <c r="J25" i="20"/>
  <c r="K25" i="20"/>
  <c r="C26" i="20"/>
  <c r="D26" i="20"/>
  <c r="F26" i="20"/>
  <c r="G26" i="20"/>
  <c r="H26" i="20"/>
  <c r="J26" i="20"/>
  <c r="K26" i="20"/>
  <c r="C27" i="20"/>
  <c r="D27" i="20"/>
  <c r="F27" i="20"/>
  <c r="G27" i="20"/>
  <c r="H27" i="20"/>
  <c r="J27" i="20"/>
  <c r="K27" i="20"/>
  <c r="C28" i="20"/>
  <c r="D28" i="20"/>
  <c r="F28" i="20"/>
  <c r="G28" i="20"/>
  <c r="H28" i="20"/>
  <c r="J28" i="20"/>
  <c r="K28" i="20"/>
  <c r="C29" i="20"/>
  <c r="D29" i="20"/>
  <c r="F29" i="20"/>
  <c r="G29" i="20"/>
  <c r="H29" i="20"/>
  <c r="J29" i="20"/>
  <c r="K29" i="20"/>
  <c r="C30" i="20"/>
  <c r="D30" i="20"/>
  <c r="F30" i="20"/>
  <c r="G30" i="20"/>
  <c r="H30" i="20"/>
  <c r="J30" i="20"/>
  <c r="K30" i="20"/>
  <c r="C31" i="20"/>
  <c r="D31" i="20"/>
  <c r="F31" i="20"/>
  <c r="G31" i="20"/>
  <c r="H31" i="20"/>
  <c r="J31" i="20"/>
  <c r="K31" i="20"/>
  <c r="C32" i="20"/>
  <c r="D32" i="20"/>
  <c r="F32" i="20"/>
  <c r="G32" i="20"/>
  <c r="H32" i="20"/>
  <c r="J32" i="20"/>
  <c r="K32" i="20"/>
  <c r="C33" i="20"/>
  <c r="D33" i="20"/>
  <c r="F33" i="20"/>
  <c r="G33" i="20"/>
  <c r="H33" i="20"/>
  <c r="J33" i="20"/>
  <c r="K33" i="20"/>
  <c r="C34" i="20"/>
  <c r="D34" i="20"/>
  <c r="F34" i="20"/>
  <c r="G34" i="20"/>
  <c r="H34" i="20"/>
  <c r="J34" i="20"/>
  <c r="K34" i="20"/>
  <c r="C35" i="20"/>
  <c r="D35" i="20"/>
  <c r="F35" i="20"/>
  <c r="G35" i="20"/>
  <c r="H35" i="20"/>
  <c r="J35" i="20"/>
  <c r="K35" i="20"/>
  <c r="C36" i="20"/>
  <c r="D36" i="20"/>
  <c r="F36" i="20"/>
  <c r="G36" i="20"/>
  <c r="H36" i="20"/>
  <c r="J36" i="20"/>
  <c r="K36" i="20"/>
  <c r="C37" i="20"/>
  <c r="D37" i="20"/>
  <c r="F37" i="20"/>
  <c r="G37" i="20"/>
  <c r="H37" i="20"/>
  <c r="J37" i="20"/>
  <c r="K37" i="20"/>
  <c r="C38" i="20"/>
  <c r="D38" i="20"/>
  <c r="F38" i="20"/>
  <c r="G38" i="20"/>
  <c r="H38" i="20"/>
  <c r="J38" i="20"/>
  <c r="K38" i="20"/>
  <c r="C39" i="20"/>
  <c r="D39" i="20"/>
  <c r="F39" i="20"/>
  <c r="G39" i="20"/>
  <c r="H39" i="20"/>
  <c r="J39" i="20"/>
  <c r="K39" i="20"/>
  <c r="C40" i="20"/>
  <c r="D40" i="20"/>
  <c r="F40" i="20"/>
  <c r="G40" i="20"/>
  <c r="H40" i="20"/>
  <c r="J40" i="20"/>
  <c r="K40" i="20"/>
  <c r="C41" i="20"/>
  <c r="D41" i="20"/>
  <c r="F41" i="20"/>
  <c r="G41" i="20"/>
  <c r="H41" i="20"/>
  <c r="J41" i="20"/>
  <c r="K41" i="20"/>
  <c r="C42" i="20"/>
  <c r="D42" i="20"/>
  <c r="F42" i="20"/>
  <c r="G42" i="20"/>
  <c r="H42" i="20"/>
  <c r="J42" i="20"/>
  <c r="K42" i="20"/>
  <c r="C43" i="20"/>
  <c r="D43" i="20"/>
  <c r="F43" i="20"/>
  <c r="G43" i="20"/>
  <c r="H43" i="20"/>
  <c r="J43" i="20"/>
  <c r="K43" i="20"/>
  <c r="C44" i="20"/>
  <c r="D44" i="20"/>
  <c r="F44" i="20"/>
  <c r="G44" i="20"/>
  <c r="H44" i="20"/>
  <c r="J44" i="20"/>
  <c r="K44" i="20"/>
  <c r="C45" i="20"/>
  <c r="D45" i="20"/>
  <c r="F45" i="20"/>
  <c r="G45" i="20"/>
  <c r="H45" i="20"/>
  <c r="J45" i="20"/>
  <c r="K45" i="20"/>
  <c r="C46" i="20"/>
  <c r="D46" i="20"/>
  <c r="F46" i="20"/>
  <c r="G46" i="20"/>
  <c r="H46" i="20"/>
  <c r="J46" i="20"/>
  <c r="K46" i="20"/>
  <c r="C47" i="20"/>
  <c r="D47" i="20"/>
  <c r="F47" i="20"/>
  <c r="G47" i="20"/>
  <c r="H47" i="20"/>
  <c r="J47" i="20"/>
  <c r="K47" i="20"/>
  <c r="C48" i="20"/>
  <c r="D48" i="20"/>
  <c r="F48" i="20"/>
  <c r="G48" i="20"/>
  <c r="H48" i="20"/>
  <c r="J48" i="20"/>
  <c r="K48" i="20"/>
  <c r="C49" i="20"/>
  <c r="D49" i="20"/>
  <c r="F49" i="20"/>
  <c r="G49" i="20"/>
  <c r="H49" i="20"/>
  <c r="J49" i="20"/>
  <c r="K49" i="20"/>
  <c r="C50" i="20"/>
  <c r="D50" i="20"/>
  <c r="F50" i="20"/>
  <c r="G50" i="20"/>
  <c r="H50" i="20"/>
  <c r="J50" i="20"/>
  <c r="K50" i="20"/>
  <c r="C51" i="20"/>
  <c r="D51" i="20"/>
  <c r="F51" i="20"/>
  <c r="G51" i="20"/>
  <c r="H51" i="20"/>
  <c r="J51" i="20"/>
  <c r="K51" i="20"/>
  <c r="C52" i="20"/>
  <c r="D52" i="20"/>
  <c r="F52" i="20"/>
  <c r="G52" i="20"/>
  <c r="H52" i="20"/>
  <c r="J52" i="20"/>
  <c r="K52" i="20"/>
  <c r="C53" i="20"/>
  <c r="D53" i="20"/>
  <c r="F53" i="20"/>
  <c r="G53" i="20"/>
  <c r="H53" i="20"/>
  <c r="J53" i="20"/>
  <c r="K53" i="20"/>
  <c r="C54" i="20"/>
  <c r="D54" i="20"/>
  <c r="F54" i="20"/>
  <c r="G54" i="20"/>
  <c r="H54" i="20"/>
  <c r="J54" i="20"/>
  <c r="K54" i="20"/>
  <c r="C55" i="20"/>
  <c r="D55" i="20"/>
  <c r="F55" i="20"/>
  <c r="G55" i="20"/>
  <c r="H55" i="20"/>
  <c r="J55" i="20"/>
  <c r="K55" i="20"/>
  <c r="C56" i="20"/>
  <c r="D56" i="20"/>
  <c r="F56" i="20"/>
  <c r="G56" i="20"/>
  <c r="H56" i="20"/>
  <c r="J56" i="20"/>
  <c r="K56" i="20"/>
  <c r="C57" i="20"/>
  <c r="D57" i="20"/>
  <c r="F57" i="20"/>
  <c r="G57" i="20"/>
  <c r="H57" i="20"/>
  <c r="J57" i="20"/>
  <c r="K57" i="20"/>
  <c r="C58" i="20"/>
  <c r="D58" i="20"/>
  <c r="F58" i="20"/>
  <c r="G58" i="20"/>
  <c r="H58" i="20"/>
  <c r="J58" i="20"/>
  <c r="K58" i="20"/>
  <c r="C59" i="20"/>
  <c r="D59" i="20"/>
  <c r="F59" i="20"/>
  <c r="G59" i="20"/>
  <c r="H59" i="20"/>
  <c r="J59" i="20"/>
  <c r="K59" i="20"/>
  <c r="C60" i="20"/>
  <c r="D60" i="20"/>
  <c r="F60" i="20"/>
  <c r="G60" i="20"/>
  <c r="H60" i="20"/>
  <c r="J60" i="20"/>
  <c r="K60" i="20"/>
  <c r="C61" i="20"/>
  <c r="D61" i="20"/>
  <c r="F61" i="20"/>
  <c r="G61" i="20"/>
  <c r="H61" i="20"/>
  <c r="J61" i="20"/>
  <c r="K61" i="20"/>
  <c r="C62" i="20"/>
  <c r="D62" i="20"/>
  <c r="F62" i="20"/>
  <c r="G62" i="20"/>
  <c r="H62" i="20"/>
  <c r="J62" i="20"/>
  <c r="K62" i="20"/>
  <c r="C63" i="20"/>
  <c r="D63" i="20"/>
  <c r="F63" i="20"/>
  <c r="G63" i="20"/>
  <c r="H63" i="20"/>
  <c r="J63" i="20"/>
  <c r="K63" i="20"/>
  <c r="C64" i="20"/>
  <c r="D64" i="20"/>
  <c r="F64" i="20"/>
  <c r="G64" i="20"/>
  <c r="H64" i="20"/>
  <c r="J64" i="20"/>
  <c r="K64" i="20"/>
  <c r="C65" i="20"/>
  <c r="D65" i="20"/>
  <c r="F65" i="20"/>
  <c r="G65" i="20"/>
  <c r="H65" i="20"/>
  <c r="J65" i="20"/>
  <c r="K65" i="20"/>
  <c r="C66" i="20"/>
  <c r="D66" i="20"/>
  <c r="F66" i="20"/>
  <c r="G66" i="20"/>
  <c r="H66" i="20"/>
  <c r="J66" i="20"/>
  <c r="K66" i="20"/>
  <c r="C67" i="20"/>
  <c r="D67" i="20"/>
  <c r="F67" i="20"/>
  <c r="G67" i="20"/>
  <c r="H67" i="20"/>
  <c r="J67" i="20"/>
  <c r="K67" i="20"/>
  <c r="C68" i="20"/>
  <c r="D68" i="20"/>
  <c r="F68" i="20"/>
  <c r="G68" i="20"/>
  <c r="H68" i="20"/>
  <c r="J68" i="20"/>
  <c r="K68" i="20"/>
  <c r="C69" i="20"/>
  <c r="D69" i="20"/>
  <c r="F69" i="20"/>
  <c r="G69" i="20"/>
  <c r="H69" i="20"/>
  <c r="J69" i="20"/>
  <c r="K69" i="20"/>
  <c r="C70" i="20"/>
  <c r="D70" i="20"/>
  <c r="F70" i="20"/>
  <c r="G70" i="20"/>
  <c r="H70" i="20"/>
  <c r="J70" i="20"/>
  <c r="K70" i="20"/>
  <c r="C71" i="20"/>
  <c r="D71" i="20"/>
  <c r="F71" i="20"/>
  <c r="G71" i="20"/>
  <c r="H71" i="20"/>
  <c r="J71" i="20"/>
  <c r="K71" i="20"/>
  <c r="C72" i="20"/>
  <c r="D72" i="20"/>
  <c r="F72" i="20"/>
  <c r="G72" i="20"/>
  <c r="H72" i="20"/>
  <c r="J72" i="20"/>
  <c r="K72" i="20"/>
  <c r="C73" i="20"/>
  <c r="D73" i="20"/>
  <c r="F73" i="20"/>
  <c r="G73" i="20"/>
  <c r="H73" i="20"/>
  <c r="J73" i="20"/>
  <c r="K73" i="20"/>
  <c r="C74" i="20"/>
  <c r="D74" i="20"/>
  <c r="F74" i="20"/>
  <c r="G74" i="20"/>
  <c r="H74" i="20"/>
  <c r="J74" i="20"/>
  <c r="K74" i="20"/>
  <c r="C75" i="20"/>
  <c r="D75" i="20"/>
  <c r="F75" i="20"/>
  <c r="G75" i="20"/>
  <c r="H75" i="20"/>
  <c r="J75" i="20"/>
  <c r="K75" i="20"/>
  <c r="C76" i="20"/>
  <c r="D76" i="20"/>
  <c r="F76" i="20"/>
  <c r="G76" i="20"/>
  <c r="H76" i="20"/>
  <c r="J76" i="20"/>
  <c r="K76" i="20"/>
  <c r="C77" i="20"/>
  <c r="D77" i="20"/>
  <c r="F77" i="20"/>
  <c r="G77" i="20"/>
  <c r="H77" i="20"/>
  <c r="J77" i="20"/>
  <c r="K77" i="20"/>
  <c r="C78" i="20"/>
  <c r="D78" i="20"/>
  <c r="F78" i="20"/>
  <c r="G78" i="20"/>
  <c r="H78" i="20"/>
  <c r="J78" i="20"/>
  <c r="K78" i="20"/>
  <c r="C79" i="20"/>
  <c r="D79" i="20"/>
  <c r="F79" i="20"/>
  <c r="G79" i="20"/>
  <c r="H79" i="20"/>
  <c r="J79" i="20"/>
  <c r="K79" i="20"/>
  <c r="C80" i="20"/>
  <c r="D80" i="20"/>
  <c r="F80" i="20"/>
  <c r="G80" i="20"/>
  <c r="H80" i="20"/>
  <c r="J80" i="20"/>
  <c r="K80" i="20"/>
  <c r="C81" i="20"/>
  <c r="D81" i="20"/>
  <c r="F81" i="20"/>
  <c r="G81" i="20"/>
  <c r="H81" i="20"/>
  <c r="J81" i="20"/>
  <c r="K81" i="20"/>
  <c r="C82" i="20"/>
  <c r="D82" i="20"/>
  <c r="F82" i="20"/>
  <c r="G82" i="20"/>
  <c r="H82" i="20"/>
  <c r="J82" i="20"/>
  <c r="K82" i="20"/>
  <c r="C83" i="20"/>
  <c r="D83" i="20"/>
  <c r="F83" i="20"/>
  <c r="G83" i="20"/>
  <c r="H83" i="20"/>
  <c r="J83" i="20"/>
  <c r="K83" i="20"/>
  <c r="F84" i="20"/>
  <c r="G84" i="20"/>
  <c r="H84" i="20"/>
  <c r="J84" i="20"/>
  <c r="K84" i="20"/>
  <c r="F85" i="20"/>
  <c r="G85" i="20"/>
  <c r="H85" i="20"/>
  <c r="J85" i="20"/>
  <c r="K85" i="20"/>
  <c r="F86" i="20"/>
  <c r="G86" i="20"/>
  <c r="H86" i="20"/>
  <c r="J86" i="20"/>
  <c r="K86" i="20"/>
  <c r="F87" i="20"/>
  <c r="G87" i="20"/>
  <c r="H87" i="20"/>
  <c r="J87" i="20"/>
  <c r="K87" i="20"/>
  <c r="F88" i="20"/>
  <c r="G88" i="20"/>
  <c r="H88" i="20"/>
  <c r="J88" i="20"/>
  <c r="K88" i="20"/>
  <c r="F89" i="20"/>
  <c r="G89" i="20"/>
  <c r="H89" i="20"/>
  <c r="J89" i="20"/>
  <c r="K89" i="20"/>
  <c r="F90" i="20"/>
  <c r="G90" i="20"/>
  <c r="H90" i="20"/>
  <c r="J90" i="20"/>
  <c r="K90" i="20"/>
  <c r="F91" i="20"/>
  <c r="G91" i="20"/>
  <c r="H91" i="20"/>
  <c r="J91" i="20"/>
  <c r="K91" i="20"/>
  <c r="F92" i="20"/>
  <c r="G92" i="20"/>
  <c r="H92" i="20"/>
  <c r="J92" i="20"/>
  <c r="K92" i="20"/>
  <c r="F93" i="20"/>
  <c r="G93" i="20"/>
  <c r="H93" i="20"/>
  <c r="J93" i="20"/>
  <c r="K93" i="20"/>
  <c r="F94" i="20"/>
  <c r="G94" i="20"/>
  <c r="H94" i="20"/>
  <c r="J94" i="20"/>
  <c r="K94" i="20"/>
  <c r="F95" i="20"/>
  <c r="G95" i="20"/>
  <c r="H95" i="20"/>
  <c r="J95" i="20"/>
  <c r="K95" i="20"/>
  <c r="F96" i="20"/>
  <c r="G96" i="20"/>
  <c r="H96" i="20"/>
  <c r="J96" i="20"/>
  <c r="K96" i="20"/>
  <c r="F97" i="20"/>
  <c r="G97" i="20"/>
  <c r="H97" i="20"/>
  <c r="J97" i="20"/>
  <c r="K97" i="20"/>
  <c r="F98" i="20"/>
  <c r="G98" i="20"/>
  <c r="H98" i="20"/>
  <c r="J98" i="20"/>
  <c r="K98" i="20"/>
  <c r="F99" i="20"/>
  <c r="G99" i="20"/>
  <c r="H99" i="20"/>
  <c r="J99" i="20"/>
  <c r="K99" i="20"/>
  <c r="F100" i="20"/>
  <c r="G100" i="20"/>
  <c r="H100" i="20"/>
  <c r="J100" i="20"/>
  <c r="K100" i="20"/>
  <c r="F101" i="20"/>
  <c r="G101" i="20"/>
  <c r="H101" i="20"/>
  <c r="J101" i="20"/>
  <c r="K101" i="20"/>
  <c r="F102" i="20"/>
  <c r="G102" i="20"/>
  <c r="H102" i="20"/>
  <c r="J102" i="20"/>
  <c r="K102" i="20"/>
  <c r="F103" i="20"/>
  <c r="G103" i="20"/>
  <c r="H103" i="20"/>
  <c r="J103" i="20"/>
  <c r="K103" i="20"/>
  <c r="F104" i="20"/>
  <c r="G104" i="20"/>
  <c r="H104" i="20"/>
  <c r="J104" i="20"/>
  <c r="K104" i="20"/>
  <c r="F105" i="20"/>
  <c r="G105" i="20"/>
  <c r="H105" i="20"/>
  <c r="J105" i="20"/>
  <c r="K105" i="20"/>
  <c r="F106" i="20"/>
  <c r="G106" i="20"/>
  <c r="H106" i="20"/>
  <c r="J106" i="20"/>
  <c r="K106" i="20"/>
  <c r="F107" i="20"/>
  <c r="G107" i="20"/>
  <c r="H107" i="20"/>
  <c r="J107" i="20"/>
  <c r="K107" i="20"/>
  <c r="F108" i="20"/>
  <c r="G108" i="20"/>
  <c r="H108" i="20"/>
  <c r="J108" i="20"/>
  <c r="K108" i="20"/>
  <c r="F109" i="20"/>
  <c r="G109" i="20"/>
  <c r="H109" i="20"/>
  <c r="J109" i="20"/>
  <c r="K109" i="20"/>
  <c r="F110" i="20"/>
  <c r="G110" i="20"/>
  <c r="H110" i="20"/>
  <c r="J110" i="20"/>
  <c r="K110" i="20"/>
  <c r="F111" i="20"/>
  <c r="G111" i="20"/>
  <c r="H111" i="20"/>
  <c r="J111" i="20"/>
  <c r="K111" i="20"/>
  <c r="F112" i="20"/>
  <c r="G112" i="20"/>
  <c r="H112" i="20"/>
  <c r="J112" i="20"/>
  <c r="K112" i="20"/>
  <c r="F113" i="20"/>
  <c r="G113" i="20"/>
  <c r="H113" i="20"/>
  <c r="J113" i="20"/>
  <c r="K113" i="20"/>
  <c r="F114" i="20"/>
  <c r="G114" i="20"/>
  <c r="H114" i="20"/>
  <c r="J114" i="20"/>
  <c r="K114" i="20"/>
  <c r="F115" i="20"/>
  <c r="G115" i="20"/>
  <c r="H115" i="20"/>
  <c r="J115" i="20"/>
  <c r="K115" i="20"/>
  <c r="F116" i="20"/>
  <c r="G116" i="20"/>
  <c r="H116" i="20"/>
  <c r="J116" i="20"/>
  <c r="K116" i="20"/>
  <c r="F117" i="20"/>
  <c r="G117" i="20"/>
  <c r="H117" i="20"/>
  <c r="J117" i="20"/>
  <c r="K117" i="20"/>
  <c r="F118" i="20"/>
  <c r="G118" i="20"/>
  <c r="H118" i="20"/>
  <c r="J118" i="20"/>
  <c r="K118" i="20"/>
  <c r="F119" i="20"/>
  <c r="G119" i="20"/>
  <c r="H119" i="20"/>
  <c r="J119" i="20"/>
  <c r="K119" i="20"/>
  <c r="F120" i="20"/>
  <c r="G120" i="20"/>
  <c r="H120" i="20"/>
  <c r="J120" i="20"/>
  <c r="K120" i="20"/>
  <c r="F121" i="20"/>
  <c r="G121" i="20"/>
  <c r="H121" i="20"/>
  <c r="J121" i="20"/>
  <c r="K121" i="20"/>
  <c r="F122" i="20"/>
  <c r="G122" i="20"/>
  <c r="H122" i="20"/>
  <c r="J122" i="20"/>
  <c r="K122" i="20"/>
  <c r="F123" i="20"/>
  <c r="G123" i="20"/>
  <c r="H123" i="20"/>
  <c r="J123" i="20"/>
  <c r="K123" i="20"/>
  <c r="F124" i="20"/>
  <c r="G124" i="20"/>
  <c r="H124" i="20"/>
  <c r="J124" i="20"/>
  <c r="K124" i="20"/>
  <c r="F125" i="20"/>
  <c r="G125" i="20"/>
  <c r="H125" i="20"/>
  <c r="J125" i="20"/>
  <c r="K125" i="20"/>
  <c r="F126" i="20"/>
  <c r="G126" i="20"/>
  <c r="H126" i="20"/>
  <c r="J126" i="20"/>
  <c r="K126" i="20"/>
  <c r="F127" i="20"/>
  <c r="G127" i="20"/>
  <c r="H127" i="20"/>
  <c r="J127" i="20"/>
  <c r="K127" i="20"/>
  <c r="F128" i="20"/>
  <c r="G128" i="20"/>
  <c r="H128" i="20"/>
  <c r="J128" i="20"/>
  <c r="K128" i="20"/>
  <c r="F129" i="20"/>
  <c r="G129" i="20"/>
  <c r="H129" i="20"/>
  <c r="J129" i="20"/>
  <c r="K129" i="20"/>
  <c r="F130" i="20"/>
  <c r="G130" i="20"/>
  <c r="H130" i="20"/>
  <c r="J130" i="20"/>
  <c r="K130" i="20"/>
  <c r="F131" i="20"/>
  <c r="G131" i="20"/>
  <c r="H131" i="20"/>
  <c r="J131" i="20"/>
  <c r="K131" i="20"/>
  <c r="F132" i="20"/>
  <c r="G132" i="20"/>
  <c r="H132" i="20"/>
  <c r="J132" i="20"/>
  <c r="K132" i="20"/>
  <c r="F133" i="20"/>
  <c r="G133" i="20"/>
  <c r="H133" i="20"/>
  <c r="J133" i="20"/>
  <c r="K133" i="20"/>
  <c r="F134" i="20"/>
  <c r="G134" i="20"/>
  <c r="H134" i="20"/>
  <c r="J134" i="20"/>
  <c r="K134" i="20"/>
  <c r="F135" i="20"/>
  <c r="G135" i="20"/>
  <c r="H135" i="20"/>
  <c r="J135" i="20"/>
  <c r="K135" i="20"/>
  <c r="F136" i="20"/>
  <c r="G136" i="20"/>
  <c r="H136" i="20"/>
  <c r="J136" i="20"/>
  <c r="K136" i="20"/>
  <c r="F137" i="20"/>
  <c r="G137" i="20"/>
  <c r="H137" i="20"/>
  <c r="J137" i="20"/>
  <c r="K137" i="20"/>
  <c r="F138" i="20"/>
  <c r="G138" i="20"/>
  <c r="H138" i="20"/>
  <c r="J138" i="20"/>
  <c r="K138" i="20"/>
  <c r="F139" i="20"/>
  <c r="G139" i="20"/>
  <c r="H139" i="20"/>
  <c r="J139" i="20"/>
  <c r="K139" i="20"/>
  <c r="F140" i="20"/>
  <c r="G140" i="20"/>
  <c r="H140" i="20"/>
  <c r="J140" i="20"/>
  <c r="K140" i="20"/>
  <c r="F141" i="20"/>
  <c r="G141" i="20"/>
  <c r="H141" i="20"/>
  <c r="J141" i="20"/>
  <c r="K141" i="20"/>
  <c r="F142" i="20"/>
  <c r="G142" i="20"/>
  <c r="H142" i="20"/>
  <c r="J142" i="20"/>
  <c r="K142" i="20"/>
  <c r="F143" i="20"/>
  <c r="G143" i="20"/>
  <c r="H143" i="20"/>
  <c r="J143" i="20"/>
  <c r="K143" i="20"/>
  <c r="F144" i="20"/>
  <c r="G144" i="20"/>
  <c r="H144" i="20"/>
  <c r="J144" i="20"/>
  <c r="K144" i="20"/>
  <c r="F145" i="20"/>
  <c r="G145" i="20"/>
  <c r="H145" i="20"/>
  <c r="J145" i="20"/>
  <c r="K145" i="20"/>
  <c r="F146" i="20"/>
  <c r="G146" i="20"/>
  <c r="H146" i="20"/>
  <c r="J146" i="20"/>
  <c r="K146" i="20"/>
  <c r="F147" i="20"/>
  <c r="G147" i="20"/>
  <c r="H147" i="20"/>
  <c r="J147" i="20"/>
  <c r="K147" i="20"/>
  <c r="F148" i="20"/>
  <c r="G148" i="20"/>
  <c r="H148" i="20"/>
  <c r="J148" i="20"/>
  <c r="K148" i="20"/>
  <c r="F149" i="20"/>
  <c r="G149" i="20"/>
  <c r="H149" i="20"/>
  <c r="J149" i="20"/>
  <c r="K149" i="20"/>
  <c r="F150" i="20"/>
  <c r="G150" i="20"/>
  <c r="H150" i="20"/>
  <c r="J150" i="20"/>
  <c r="K150" i="20"/>
  <c r="F151" i="20"/>
  <c r="G151" i="20"/>
  <c r="H151" i="20"/>
  <c r="J151" i="20"/>
  <c r="K151" i="20"/>
  <c r="F152" i="20"/>
  <c r="G152" i="20"/>
  <c r="H152" i="20"/>
  <c r="J152" i="20"/>
  <c r="K152" i="20"/>
  <c r="F153" i="20"/>
  <c r="G153" i="20"/>
  <c r="H153" i="20"/>
  <c r="J153" i="20"/>
  <c r="K153" i="20"/>
  <c r="F154" i="20"/>
  <c r="G154" i="20"/>
  <c r="H154" i="20"/>
  <c r="J154" i="20"/>
  <c r="K154" i="20"/>
  <c r="F155" i="20"/>
  <c r="G155" i="20"/>
  <c r="H155" i="20"/>
  <c r="J155" i="20"/>
  <c r="K155" i="20"/>
  <c r="F156" i="20"/>
  <c r="G156" i="20"/>
  <c r="H156" i="20"/>
  <c r="J156" i="20"/>
  <c r="K156" i="20"/>
  <c r="F157" i="20"/>
  <c r="G157" i="20"/>
  <c r="H157" i="20"/>
  <c r="J157" i="20"/>
  <c r="K157" i="20"/>
  <c r="F158" i="20"/>
  <c r="G158" i="20"/>
  <c r="H158" i="20"/>
  <c r="J158" i="20"/>
  <c r="K158" i="20"/>
  <c r="F159" i="20"/>
  <c r="G159" i="20"/>
  <c r="H159" i="20"/>
  <c r="J159" i="20"/>
  <c r="K159" i="20"/>
  <c r="F160" i="20"/>
  <c r="G160" i="20"/>
  <c r="H160" i="20"/>
  <c r="J160" i="20"/>
  <c r="K160" i="20"/>
  <c r="F161" i="20"/>
  <c r="G161" i="20"/>
  <c r="H161" i="20"/>
  <c r="J161" i="20"/>
  <c r="K161" i="20"/>
  <c r="F162" i="20"/>
  <c r="G162" i="20"/>
  <c r="H162" i="20"/>
  <c r="J162" i="20"/>
  <c r="K162" i="20"/>
  <c r="F163" i="20"/>
  <c r="G163" i="20"/>
  <c r="H163" i="20"/>
  <c r="J163" i="20"/>
  <c r="K163" i="20"/>
  <c r="F164" i="20"/>
  <c r="G164" i="20"/>
  <c r="H164" i="20"/>
  <c r="J164" i="20"/>
  <c r="K164" i="20"/>
  <c r="F165" i="20"/>
  <c r="G165" i="20"/>
  <c r="H165" i="20"/>
  <c r="J165" i="20"/>
  <c r="K165" i="20"/>
  <c r="F166" i="20"/>
  <c r="G166" i="20"/>
  <c r="H166" i="20"/>
  <c r="J166" i="20"/>
  <c r="K166" i="20"/>
  <c r="F167" i="20"/>
  <c r="G167" i="20"/>
  <c r="H167" i="20"/>
  <c r="J167" i="20"/>
  <c r="K167" i="20"/>
  <c r="F168" i="20"/>
  <c r="G168" i="20"/>
  <c r="H168" i="20"/>
  <c r="J168" i="20"/>
  <c r="K168" i="20"/>
  <c r="F169" i="20"/>
  <c r="G169" i="20"/>
  <c r="H169" i="20"/>
  <c r="J169" i="20"/>
  <c r="K169" i="20"/>
  <c r="F170" i="20"/>
  <c r="G170" i="20"/>
  <c r="H170" i="20"/>
  <c r="J170" i="20"/>
  <c r="K170" i="20"/>
  <c r="F171" i="20"/>
  <c r="G171" i="20"/>
  <c r="H171" i="20"/>
  <c r="J171" i="20"/>
  <c r="K171" i="20"/>
  <c r="F172" i="20"/>
  <c r="G172" i="20"/>
  <c r="H172" i="20"/>
  <c r="J172" i="20"/>
  <c r="K172" i="20"/>
  <c r="F173" i="20"/>
  <c r="G173" i="20"/>
  <c r="H173" i="20"/>
  <c r="J173" i="20"/>
  <c r="K173" i="20"/>
  <c r="F174" i="20"/>
  <c r="G174" i="20"/>
  <c r="H174" i="20"/>
  <c r="J174" i="20"/>
  <c r="K174" i="20"/>
  <c r="F175" i="20"/>
  <c r="G175" i="20"/>
  <c r="H175" i="20"/>
  <c r="J175" i="20"/>
  <c r="K175" i="20"/>
  <c r="F176" i="20"/>
  <c r="G176" i="20"/>
  <c r="H176" i="20"/>
  <c r="J176" i="20"/>
  <c r="K176" i="20"/>
  <c r="F177" i="20"/>
  <c r="G177" i="20"/>
  <c r="H177" i="20"/>
  <c r="J177" i="20"/>
  <c r="K177" i="20"/>
  <c r="F178" i="20"/>
  <c r="G178" i="20"/>
  <c r="H178" i="20"/>
  <c r="J178" i="20"/>
  <c r="K178" i="20"/>
  <c r="F179" i="20"/>
  <c r="G179" i="20"/>
  <c r="H179" i="20"/>
  <c r="J179" i="20"/>
  <c r="K179" i="20"/>
  <c r="F180" i="20"/>
  <c r="G180" i="20"/>
  <c r="H180" i="20"/>
  <c r="J180" i="20"/>
  <c r="K180" i="20"/>
  <c r="F181" i="20"/>
  <c r="G181" i="20"/>
  <c r="H181" i="20"/>
  <c r="J181" i="20"/>
  <c r="K181" i="20"/>
  <c r="F182" i="20"/>
  <c r="G182" i="20"/>
  <c r="H182" i="20"/>
  <c r="J182" i="20"/>
  <c r="K182" i="20"/>
  <c r="F183" i="20"/>
  <c r="G183" i="20"/>
  <c r="H183" i="20"/>
  <c r="J183" i="20"/>
  <c r="K183" i="20"/>
  <c r="F184" i="20"/>
  <c r="G184" i="20"/>
  <c r="H184" i="20"/>
  <c r="J184" i="20"/>
  <c r="K184" i="20"/>
  <c r="F185" i="20"/>
  <c r="G185" i="20"/>
  <c r="H185" i="20"/>
  <c r="J185" i="20"/>
  <c r="K185" i="20"/>
  <c r="F186" i="20"/>
  <c r="G186" i="20"/>
  <c r="H186" i="20"/>
  <c r="J186" i="20"/>
  <c r="K186" i="20"/>
  <c r="F187" i="20"/>
  <c r="G187" i="20"/>
  <c r="H187" i="20"/>
  <c r="J187" i="20"/>
  <c r="K187" i="20"/>
  <c r="F188" i="20"/>
  <c r="G188" i="20"/>
  <c r="H188" i="20"/>
  <c r="J188" i="20"/>
  <c r="K188" i="20"/>
  <c r="F189" i="20"/>
  <c r="G189" i="20"/>
  <c r="H189" i="20"/>
  <c r="J189" i="20"/>
  <c r="K189" i="20"/>
  <c r="F190" i="20"/>
  <c r="G190" i="20"/>
  <c r="H190" i="20"/>
  <c r="J190" i="20"/>
  <c r="K190" i="20"/>
  <c r="F191" i="20"/>
  <c r="G191" i="20"/>
  <c r="H191" i="20"/>
  <c r="J191" i="20"/>
  <c r="K191" i="20"/>
  <c r="F192" i="20"/>
  <c r="G192" i="20"/>
  <c r="H192" i="20"/>
  <c r="J192" i="20"/>
  <c r="K192" i="20"/>
  <c r="F193" i="20"/>
  <c r="G193" i="20"/>
  <c r="H193" i="20"/>
  <c r="J193" i="20"/>
  <c r="K193" i="20"/>
  <c r="F194" i="20"/>
  <c r="G194" i="20"/>
  <c r="H194" i="20"/>
  <c r="J194" i="20"/>
  <c r="K194" i="20"/>
  <c r="F195" i="20"/>
  <c r="G195" i="20"/>
  <c r="H195" i="20"/>
  <c r="J195" i="20"/>
  <c r="K195" i="20"/>
  <c r="F196" i="20"/>
  <c r="G196" i="20"/>
  <c r="H196" i="20"/>
  <c r="J196" i="20"/>
  <c r="K196" i="20"/>
  <c r="F197" i="20"/>
  <c r="G197" i="20"/>
  <c r="H197" i="20"/>
  <c r="J197" i="20"/>
  <c r="K197" i="20"/>
  <c r="F198" i="20"/>
  <c r="G198" i="20"/>
  <c r="H198" i="20"/>
  <c r="J198" i="20"/>
  <c r="K198" i="20"/>
  <c r="F199" i="20"/>
  <c r="G199" i="20"/>
  <c r="H199" i="20"/>
  <c r="J199" i="20"/>
  <c r="K199" i="20"/>
  <c r="F200" i="20"/>
  <c r="G200" i="20"/>
  <c r="H200" i="20"/>
  <c r="J200" i="20"/>
  <c r="K200" i="20"/>
  <c r="F201" i="20"/>
  <c r="G201" i="20"/>
  <c r="H201" i="20"/>
  <c r="J201" i="20"/>
  <c r="K201" i="20"/>
  <c r="F202" i="20"/>
  <c r="G202" i="20"/>
  <c r="H202" i="20"/>
  <c r="J202" i="20"/>
  <c r="K202" i="20"/>
  <c r="F203" i="20"/>
  <c r="G203" i="20"/>
  <c r="H203" i="20"/>
  <c r="J203" i="20"/>
  <c r="K203" i="20"/>
  <c r="F204" i="20"/>
  <c r="G204" i="20"/>
  <c r="H204" i="20"/>
  <c r="J204" i="20"/>
  <c r="K204" i="20"/>
  <c r="F205" i="20"/>
  <c r="G205" i="20"/>
  <c r="H205" i="20"/>
  <c r="J205" i="20"/>
  <c r="K205" i="20"/>
  <c r="F206" i="20"/>
  <c r="G206" i="20"/>
  <c r="H206" i="20"/>
  <c r="J206" i="20"/>
  <c r="K206" i="20"/>
  <c r="F207" i="20"/>
  <c r="G207" i="20"/>
  <c r="H207" i="20"/>
  <c r="J207" i="20"/>
  <c r="K207" i="20"/>
  <c r="F208" i="20"/>
  <c r="G208" i="20"/>
  <c r="H208" i="20"/>
  <c r="J208" i="20"/>
  <c r="K208" i="20"/>
  <c r="F209" i="20"/>
  <c r="G209" i="20"/>
  <c r="H209" i="20"/>
  <c r="J209" i="20"/>
  <c r="K209" i="20"/>
  <c r="F210" i="20"/>
  <c r="G210" i="20"/>
  <c r="H210" i="20"/>
  <c r="J210" i="20"/>
  <c r="K210" i="20"/>
  <c r="F211" i="20"/>
  <c r="G211" i="20"/>
  <c r="H211" i="20"/>
  <c r="J211" i="20"/>
  <c r="K211" i="20"/>
  <c r="F212" i="20"/>
  <c r="G212" i="20"/>
  <c r="H212" i="20"/>
  <c r="J212" i="20"/>
  <c r="K212" i="20"/>
  <c r="F213" i="20"/>
  <c r="G213" i="20"/>
  <c r="H213" i="20"/>
  <c r="J213" i="20"/>
  <c r="K213" i="20"/>
  <c r="F214" i="20"/>
  <c r="G214" i="20"/>
  <c r="H214" i="20"/>
  <c r="J214" i="20"/>
  <c r="K214" i="20"/>
  <c r="F215" i="20"/>
  <c r="G215" i="20"/>
  <c r="H215" i="20"/>
  <c r="J215" i="20"/>
  <c r="K215" i="20"/>
  <c r="F216" i="20"/>
  <c r="G216" i="20"/>
  <c r="H216" i="20"/>
  <c r="J216" i="20"/>
  <c r="K216" i="20"/>
  <c r="F217" i="20"/>
  <c r="G217" i="20"/>
  <c r="H217" i="20"/>
  <c r="J217" i="20"/>
  <c r="K217" i="20"/>
  <c r="F218" i="20"/>
  <c r="G218" i="20"/>
  <c r="H218" i="20"/>
  <c r="J218" i="20"/>
  <c r="K218" i="20"/>
  <c r="F219" i="20"/>
  <c r="G219" i="20"/>
  <c r="H219" i="20"/>
  <c r="J219" i="20"/>
  <c r="K219" i="20"/>
  <c r="F220" i="20"/>
  <c r="G220" i="20"/>
  <c r="H220" i="20"/>
  <c r="J220" i="20"/>
  <c r="K220" i="20"/>
  <c r="F221" i="20"/>
  <c r="G221" i="20"/>
  <c r="H221" i="20"/>
  <c r="J221" i="20"/>
  <c r="K221" i="20"/>
  <c r="F222" i="20"/>
  <c r="G222" i="20"/>
  <c r="H222" i="20"/>
  <c r="J222" i="20"/>
  <c r="K222" i="20"/>
  <c r="F223" i="20"/>
  <c r="G223" i="20"/>
  <c r="H223" i="20"/>
  <c r="J223" i="20"/>
  <c r="K223" i="20"/>
  <c r="F224" i="20"/>
  <c r="G224" i="20"/>
  <c r="H224" i="20"/>
  <c r="J224" i="20"/>
  <c r="K224" i="20"/>
  <c r="F225" i="20"/>
  <c r="G225" i="20"/>
  <c r="H225" i="20"/>
  <c r="J225" i="20"/>
  <c r="K225" i="20"/>
  <c r="F226" i="20"/>
  <c r="G226" i="20"/>
  <c r="H226" i="20"/>
  <c r="J226" i="20"/>
  <c r="K226" i="20"/>
  <c r="F227" i="20"/>
  <c r="G227" i="20"/>
  <c r="H227" i="20"/>
  <c r="J227" i="20"/>
  <c r="K227" i="20"/>
  <c r="F228" i="20"/>
  <c r="G228" i="20"/>
  <c r="H228" i="20"/>
  <c r="J228" i="20"/>
  <c r="K228" i="20"/>
  <c r="F229" i="20"/>
  <c r="G229" i="20"/>
  <c r="H229" i="20"/>
  <c r="J229" i="20"/>
  <c r="K229" i="20"/>
  <c r="F230" i="20"/>
  <c r="G230" i="20"/>
  <c r="H230" i="20"/>
  <c r="J230" i="20"/>
  <c r="K230" i="20"/>
  <c r="F231" i="20"/>
  <c r="G231" i="20"/>
  <c r="H231" i="20"/>
  <c r="J231" i="20"/>
  <c r="K231" i="20"/>
  <c r="F232" i="20"/>
  <c r="G232" i="20"/>
  <c r="H232" i="20"/>
  <c r="J232" i="20"/>
  <c r="K232" i="20"/>
  <c r="F233" i="20"/>
  <c r="G233" i="20"/>
  <c r="H233" i="20"/>
  <c r="J233" i="20"/>
  <c r="K233" i="20"/>
  <c r="F234" i="20"/>
  <c r="G234" i="20"/>
  <c r="H234" i="20"/>
  <c r="J234" i="20"/>
  <c r="K234" i="20"/>
  <c r="F235" i="20"/>
  <c r="G235" i="20"/>
  <c r="H235" i="20"/>
  <c r="J235" i="20"/>
  <c r="K235" i="20"/>
  <c r="F236" i="20"/>
  <c r="G236" i="20"/>
  <c r="H236" i="20"/>
  <c r="J236" i="20"/>
  <c r="K236" i="20"/>
  <c r="F237" i="20"/>
  <c r="G237" i="20"/>
  <c r="H237" i="20"/>
  <c r="J237" i="20"/>
  <c r="K237" i="20"/>
  <c r="F238" i="20"/>
  <c r="G238" i="20"/>
  <c r="H238" i="20"/>
  <c r="J238" i="20"/>
  <c r="K238" i="20"/>
  <c r="F239" i="20"/>
  <c r="G239" i="20"/>
  <c r="H239" i="20"/>
  <c r="J239" i="20"/>
  <c r="K239" i="20"/>
  <c r="F240" i="20"/>
  <c r="G240" i="20"/>
  <c r="H240" i="20"/>
  <c r="J240" i="20"/>
  <c r="K240" i="20"/>
  <c r="F241" i="20"/>
  <c r="G241" i="20"/>
  <c r="H241" i="20"/>
  <c r="J241" i="20"/>
  <c r="K241" i="20"/>
  <c r="F242" i="20"/>
  <c r="G242" i="20"/>
  <c r="H242" i="20"/>
  <c r="J242" i="20"/>
  <c r="K242" i="20"/>
  <c r="F243" i="20"/>
  <c r="G243" i="20"/>
  <c r="H243" i="20"/>
  <c r="J243" i="20"/>
  <c r="K243" i="20"/>
  <c r="F244" i="20"/>
  <c r="G244" i="20"/>
  <c r="H244" i="20"/>
  <c r="J244" i="20"/>
  <c r="K244" i="20"/>
  <c r="F245" i="20"/>
  <c r="G245" i="20"/>
  <c r="H245" i="20"/>
  <c r="J245" i="20"/>
  <c r="K245" i="20"/>
  <c r="F246" i="20"/>
  <c r="G246" i="20"/>
  <c r="H246" i="20"/>
  <c r="J246" i="20"/>
  <c r="K246" i="20"/>
  <c r="F247" i="20"/>
  <c r="G247" i="20"/>
  <c r="H247" i="20"/>
  <c r="J247" i="20"/>
  <c r="K247" i="20"/>
  <c r="F248" i="20"/>
  <c r="G248" i="20"/>
  <c r="H248" i="20"/>
  <c r="J248" i="20"/>
  <c r="K248" i="20"/>
  <c r="F249" i="20"/>
  <c r="G249" i="20"/>
  <c r="H249" i="20"/>
  <c r="J249" i="20"/>
  <c r="K249" i="20"/>
  <c r="F250" i="20"/>
  <c r="G250" i="20"/>
  <c r="H250" i="20"/>
  <c r="J250" i="20"/>
  <c r="K250" i="20"/>
  <c r="F251" i="20"/>
  <c r="G251" i="20"/>
  <c r="H251" i="20"/>
  <c r="J251" i="20"/>
  <c r="K251" i="20"/>
  <c r="F252" i="20"/>
  <c r="G252" i="20"/>
  <c r="H252" i="20"/>
  <c r="J252" i="20"/>
  <c r="K252" i="20"/>
  <c r="F253" i="20"/>
  <c r="G253" i="20"/>
  <c r="H253" i="20"/>
  <c r="J253" i="20"/>
  <c r="K253" i="20"/>
  <c r="F254" i="20"/>
  <c r="G254" i="20"/>
  <c r="H254" i="20"/>
  <c r="J254" i="20"/>
  <c r="K254" i="20"/>
  <c r="F255" i="20"/>
  <c r="G255" i="20"/>
  <c r="H255" i="20"/>
  <c r="J255" i="20"/>
  <c r="K255" i="20"/>
  <c r="F256" i="20"/>
  <c r="G256" i="20"/>
  <c r="H256" i="20"/>
  <c r="J256" i="20"/>
  <c r="K256" i="20"/>
  <c r="F257" i="20"/>
  <c r="G257" i="20"/>
  <c r="H257" i="20"/>
  <c r="J257" i="20"/>
  <c r="K257" i="20"/>
  <c r="F258" i="20"/>
  <c r="G258" i="20"/>
  <c r="H258" i="20"/>
  <c r="J258" i="20"/>
  <c r="K258" i="20"/>
  <c r="F259" i="20"/>
  <c r="G259" i="20"/>
  <c r="H259" i="20"/>
  <c r="J259" i="20"/>
  <c r="K259" i="20"/>
  <c r="F260" i="20"/>
  <c r="G260" i="20"/>
  <c r="H260" i="20"/>
  <c r="J260" i="20"/>
  <c r="K260" i="20"/>
  <c r="F261" i="20"/>
  <c r="G261" i="20"/>
  <c r="H261" i="20"/>
  <c r="J261" i="20"/>
  <c r="K261" i="20"/>
  <c r="F262" i="20"/>
  <c r="G262" i="20"/>
  <c r="H262" i="20"/>
  <c r="J262" i="20"/>
  <c r="K262" i="20"/>
  <c r="F263" i="20"/>
  <c r="G263" i="20"/>
  <c r="H263" i="20"/>
  <c r="J263" i="20"/>
  <c r="K263" i="20"/>
  <c r="F264" i="20"/>
  <c r="G264" i="20"/>
  <c r="H264" i="20"/>
  <c r="J264" i="20"/>
  <c r="K264" i="20"/>
  <c r="F265" i="20"/>
  <c r="G265" i="20"/>
  <c r="H265" i="20"/>
  <c r="J265" i="20"/>
  <c r="K265" i="20"/>
  <c r="F266" i="20"/>
  <c r="G266" i="20"/>
  <c r="H266" i="20"/>
  <c r="J266" i="20"/>
  <c r="K266" i="20"/>
  <c r="F267" i="20"/>
  <c r="G267" i="20"/>
  <c r="H267" i="20"/>
  <c r="J267" i="20"/>
  <c r="K267" i="20"/>
  <c r="F268" i="20"/>
  <c r="G268" i="20"/>
  <c r="H268" i="20"/>
  <c r="J268" i="20"/>
  <c r="K268" i="20"/>
  <c r="F269" i="20"/>
  <c r="G269" i="20"/>
  <c r="H269" i="20"/>
  <c r="J269" i="20"/>
  <c r="K269" i="20"/>
  <c r="F270" i="20"/>
  <c r="G270" i="20"/>
  <c r="H270" i="20"/>
  <c r="J270" i="20"/>
  <c r="K270" i="20"/>
  <c r="F271" i="20"/>
  <c r="G271" i="20"/>
  <c r="H271" i="20"/>
  <c r="J271" i="20"/>
  <c r="K271" i="20"/>
  <c r="F272" i="20"/>
  <c r="G272" i="20"/>
  <c r="H272" i="20"/>
  <c r="J272" i="20"/>
  <c r="K272" i="20"/>
  <c r="F273" i="20"/>
  <c r="G273" i="20"/>
  <c r="H273" i="20"/>
  <c r="J273" i="20"/>
  <c r="K273" i="20"/>
  <c r="F274" i="20"/>
  <c r="G274" i="20"/>
  <c r="H274" i="20"/>
  <c r="J274" i="20"/>
  <c r="K274" i="20"/>
  <c r="F275" i="20"/>
  <c r="G275" i="20"/>
  <c r="H275" i="20"/>
  <c r="J275" i="20"/>
  <c r="K275" i="20"/>
  <c r="F276" i="20"/>
  <c r="G276" i="20"/>
  <c r="H276" i="20"/>
  <c r="J276" i="20"/>
  <c r="K276" i="20"/>
  <c r="F277" i="20"/>
  <c r="G277" i="20"/>
  <c r="H277" i="20"/>
  <c r="J277" i="20"/>
  <c r="K277" i="20"/>
  <c r="F278" i="20"/>
  <c r="G278" i="20"/>
  <c r="H278" i="20"/>
  <c r="J278" i="20"/>
  <c r="K278" i="20"/>
  <c r="F279" i="20"/>
  <c r="G279" i="20"/>
  <c r="H279" i="20"/>
  <c r="J279" i="20"/>
  <c r="K279" i="20"/>
  <c r="F280" i="20"/>
  <c r="G280" i="20"/>
  <c r="H280" i="20"/>
  <c r="J280" i="20"/>
  <c r="K280" i="20"/>
  <c r="F281" i="20"/>
  <c r="G281" i="20"/>
  <c r="H281" i="20"/>
  <c r="J281" i="20"/>
  <c r="K281" i="20"/>
  <c r="F282" i="20"/>
  <c r="G282" i="20"/>
  <c r="H282" i="20"/>
  <c r="J282" i="20"/>
  <c r="K282" i="20"/>
  <c r="F283" i="20"/>
  <c r="G283" i="20"/>
  <c r="H283" i="20"/>
  <c r="J283" i="20"/>
  <c r="K283" i="20"/>
  <c r="F284" i="20"/>
  <c r="G284" i="20"/>
  <c r="H284" i="20"/>
  <c r="J284" i="20"/>
  <c r="K284" i="20"/>
  <c r="F285" i="20"/>
  <c r="G285" i="20"/>
  <c r="H285" i="20"/>
  <c r="J285" i="20"/>
  <c r="K285" i="20"/>
  <c r="F286" i="20"/>
  <c r="G286" i="20"/>
  <c r="H286" i="20"/>
  <c r="J286" i="20"/>
  <c r="K286" i="20"/>
  <c r="F287" i="20"/>
  <c r="G287" i="20"/>
  <c r="H287" i="20"/>
  <c r="J287" i="20"/>
  <c r="K287" i="20"/>
  <c r="F288" i="20"/>
  <c r="G288" i="20"/>
  <c r="H288" i="20"/>
  <c r="J288" i="20"/>
  <c r="K288" i="20"/>
  <c r="F289" i="20"/>
  <c r="G289" i="20"/>
  <c r="H289" i="20"/>
  <c r="J289" i="20"/>
  <c r="K289" i="20"/>
  <c r="F290" i="20"/>
  <c r="G290" i="20"/>
  <c r="H290" i="20"/>
  <c r="J290" i="20"/>
  <c r="K290" i="20"/>
  <c r="F291" i="20"/>
  <c r="G291" i="20"/>
  <c r="H291" i="20"/>
  <c r="J291" i="20"/>
  <c r="K291" i="20"/>
  <c r="F292" i="20"/>
  <c r="G292" i="20"/>
  <c r="H292" i="20"/>
  <c r="J292" i="20"/>
  <c r="K292" i="20"/>
  <c r="F293" i="20"/>
  <c r="G293" i="20"/>
  <c r="H293" i="20"/>
  <c r="J293" i="20"/>
  <c r="K293" i="20"/>
  <c r="F294" i="20"/>
  <c r="G294" i="20"/>
  <c r="H294" i="20"/>
  <c r="J294" i="20"/>
  <c r="K294" i="20"/>
  <c r="F295" i="20"/>
  <c r="G295" i="20"/>
  <c r="H295" i="20"/>
  <c r="J295" i="20"/>
  <c r="K295" i="20"/>
  <c r="F296" i="20"/>
  <c r="G296" i="20"/>
  <c r="H296" i="20"/>
  <c r="J296" i="20"/>
  <c r="K296" i="20"/>
  <c r="F297" i="20"/>
  <c r="G297" i="20"/>
  <c r="H297" i="20"/>
  <c r="J297" i="20"/>
  <c r="K297" i="20"/>
  <c r="F298" i="20"/>
  <c r="G298" i="20"/>
  <c r="H298" i="20"/>
  <c r="J298" i="20"/>
  <c r="K298" i="20"/>
  <c r="F299" i="20"/>
  <c r="G299" i="20"/>
  <c r="H299" i="20"/>
  <c r="J299" i="20"/>
  <c r="K299" i="20"/>
  <c r="F300" i="20"/>
  <c r="G300" i="20"/>
  <c r="H300" i="20"/>
  <c r="J300" i="20"/>
  <c r="K300" i="20"/>
  <c r="F301" i="20"/>
  <c r="G301" i="20"/>
  <c r="H301" i="20"/>
  <c r="J301" i="20"/>
  <c r="K301" i="20"/>
  <c r="F302" i="20"/>
  <c r="G302" i="20"/>
  <c r="H302" i="20"/>
  <c r="J302" i="20"/>
  <c r="K302" i="20"/>
  <c r="F303" i="20"/>
  <c r="G303" i="20"/>
  <c r="H303" i="20"/>
  <c r="J303" i="20"/>
  <c r="K303" i="20"/>
  <c r="F304" i="20"/>
  <c r="G304" i="20"/>
  <c r="H304" i="20"/>
  <c r="J304" i="20"/>
  <c r="K304" i="20"/>
  <c r="F305" i="20"/>
  <c r="G305" i="20"/>
  <c r="H305" i="20"/>
  <c r="J305" i="20"/>
  <c r="K305" i="20"/>
  <c r="F306" i="20"/>
  <c r="G306" i="20"/>
  <c r="H306" i="20"/>
  <c r="J306" i="20"/>
  <c r="K306" i="20"/>
  <c r="F307" i="20"/>
  <c r="G307" i="20"/>
  <c r="H307" i="20"/>
  <c r="J307" i="20"/>
  <c r="K307" i="20"/>
  <c r="F308" i="20"/>
  <c r="G308" i="20"/>
  <c r="H308" i="20"/>
  <c r="J308" i="20"/>
  <c r="K308" i="20"/>
  <c r="F309" i="20"/>
  <c r="G309" i="20"/>
  <c r="H309" i="20"/>
  <c r="J309" i="20"/>
  <c r="K309" i="20"/>
  <c r="F310" i="20"/>
  <c r="G310" i="20"/>
  <c r="H310" i="20"/>
  <c r="J310" i="20"/>
  <c r="K310" i="20"/>
  <c r="F311" i="20"/>
  <c r="G311" i="20"/>
  <c r="H311" i="20"/>
  <c r="J311" i="20"/>
  <c r="K311" i="20"/>
  <c r="F312" i="20"/>
  <c r="G312" i="20"/>
  <c r="H312" i="20"/>
  <c r="J312" i="20"/>
  <c r="K312" i="20"/>
  <c r="F313" i="20"/>
  <c r="G313" i="20"/>
  <c r="H313" i="20"/>
  <c r="J313" i="20"/>
  <c r="K313" i="20"/>
  <c r="F314" i="20"/>
  <c r="G314" i="20"/>
  <c r="H314" i="20"/>
  <c r="J314" i="20"/>
  <c r="K314" i="20"/>
  <c r="F315" i="20"/>
  <c r="G315" i="20"/>
  <c r="H315" i="20"/>
  <c r="J315" i="20"/>
  <c r="K315" i="20"/>
  <c r="F316" i="20"/>
  <c r="G316" i="20"/>
  <c r="H316" i="20"/>
  <c r="J316" i="20"/>
  <c r="K316" i="20"/>
  <c r="F317" i="20"/>
  <c r="G317" i="20"/>
  <c r="H317" i="20"/>
  <c r="J317" i="20"/>
  <c r="K317" i="20"/>
  <c r="F318" i="20"/>
  <c r="G318" i="20"/>
  <c r="H318" i="20"/>
  <c r="J318" i="20"/>
  <c r="K318" i="20"/>
  <c r="F319" i="20"/>
  <c r="G319" i="20"/>
  <c r="H319" i="20"/>
  <c r="J319" i="20"/>
  <c r="K319" i="20"/>
  <c r="F320" i="20"/>
  <c r="G320" i="20"/>
  <c r="H320" i="20"/>
  <c r="J320" i="20"/>
  <c r="K320" i="20"/>
  <c r="F321" i="20"/>
  <c r="G321" i="20"/>
  <c r="H321" i="20"/>
  <c r="J321" i="20"/>
  <c r="K321" i="20"/>
  <c r="F322" i="20"/>
  <c r="G322" i="20"/>
  <c r="H322" i="20"/>
  <c r="J322" i="20"/>
  <c r="K322" i="20"/>
  <c r="F323" i="20"/>
  <c r="G323" i="20"/>
  <c r="H323" i="20"/>
  <c r="J323" i="20"/>
  <c r="K323" i="20"/>
  <c r="F324" i="20"/>
  <c r="G324" i="20"/>
  <c r="H324" i="20"/>
  <c r="J324" i="20"/>
  <c r="K324" i="20"/>
  <c r="F325" i="20"/>
  <c r="G325" i="20"/>
  <c r="H325" i="20"/>
  <c r="J325" i="20"/>
  <c r="K325" i="20"/>
  <c r="F326" i="20"/>
  <c r="G326" i="20"/>
  <c r="H326" i="20"/>
  <c r="J326" i="20"/>
  <c r="K326" i="20"/>
  <c r="F327" i="20"/>
  <c r="G327" i="20"/>
  <c r="H327" i="20"/>
  <c r="J327" i="20"/>
  <c r="K327" i="20"/>
  <c r="F328" i="20"/>
  <c r="G328" i="20"/>
  <c r="H328" i="20"/>
  <c r="J328" i="20"/>
  <c r="K328" i="20"/>
  <c r="F329" i="20"/>
  <c r="G329" i="20"/>
  <c r="H329" i="20"/>
  <c r="J329" i="20"/>
  <c r="K329" i="20"/>
  <c r="F330" i="20"/>
  <c r="G330" i="20"/>
  <c r="H330" i="20"/>
  <c r="J330" i="20"/>
  <c r="K330" i="20"/>
  <c r="F331" i="20"/>
  <c r="G331" i="20"/>
  <c r="H331" i="20"/>
  <c r="J331" i="20"/>
  <c r="K331" i="20"/>
  <c r="F332" i="20"/>
  <c r="G332" i="20"/>
  <c r="H332" i="20"/>
  <c r="J332" i="20"/>
  <c r="K332" i="20"/>
  <c r="F333" i="20"/>
  <c r="G333" i="20"/>
  <c r="H333" i="20"/>
  <c r="J333" i="20"/>
  <c r="K333" i="20"/>
  <c r="F334" i="20"/>
  <c r="G334" i="20"/>
  <c r="H334" i="20"/>
  <c r="J334" i="20"/>
  <c r="K334" i="20"/>
  <c r="F335" i="20"/>
  <c r="G335" i="20"/>
  <c r="H335" i="20"/>
  <c r="J335" i="20"/>
  <c r="K335" i="20"/>
  <c r="F336" i="20"/>
  <c r="G336" i="20"/>
  <c r="H336" i="20"/>
  <c r="J336" i="20"/>
  <c r="K336" i="20"/>
  <c r="F337" i="20"/>
  <c r="G337" i="20"/>
  <c r="H337" i="20"/>
  <c r="J337" i="20"/>
  <c r="K337" i="20"/>
  <c r="F338" i="20"/>
  <c r="G338" i="20"/>
  <c r="H338" i="20"/>
  <c r="J338" i="20"/>
  <c r="K338" i="20"/>
  <c r="F339" i="20"/>
  <c r="G339" i="20"/>
  <c r="H339" i="20"/>
  <c r="J339" i="20"/>
  <c r="K339" i="20"/>
  <c r="F340" i="20"/>
  <c r="G340" i="20"/>
  <c r="H340" i="20"/>
  <c r="J340" i="20"/>
  <c r="K340" i="20"/>
  <c r="F341" i="20"/>
  <c r="G341" i="20"/>
  <c r="H341" i="20"/>
  <c r="J341" i="20"/>
  <c r="K341" i="20"/>
  <c r="F342" i="20"/>
  <c r="G342" i="20"/>
  <c r="H342" i="20"/>
  <c r="J342" i="20"/>
  <c r="K342" i="20"/>
  <c r="B343" i="20"/>
  <c r="F343" i="20"/>
  <c r="G343" i="20"/>
  <c r="H343" i="20"/>
  <c r="J343" i="20"/>
  <c r="K343" i="20"/>
  <c r="B344" i="20"/>
  <c r="F344" i="20"/>
  <c r="G344" i="20"/>
  <c r="H344" i="20"/>
  <c r="J344" i="20"/>
  <c r="K344" i="20"/>
  <c r="B345" i="20"/>
  <c r="F345" i="20"/>
  <c r="G345" i="20"/>
  <c r="H345" i="20"/>
  <c r="J345" i="20"/>
  <c r="K345" i="20"/>
  <c r="B346" i="20"/>
  <c r="F346" i="20"/>
  <c r="G346" i="20"/>
  <c r="H346" i="20"/>
  <c r="J346" i="20"/>
  <c r="K346" i="20"/>
  <c r="B347" i="20"/>
  <c r="F347" i="20"/>
  <c r="G347" i="20"/>
  <c r="H347" i="20"/>
  <c r="J347" i="20"/>
  <c r="K347" i="20"/>
  <c r="J348" i="20"/>
  <c r="K348" i="20"/>
  <c r="J349" i="20"/>
  <c r="K349" i="20"/>
  <c r="J350" i="20"/>
  <c r="K350" i="20"/>
  <c r="J351" i="20"/>
  <c r="K351" i="20"/>
  <c r="J352" i="20"/>
  <c r="K352" i="20"/>
  <c r="J353" i="20"/>
  <c r="K353" i="20"/>
  <c r="J354" i="20"/>
  <c r="K354" i="20"/>
  <c r="J355" i="20"/>
  <c r="K355" i="20"/>
  <c r="J356" i="20"/>
  <c r="K356" i="20"/>
  <c r="J357" i="20"/>
  <c r="K357" i="20"/>
  <c r="J358" i="20"/>
  <c r="K358" i="20"/>
  <c r="J359" i="20"/>
  <c r="K359" i="20"/>
  <c r="J360" i="20"/>
  <c r="K360" i="20"/>
  <c r="J361" i="20"/>
  <c r="K361" i="20"/>
  <c r="J362" i="20"/>
  <c r="K362" i="20"/>
  <c r="J363" i="20"/>
  <c r="K363" i="20"/>
  <c r="J364" i="20"/>
  <c r="K364" i="20"/>
  <c r="J365" i="20"/>
  <c r="K365" i="20"/>
  <c r="J366" i="20"/>
  <c r="K366" i="20"/>
  <c r="J367" i="20"/>
  <c r="K367" i="20"/>
  <c r="J368" i="20"/>
  <c r="K368" i="20"/>
  <c r="J369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CF2" i="16"/>
  <c r="CG2" i="16"/>
  <c r="CH2" i="16"/>
  <c r="CI2" i="16"/>
  <c r="CJ2" i="16"/>
  <c r="CK2" i="16"/>
  <c r="CL2" i="16"/>
  <c r="CM2" i="16"/>
  <c r="CN2" i="16"/>
  <c r="CO2" i="16"/>
  <c r="CP2" i="16"/>
  <c r="CQ2" i="16"/>
  <c r="CR2" i="16"/>
  <c r="CS2" i="16"/>
  <c r="CT2" i="16"/>
  <c r="CU2" i="16"/>
  <c r="CV2" i="16"/>
  <c r="CW2" i="16"/>
  <c r="CZ2" i="16"/>
  <c r="DA2" i="16"/>
  <c r="DB2" i="16"/>
  <c r="DC2" i="16"/>
  <c r="DD2" i="16"/>
  <c r="DE2" i="16"/>
  <c r="DF2" i="16"/>
  <c r="DG2" i="16"/>
  <c r="DH2" i="16"/>
  <c r="DI2" i="16"/>
  <c r="DJ2" i="16"/>
  <c r="DK2" i="16"/>
  <c r="DL2" i="16"/>
  <c r="DM2" i="16"/>
  <c r="DN2" i="16"/>
  <c r="DO2" i="16"/>
  <c r="DP2" i="16"/>
  <c r="DQ2" i="16"/>
  <c r="DR2" i="16"/>
  <c r="DS2" i="16"/>
  <c r="DT2" i="16"/>
  <c r="DU2" i="16"/>
  <c r="DV2" i="16"/>
  <c r="DY2" i="16"/>
  <c r="DZ2" i="16"/>
  <c r="EA2" i="16"/>
  <c r="EB2" i="16"/>
  <c r="EC2" i="16"/>
  <c r="ED2" i="16"/>
  <c r="EE2" i="16"/>
  <c r="EF2" i="16"/>
  <c r="EG2" i="16"/>
  <c r="EH2" i="16"/>
  <c r="EI2" i="16"/>
  <c r="EJ2" i="16"/>
  <c r="EK2" i="16"/>
  <c r="EL2" i="16"/>
  <c r="EM2" i="16"/>
  <c r="EN2" i="16"/>
  <c r="EO2" i="16"/>
  <c r="EP2" i="16"/>
  <c r="EQ2" i="16"/>
  <c r="ER2" i="16"/>
  <c r="ES2" i="16"/>
  <c r="ET2" i="16"/>
  <c r="EU2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CV3" i="16"/>
  <c r="CW3" i="16"/>
  <c r="CX3" i="16"/>
  <c r="CY3" i="16"/>
  <c r="CZ3" i="16"/>
  <c r="DA3" i="16"/>
  <c r="DB3" i="16"/>
  <c r="DC3" i="16"/>
  <c r="DD3" i="16"/>
  <c r="DE3" i="16"/>
  <c r="DF3" i="16"/>
  <c r="DG3" i="16"/>
  <c r="DH3" i="16"/>
  <c r="DI3" i="16"/>
  <c r="DJ3" i="16"/>
  <c r="DK3" i="16"/>
  <c r="DL3" i="16"/>
  <c r="DM3" i="16"/>
  <c r="DN3" i="16"/>
  <c r="DO3" i="16"/>
  <c r="DP3" i="16"/>
  <c r="DQ3" i="16"/>
  <c r="DR3" i="16"/>
  <c r="DS3" i="16"/>
  <c r="DT3" i="16"/>
  <c r="DU3" i="16"/>
  <c r="DV3" i="16"/>
  <c r="DW3" i="16"/>
  <c r="DX3" i="16"/>
  <c r="DY3" i="16"/>
  <c r="DZ3" i="16"/>
  <c r="EA3" i="16"/>
  <c r="EB3" i="16"/>
  <c r="EC3" i="16"/>
  <c r="ED3" i="16"/>
  <c r="EE3" i="16"/>
  <c r="EF3" i="16"/>
  <c r="EG3" i="16"/>
  <c r="EH3" i="16"/>
  <c r="EI3" i="16"/>
  <c r="EJ3" i="16"/>
  <c r="EK3" i="16"/>
  <c r="EL3" i="16"/>
  <c r="EM3" i="16"/>
  <c r="EN3" i="16"/>
  <c r="EO3" i="16"/>
  <c r="EP3" i="16"/>
  <c r="EQ3" i="16"/>
  <c r="ER3" i="16"/>
  <c r="ES3" i="16"/>
  <c r="ET3" i="16"/>
  <c r="EU3" i="16"/>
  <c r="EV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DR4" i="16"/>
  <c r="DS4" i="16"/>
  <c r="DT4" i="16"/>
  <c r="DU4" i="16"/>
  <c r="DV4" i="16"/>
  <c r="DW4" i="16"/>
  <c r="DX4" i="16"/>
  <c r="DY4" i="16"/>
  <c r="DZ4" i="16"/>
  <c r="EA4" i="16"/>
  <c r="EB4" i="16"/>
  <c r="EC4" i="16"/>
  <c r="ED4" i="16"/>
  <c r="EE4" i="16"/>
  <c r="EF4" i="16"/>
  <c r="EG4" i="16"/>
  <c r="EH4" i="16"/>
  <c r="EI4" i="16"/>
  <c r="EJ4" i="16"/>
  <c r="EK4" i="16"/>
  <c r="EL4" i="16"/>
  <c r="EM4" i="16"/>
  <c r="EN4" i="16"/>
  <c r="EO4" i="16"/>
  <c r="EP4" i="16"/>
  <c r="EQ4" i="16"/>
  <c r="ER4" i="16"/>
  <c r="ES4" i="16"/>
  <c r="ET4" i="16"/>
  <c r="EU4" i="16"/>
  <c r="EV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DX5" i="16"/>
  <c r="DY5" i="16"/>
  <c r="DZ5" i="16"/>
  <c r="EA5" i="16"/>
  <c r="EB5" i="16"/>
  <c r="EC5" i="16"/>
  <c r="ED5" i="16"/>
  <c r="EE5" i="16"/>
  <c r="EF5" i="16"/>
  <c r="EG5" i="16"/>
  <c r="EH5" i="16"/>
  <c r="EI5" i="16"/>
  <c r="EJ5" i="16"/>
  <c r="EK5" i="16"/>
  <c r="EL5" i="16"/>
  <c r="EM5" i="16"/>
  <c r="EN5" i="16"/>
  <c r="EO5" i="16"/>
  <c r="EP5" i="16"/>
  <c r="EQ5" i="16"/>
  <c r="ER5" i="16"/>
  <c r="ES5" i="16"/>
  <c r="ET5" i="16"/>
  <c r="EU5" i="16"/>
  <c r="EV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DR6" i="16"/>
  <c r="DS6" i="16"/>
  <c r="DT6" i="16"/>
  <c r="DU6" i="16"/>
  <c r="DV6" i="16"/>
  <c r="DW6" i="16"/>
  <c r="DX6" i="16"/>
  <c r="DY6" i="16"/>
  <c r="DZ6" i="16"/>
  <c r="EA6" i="16"/>
  <c r="EB6" i="16"/>
  <c r="EC6" i="16"/>
  <c r="ED6" i="16"/>
  <c r="EE6" i="16"/>
  <c r="EF6" i="16"/>
  <c r="EG6" i="16"/>
  <c r="EH6" i="16"/>
  <c r="EI6" i="16"/>
  <c r="EJ6" i="16"/>
  <c r="EK6" i="16"/>
  <c r="EL6" i="16"/>
  <c r="EM6" i="16"/>
  <c r="EN6" i="16"/>
  <c r="EO6" i="16"/>
  <c r="EP6" i="16"/>
  <c r="EQ6" i="16"/>
  <c r="ER6" i="16"/>
  <c r="ES6" i="16"/>
  <c r="ET6" i="16"/>
  <c r="EU6" i="16"/>
  <c r="EV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DR8" i="16"/>
  <c r="DS8" i="16"/>
  <c r="DT8" i="16"/>
  <c r="DU8" i="16"/>
  <c r="DV8" i="16"/>
  <c r="DW8" i="16"/>
  <c r="DX8" i="16"/>
  <c r="DY8" i="16"/>
  <c r="DZ8" i="16"/>
  <c r="EA8" i="16"/>
  <c r="EB8" i="16"/>
  <c r="EC8" i="16"/>
  <c r="ED8" i="16"/>
  <c r="EE8" i="16"/>
  <c r="EF8" i="16"/>
  <c r="EG8" i="16"/>
  <c r="EH8" i="16"/>
  <c r="EI8" i="16"/>
  <c r="EJ8" i="16"/>
  <c r="EK8" i="16"/>
  <c r="EL8" i="16"/>
  <c r="EM8" i="16"/>
  <c r="EN8" i="16"/>
  <c r="EO8" i="16"/>
  <c r="EP8" i="16"/>
  <c r="EQ8" i="16"/>
  <c r="ER8" i="16"/>
  <c r="ES8" i="16"/>
  <c r="ET8" i="16"/>
  <c r="EU8" i="16"/>
  <c r="EV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DX9" i="16"/>
  <c r="DY9" i="16"/>
  <c r="DZ9" i="16"/>
  <c r="EA9" i="16"/>
  <c r="EB9" i="16"/>
  <c r="EC9" i="16"/>
  <c r="ED9" i="16"/>
  <c r="EE9" i="16"/>
  <c r="EF9" i="16"/>
  <c r="EG9" i="16"/>
  <c r="EH9" i="16"/>
  <c r="EI9" i="16"/>
  <c r="EJ9" i="16"/>
  <c r="EK9" i="16"/>
  <c r="EL9" i="16"/>
  <c r="EM9" i="16"/>
  <c r="EN9" i="16"/>
  <c r="EO9" i="16"/>
  <c r="EP9" i="16"/>
  <c r="EQ9" i="16"/>
  <c r="ER9" i="16"/>
  <c r="ES9" i="16"/>
  <c r="ET9" i="16"/>
  <c r="EU9" i="16"/>
  <c r="EV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DR11" i="16"/>
  <c r="DS11" i="16"/>
  <c r="DT11" i="16"/>
  <c r="DU11" i="16"/>
  <c r="DV11" i="16"/>
  <c r="DW11" i="16"/>
  <c r="DX11" i="16"/>
  <c r="DY11" i="16"/>
  <c r="DZ11" i="16"/>
  <c r="EA11" i="16"/>
  <c r="EB11" i="16"/>
  <c r="EC11" i="16"/>
  <c r="ED11" i="16"/>
  <c r="EE11" i="16"/>
  <c r="EF11" i="16"/>
  <c r="EG11" i="16"/>
  <c r="EH11" i="16"/>
  <c r="EI11" i="16"/>
  <c r="EJ11" i="16"/>
  <c r="EK11" i="16"/>
  <c r="EL11" i="16"/>
  <c r="EM11" i="16"/>
  <c r="EN11" i="16"/>
  <c r="EO11" i="16"/>
  <c r="EP11" i="16"/>
  <c r="EQ11" i="16"/>
  <c r="ER11" i="16"/>
  <c r="ES11" i="16"/>
  <c r="ET11" i="16"/>
  <c r="EU11" i="16"/>
  <c r="EV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DX12" i="16"/>
  <c r="DY12" i="16"/>
  <c r="DZ12" i="16"/>
  <c r="EA12" i="16"/>
  <c r="EB12" i="16"/>
  <c r="EC12" i="16"/>
  <c r="ED12" i="16"/>
  <c r="EE12" i="16"/>
  <c r="EF12" i="16"/>
  <c r="EG12" i="16"/>
  <c r="EH12" i="16"/>
  <c r="EI12" i="16"/>
  <c r="EJ12" i="16"/>
  <c r="EK12" i="16"/>
  <c r="EL12" i="16"/>
  <c r="EM12" i="16"/>
  <c r="EN12" i="16"/>
  <c r="EO12" i="16"/>
  <c r="EP12" i="16"/>
  <c r="EQ12" i="16"/>
  <c r="ER12" i="16"/>
  <c r="ES12" i="16"/>
  <c r="ET12" i="16"/>
  <c r="EU12" i="16"/>
  <c r="EV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DX13" i="16"/>
  <c r="DY13" i="16"/>
  <c r="DZ13" i="16"/>
  <c r="EA13" i="16"/>
  <c r="EB13" i="16"/>
  <c r="EC13" i="16"/>
  <c r="ED13" i="16"/>
  <c r="EE13" i="16"/>
  <c r="EF13" i="16"/>
  <c r="EG13" i="16"/>
  <c r="EH13" i="16"/>
  <c r="EI13" i="16"/>
  <c r="EJ13" i="16"/>
  <c r="EK13" i="16"/>
  <c r="EL13" i="16"/>
  <c r="EM13" i="16"/>
  <c r="EN13" i="16"/>
  <c r="EO13" i="16"/>
  <c r="EP13" i="16"/>
  <c r="EQ13" i="16"/>
  <c r="ER13" i="16"/>
  <c r="ES13" i="16"/>
  <c r="ET13" i="16"/>
  <c r="EU13" i="16"/>
  <c r="EV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T14" i="16"/>
  <c r="EU14" i="16"/>
  <c r="EV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T15" i="16"/>
  <c r="EU15" i="16"/>
  <c r="EV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EU16" i="16"/>
  <c r="EV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EU18" i="16"/>
  <c r="EV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U19" i="16"/>
  <c r="EV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V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V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V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U37" i="16"/>
  <c r="EV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DX39" i="16"/>
  <c r="DY39" i="16"/>
  <c r="DZ39" i="16"/>
  <c r="EA39" i="16"/>
  <c r="EB39" i="16"/>
  <c r="EC39" i="16"/>
  <c r="ED39" i="16"/>
  <c r="EE39" i="16"/>
  <c r="EF39" i="16"/>
  <c r="EG39" i="16"/>
  <c r="EH39" i="16"/>
  <c r="EI39" i="16"/>
  <c r="EJ39" i="16"/>
  <c r="EK39" i="16"/>
  <c r="EL39" i="16"/>
  <c r="EM39" i="16"/>
  <c r="EN39" i="16"/>
  <c r="EO39" i="16"/>
  <c r="EP39" i="16"/>
  <c r="EQ39" i="16"/>
  <c r="ER39" i="16"/>
  <c r="ES39" i="16"/>
  <c r="ET39" i="16"/>
  <c r="EU39" i="16"/>
  <c r="EV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DX53" i="16"/>
  <c r="DY53" i="16"/>
  <c r="DZ53" i="16"/>
  <c r="EA53" i="16"/>
  <c r="EB53" i="16"/>
  <c r="EC53" i="16"/>
  <c r="ED53" i="16"/>
  <c r="EE53" i="16"/>
  <c r="EF53" i="16"/>
  <c r="EG53" i="16"/>
  <c r="EH53" i="16"/>
  <c r="EI53" i="16"/>
  <c r="EJ53" i="16"/>
  <c r="EK53" i="16"/>
  <c r="EL53" i="16"/>
  <c r="EM53" i="16"/>
  <c r="EN53" i="16"/>
  <c r="EO53" i="16"/>
  <c r="EP53" i="16"/>
  <c r="EQ53" i="16"/>
  <c r="ER53" i="16"/>
  <c r="ES53" i="16"/>
  <c r="ET53" i="16"/>
  <c r="EU53" i="16"/>
  <c r="EV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DX54" i="16"/>
  <c r="DY54" i="16"/>
  <c r="DZ54" i="16"/>
  <c r="EA54" i="16"/>
  <c r="EB54" i="16"/>
  <c r="EC54" i="16"/>
  <c r="ED54" i="16"/>
  <c r="EE54" i="16"/>
  <c r="EF54" i="16"/>
  <c r="EG54" i="16"/>
  <c r="EH54" i="16"/>
  <c r="EI54" i="16"/>
  <c r="EJ54" i="16"/>
  <c r="EK54" i="16"/>
  <c r="EL54" i="16"/>
  <c r="EM54" i="16"/>
  <c r="EN54" i="16"/>
  <c r="EO54" i="16"/>
  <c r="EP54" i="16"/>
  <c r="EQ54" i="16"/>
  <c r="ER54" i="16"/>
  <c r="ES54" i="16"/>
  <c r="ET54" i="16"/>
  <c r="EU54" i="16"/>
  <c r="EV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DX55" i="16"/>
  <c r="DY55" i="16"/>
  <c r="DZ55" i="16"/>
  <c r="EA55" i="16"/>
  <c r="EB55" i="16"/>
  <c r="EC55" i="16"/>
  <c r="ED55" i="16"/>
  <c r="EE55" i="16"/>
  <c r="EF55" i="16"/>
  <c r="EG55" i="16"/>
  <c r="EH55" i="16"/>
  <c r="EI55" i="16"/>
  <c r="EJ55" i="16"/>
  <c r="EK55" i="16"/>
  <c r="EL55" i="16"/>
  <c r="EM55" i="16"/>
  <c r="EN55" i="16"/>
  <c r="EO55" i="16"/>
  <c r="EP55" i="16"/>
  <c r="EQ55" i="16"/>
  <c r="ER55" i="16"/>
  <c r="ES55" i="16"/>
  <c r="ET55" i="16"/>
  <c r="EU55" i="16"/>
  <c r="EV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DX56" i="16"/>
  <c r="DY56" i="16"/>
  <c r="DZ56" i="16"/>
  <c r="EA56" i="16"/>
  <c r="EB56" i="16"/>
  <c r="EC56" i="16"/>
  <c r="ED56" i="16"/>
  <c r="EE56" i="16"/>
  <c r="EF56" i="16"/>
  <c r="EG56" i="16"/>
  <c r="EH56" i="16"/>
  <c r="EI56" i="16"/>
  <c r="EJ56" i="16"/>
  <c r="EK56" i="16"/>
  <c r="EL56" i="16"/>
  <c r="EM56" i="16"/>
  <c r="EN56" i="16"/>
  <c r="EO56" i="16"/>
  <c r="EP56" i="16"/>
  <c r="EQ56" i="16"/>
  <c r="ER56" i="16"/>
  <c r="ES56" i="16"/>
  <c r="ET56" i="16"/>
  <c r="EU56" i="16"/>
  <c r="EV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DR57" i="16"/>
  <c r="DS57" i="16"/>
  <c r="DT57" i="16"/>
  <c r="DU57" i="16"/>
  <c r="DV57" i="16"/>
  <c r="DW57" i="16"/>
  <c r="DX57" i="16"/>
  <c r="DY57" i="16"/>
  <c r="DZ57" i="16"/>
  <c r="EA57" i="16"/>
  <c r="EB57" i="16"/>
  <c r="EC57" i="16"/>
  <c r="ED57" i="16"/>
  <c r="EE57" i="16"/>
  <c r="EF57" i="16"/>
  <c r="EG57" i="16"/>
  <c r="EH57" i="16"/>
  <c r="EI57" i="16"/>
  <c r="EJ57" i="16"/>
  <c r="EK57" i="16"/>
  <c r="EL57" i="16"/>
  <c r="EM57" i="16"/>
  <c r="EN57" i="16"/>
  <c r="EO57" i="16"/>
  <c r="EP57" i="16"/>
  <c r="EQ57" i="16"/>
  <c r="ER57" i="16"/>
  <c r="ES57" i="16"/>
  <c r="ET57" i="16"/>
  <c r="EU57" i="16"/>
  <c r="EV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DR58" i="16"/>
  <c r="DS58" i="16"/>
  <c r="DT58" i="16"/>
  <c r="DU58" i="16"/>
  <c r="DV58" i="16"/>
  <c r="DW58" i="16"/>
  <c r="DX58" i="16"/>
  <c r="DY58" i="16"/>
  <c r="DZ58" i="16"/>
  <c r="EA58" i="16"/>
  <c r="EB58" i="16"/>
  <c r="EC58" i="16"/>
  <c r="ED58" i="16"/>
  <c r="EE58" i="16"/>
  <c r="EF58" i="16"/>
  <c r="EG58" i="16"/>
  <c r="EH58" i="16"/>
  <c r="EI58" i="16"/>
  <c r="EJ58" i="16"/>
  <c r="EK58" i="16"/>
  <c r="EL58" i="16"/>
  <c r="EM58" i="16"/>
  <c r="EN58" i="16"/>
  <c r="EO58" i="16"/>
  <c r="EP58" i="16"/>
  <c r="EQ58" i="16"/>
  <c r="ER58" i="16"/>
  <c r="ES58" i="16"/>
  <c r="ET58" i="16"/>
  <c r="EU58" i="16"/>
  <c r="EV58" i="16"/>
  <c r="U6" i="12"/>
  <c r="V6" i="12"/>
  <c r="W6" i="12"/>
  <c r="X6" i="12"/>
  <c r="Z6" i="12"/>
  <c r="L7" i="12"/>
  <c r="M7" i="12"/>
  <c r="N7" i="12"/>
  <c r="O7" i="12"/>
  <c r="P7" i="12"/>
  <c r="Q7" i="12"/>
  <c r="R7" i="12"/>
  <c r="S7" i="12"/>
  <c r="U7" i="12"/>
  <c r="V7" i="12"/>
  <c r="W7" i="12"/>
  <c r="X7" i="12"/>
  <c r="Z7" i="12"/>
  <c r="L8" i="12"/>
  <c r="M8" i="12"/>
  <c r="N8" i="12"/>
  <c r="O8" i="12"/>
  <c r="P8" i="12"/>
  <c r="Q8" i="12"/>
  <c r="R8" i="12"/>
  <c r="S8" i="12"/>
  <c r="U8" i="12"/>
  <c r="V8" i="12"/>
  <c r="W8" i="12"/>
  <c r="X8" i="12"/>
  <c r="Z8" i="12"/>
  <c r="L9" i="12"/>
  <c r="M9" i="12"/>
  <c r="N9" i="12"/>
  <c r="O9" i="12"/>
  <c r="P9" i="12"/>
  <c r="Q9" i="12"/>
  <c r="R9" i="12"/>
  <c r="S9" i="12"/>
  <c r="U9" i="12"/>
  <c r="V9" i="12"/>
  <c r="W9" i="12"/>
  <c r="X9" i="12"/>
  <c r="Z9" i="12"/>
  <c r="C10" i="12"/>
  <c r="D10" i="12"/>
  <c r="E10" i="12"/>
  <c r="L10" i="12"/>
  <c r="M10" i="12"/>
  <c r="N10" i="12"/>
  <c r="O10" i="12"/>
  <c r="P10" i="12"/>
  <c r="Q10" i="12"/>
  <c r="R10" i="12"/>
  <c r="S10" i="12"/>
  <c r="U10" i="12"/>
  <c r="V10" i="12"/>
  <c r="W10" i="12"/>
  <c r="X10" i="12"/>
  <c r="Z10" i="12"/>
  <c r="C11" i="12"/>
  <c r="D11" i="12"/>
  <c r="E11" i="12"/>
  <c r="G14" i="12"/>
  <c r="H14" i="12"/>
  <c r="I14" i="12"/>
  <c r="J14" i="12"/>
  <c r="L14" i="12"/>
  <c r="M14" i="12"/>
  <c r="N14" i="12"/>
  <c r="O14" i="12"/>
  <c r="P14" i="12"/>
  <c r="Q14" i="12"/>
  <c r="R14" i="12"/>
  <c r="S14" i="12"/>
  <c r="U14" i="12"/>
  <c r="V14" i="12"/>
  <c r="W14" i="12"/>
  <c r="X14" i="12"/>
  <c r="Z14" i="12"/>
  <c r="AC14" i="12"/>
  <c r="AD14" i="12"/>
  <c r="AE14" i="12"/>
  <c r="AF14" i="12"/>
  <c r="G15" i="12"/>
  <c r="H15" i="12"/>
  <c r="I15" i="12"/>
  <c r="J15" i="12"/>
  <c r="L15" i="12"/>
  <c r="M15" i="12"/>
  <c r="N15" i="12"/>
  <c r="O15" i="12"/>
  <c r="P15" i="12"/>
  <c r="Q15" i="12"/>
  <c r="R15" i="12"/>
  <c r="S15" i="12"/>
  <c r="U15" i="12"/>
  <c r="V15" i="12"/>
  <c r="W15" i="12"/>
  <c r="X15" i="12"/>
  <c r="Z15" i="12"/>
  <c r="AC15" i="12"/>
  <c r="AD15" i="12"/>
  <c r="AE15" i="12"/>
  <c r="AF15" i="12"/>
  <c r="G16" i="12"/>
  <c r="H16" i="12"/>
  <c r="I16" i="12"/>
  <c r="J16" i="12"/>
  <c r="L16" i="12"/>
  <c r="M16" i="12"/>
  <c r="N16" i="12"/>
  <c r="O16" i="12"/>
  <c r="P16" i="12"/>
  <c r="Q16" i="12"/>
  <c r="R16" i="12"/>
  <c r="S16" i="12"/>
  <c r="U16" i="12"/>
  <c r="V16" i="12"/>
  <c r="W16" i="12"/>
  <c r="X16" i="12"/>
  <c r="Z16" i="12"/>
  <c r="AC16" i="12"/>
  <c r="AD16" i="12"/>
  <c r="AE16" i="12"/>
  <c r="AF16" i="12"/>
  <c r="G17" i="12"/>
  <c r="H17" i="12"/>
  <c r="I17" i="12"/>
  <c r="J17" i="12"/>
  <c r="L17" i="12"/>
  <c r="M17" i="12"/>
  <c r="N17" i="12"/>
  <c r="O17" i="12"/>
  <c r="P17" i="12"/>
  <c r="Q17" i="12"/>
  <c r="R17" i="12"/>
  <c r="S17" i="12"/>
  <c r="U17" i="12"/>
  <c r="V17" i="12"/>
  <c r="W17" i="12"/>
  <c r="X17" i="12"/>
  <c r="Z17" i="12"/>
  <c r="AC17" i="12"/>
  <c r="AD17" i="12"/>
  <c r="AE17" i="12"/>
  <c r="AF17" i="12"/>
  <c r="G18" i="12"/>
  <c r="H18" i="12"/>
  <c r="I18" i="12"/>
  <c r="J18" i="12"/>
  <c r="L18" i="12"/>
  <c r="M18" i="12"/>
  <c r="N18" i="12"/>
  <c r="O18" i="12"/>
  <c r="P18" i="12"/>
  <c r="Q18" i="12"/>
  <c r="R18" i="12"/>
  <c r="S18" i="12"/>
  <c r="U18" i="12"/>
  <c r="V18" i="12"/>
  <c r="W18" i="12"/>
  <c r="X18" i="12"/>
  <c r="Z18" i="12"/>
  <c r="AC18" i="12"/>
  <c r="AD18" i="12"/>
  <c r="AE18" i="12"/>
  <c r="AF18" i="12"/>
  <c r="G19" i="12"/>
  <c r="H19" i="12"/>
  <c r="I19" i="12"/>
  <c r="J19" i="12"/>
  <c r="L19" i="12"/>
  <c r="M19" i="12"/>
  <c r="N19" i="12"/>
  <c r="O19" i="12"/>
  <c r="P19" i="12"/>
  <c r="Q19" i="12"/>
  <c r="R19" i="12"/>
  <c r="S19" i="12"/>
  <c r="U19" i="12"/>
  <c r="V19" i="12"/>
  <c r="W19" i="12"/>
  <c r="X19" i="12"/>
  <c r="Z19" i="12"/>
  <c r="AC19" i="12"/>
  <c r="AD19" i="12"/>
  <c r="AE19" i="12"/>
  <c r="AF19" i="12"/>
  <c r="G20" i="12"/>
  <c r="H20" i="12"/>
  <c r="I20" i="12"/>
  <c r="J20" i="12"/>
  <c r="L20" i="12"/>
  <c r="M20" i="12"/>
  <c r="N20" i="12"/>
  <c r="O20" i="12"/>
  <c r="P20" i="12"/>
  <c r="Q20" i="12"/>
  <c r="R20" i="12"/>
  <c r="S20" i="12"/>
  <c r="U20" i="12"/>
  <c r="V20" i="12"/>
  <c r="W20" i="12"/>
  <c r="X20" i="12"/>
  <c r="Z20" i="12"/>
  <c r="AC20" i="12"/>
  <c r="AD20" i="12"/>
  <c r="AE20" i="12"/>
  <c r="AF20" i="12"/>
  <c r="G21" i="12"/>
  <c r="H21" i="12"/>
  <c r="I21" i="12"/>
  <c r="J21" i="12"/>
  <c r="L21" i="12"/>
  <c r="M21" i="12"/>
  <c r="N21" i="12"/>
  <c r="O21" i="12"/>
  <c r="P21" i="12"/>
  <c r="Q21" i="12"/>
  <c r="R21" i="12"/>
  <c r="S21" i="12"/>
  <c r="U21" i="12"/>
  <c r="V21" i="12"/>
  <c r="W21" i="12"/>
  <c r="X21" i="12"/>
  <c r="Z21" i="12"/>
  <c r="AC21" i="12"/>
  <c r="AD21" i="12"/>
  <c r="AE21" i="12"/>
  <c r="AF21" i="12"/>
  <c r="G22" i="12"/>
  <c r="H22" i="12"/>
  <c r="I22" i="12"/>
  <c r="J22" i="12"/>
  <c r="L22" i="12"/>
  <c r="M22" i="12"/>
  <c r="N22" i="12"/>
  <c r="O22" i="12"/>
  <c r="P22" i="12"/>
  <c r="Q22" i="12"/>
  <c r="R22" i="12"/>
  <c r="S22" i="12"/>
  <c r="U22" i="12"/>
  <c r="V22" i="12"/>
  <c r="W22" i="12"/>
  <c r="X22" i="12"/>
  <c r="Z22" i="12"/>
  <c r="AC22" i="12"/>
  <c r="AD22" i="12"/>
  <c r="AE22" i="12"/>
  <c r="AF22" i="12"/>
  <c r="G23" i="12"/>
  <c r="H23" i="12"/>
  <c r="I23" i="12"/>
  <c r="J23" i="12"/>
  <c r="L23" i="12"/>
  <c r="M23" i="12"/>
  <c r="N23" i="12"/>
  <c r="O23" i="12"/>
  <c r="P23" i="12"/>
  <c r="Q23" i="12"/>
  <c r="R23" i="12"/>
  <c r="S23" i="12"/>
  <c r="U23" i="12"/>
  <c r="V23" i="12"/>
  <c r="W23" i="12"/>
  <c r="X23" i="12"/>
  <c r="Z23" i="12"/>
  <c r="AC23" i="12"/>
  <c r="AD23" i="12"/>
  <c r="AE23" i="12"/>
  <c r="AF23" i="12"/>
  <c r="G24" i="12"/>
  <c r="H24" i="12"/>
  <c r="I24" i="12"/>
  <c r="J24" i="12"/>
  <c r="L24" i="12"/>
  <c r="M24" i="12"/>
  <c r="N24" i="12"/>
  <c r="O24" i="12"/>
  <c r="P24" i="12"/>
  <c r="Q24" i="12"/>
  <c r="R24" i="12"/>
  <c r="S24" i="12"/>
  <c r="U24" i="12"/>
  <c r="V24" i="12"/>
  <c r="W24" i="12"/>
  <c r="X24" i="12"/>
  <c r="Z24" i="12"/>
  <c r="AC24" i="12"/>
  <c r="AD24" i="12"/>
  <c r="AE24" i="12"/>
  <c r="AF24" i="12"/>
  <c r="G25" i="12"/>
  <c r="H25" i="12"/>
  <c r="I25" i="12"/>
  <c r="J25" i="12"/>
  <c r="L25" i="12"/>
  <c r="M25" i="12"/>
  <c r="N25" i="12"/>
  <c r="O25" i="12"/>
  <c r="P25" i="12"/>
  <c r="Q25" i="12"/>
  <c r="R25" i="12"/>
  <c r="S25" i="12"/>
  <c r="U25" i="12"/>
  <c r="V25" i="12"/>
  <c r="W25" i="12"/>
  <c r="X25" i="12"/>
  <c r="Z25" i="12"/>
  <c r="G26" i="12"/>
  <c r="H26" i="12"/>
  <c r="I26" i="12"/>
  <c r="J26" i="12"/>
  <c r="L26" i="12"/>
  <c r="M26" i="12"/>
  <c r="N26" i="12"/>
  <c r="O26" i="12"/>
  <c r="P26" i="12"/>
  <c r="Q26" i="12"/>
  <c r="R26" i="12"/>
  <c r="S26" i="12"/>
  <c r="U26" i="12"/>
  <c r="V26" i="12"/>
  <c r="W26" i="12"/>
  <c r="X26" i="12"/>
  <c r="Z26" i="12"/>
  <c r="G27" i="12"/>
  <c r="H27" i="12"/>
  <c r="I27" i="12"/>
  <c r="J27" i="12"/>
  <c r="L27" i="12"/>
  <c r="M27" i="12"/>
  <c r="N27" i="12"/>
  <c r="O27" i="12"/>
  <c r="P27" i="12"/>
  <c r="Q27" i="12"/>
  <c r="R27" i="12"/>
  <c r="S27" i="12"/>
  <c r="U27" i="12"/>
  <c r="V27" i="12"/>
  <c r="W27" i="12"/>
  <c r="X27" i="12"/>
  <c r="Z27" i="12"/>
  <c r="G28" i="12"/>
  <c r="H28" i="12"/>
  <c r="I28" i="12"/>
  <c r="J28" i="12"/>
  <c r="L28" i="12"/>
  <c r="M28" i="12"/>
  <c r="N28" i="12"/>
  <c r="O28" i="12"/>
  <c r="P28" i="12"/>
  <c r="Q28" i="12"/>
  <c r="R28" i="12"/>
  <c r="S28" i="12"/>
  <c r="U28" i="12"/>
  <c r="V28" i="12"/>
  <c r="W28" i="12"/>
  <c r="X28" i="12"/>
  <c r="Z28" i="12"/>
  <c r="G29" i="12"/>
  <c r="H29" i="12"/>
  <c r="I29" i="12"/>
  <c r="J29" i="12"/>
  <c r="L29" i="12"/>
  <c r="M29" i="12"/>
  <c r="N29" i="12"/>
  <c r="O29" i="12"/>
  <c r="P29" i="12"/>
  <c r="Q29" i="12"/>
  <c r="R29" i="12"/>
  <c r="S29" i="12"/>
  <c r="U29" i="12"/>
  <c r="V29" i="12"/>
  <c r="W29" i="12"/>
  <c r="X29" i="12"/>
  <c r="Z29" i="12"/>
</calcChain>
</file>

<file path=xl/sharedStrings.xml><?xml version="1.0" encoding="utf-8"?>
<sst xmlns="http://schemas.openxmlformats.org/spreadsheetml/2006/main" count="1578" uniqueCount="360">
  <si>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</si>
  <si>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</si>
  <si>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</si>
  <si>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</si>
  <si>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</si>
  <si>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</si>
  <si>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</si>
  <si>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</si>
  <si>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</si>
  <si>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</si>
  <si>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</si>
  <si>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</si>
  <si>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</si>
  <si>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</si>
  <si>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</si>
  <si>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</si>
  <si>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</si>
  <si>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</si>
  <si>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</si>
  <si>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</si>
  <si>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</si>
  <si>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</si>
  <si>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</si>
  <si>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</si>
  <si>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</si>
  <si>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</si>
  <si>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</si>
  <si>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</si>
  <si>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</si>
  <si>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</si>
  <si>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</si>
  <si>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</si>
  <si>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</si>
  <si>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</si>
  <si>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</si>
  <si>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</si>
  <si>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</si>
  <si>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</si>
  <si>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</si>
  <si>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</si>
  <si>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</si>
  <si>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</si>
  <si>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</si>
  <si>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</si>
  <si>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</si>
  <si>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</si>
  <si>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</si>
  <si>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</si>
  <si>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</si>
  <si>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</si>
  <si>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</si>
  <si>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</si>
  <si>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</si>
  <si>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</si>
  <si>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</si>
  <si>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</si>
  <si>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</si>
  <si>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</si>
  <si>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</si>
  <si>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</si>
  <si>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</si>
  <si>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</si>
  <si>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</si>
  <si>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</si>
  <si>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</si>
  <si>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</si>
  <si>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</si>
  <si>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</si>
  <si>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</si>
  <si>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</si>
  <si>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</si>
  <si>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</si>
  <si>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</si>
  <si>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</si>
  <si>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</si>
  <si>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</si>
  <si>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</si>
  <si>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</si>
  <si>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</si>
  <si>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</si>
  <si>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</si>
  <si>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</si>
  <si>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</si>
  <si>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</si>
  <si>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</si>
  <si>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</si>
  <si>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</si>
  <si>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</si>
  <si>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</si>
  <si>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</si>
  <si>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</si>
  <si>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</si>
  <si>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</si>
  <si>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FIXED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</si>
  <si>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</si>
  <si>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</si>
  <si>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</si>
  <si>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</si>
  <si>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</si>
  <si>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</si>
  <si>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</si>
  <si>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</si>
  <si>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</si>
  <si>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</si>
  <si>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</si>
  <si>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</si>
  <si>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</si>
  <si>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</si>
  <si>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</si>
  <si>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</si>
  <si>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</si>
  <si>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</si>
  <si>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</si>
  <si>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</si>
  <si>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</si>
  <si>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</si>
  <si>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</si>
  <si>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</si>
  <si>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</si>
  <si>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</si>
  <si>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</si>
  <si>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</si>
  <si>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</si>
  <si>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</si>
  <si>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</si>
  <si>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</si>
  <si>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</si>
  <si>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</si>
  <si>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</si>
  <si>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</si>
  <si>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</si>
  <si>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</si>
  <si>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</si>
  <si>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</si>
  <si>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</si>
  <si>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</si>
  <si>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</si>
  <si>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</si>
  <si>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</si>
  <si>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</si>
  <si>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</si>
  <si>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</si>
  <si>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</si>
  <si>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</si>
  <si>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</si>
  <si>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</si>
  <si>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</si>
  <si>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</si>
  <si>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</si>
  <si>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</si>
  <si>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</si>
  <si>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</si>
  <si>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</si>
  <si>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</si>
  <si>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</si>
  <si>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</si>
  <si>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</si>
  <si>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</si>
  <si>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</si>
  <si>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</si>
  <si>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</si>
  <si>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</si>
  <si>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</si>
  <si>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</si>
  <si>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</si>
  <si>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</si>
  <si>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</si>
  <si>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</si>
  <si>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</si>
  <si>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</si>
  <si>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</si>
  <si>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</si>
  <si>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</si>
  <si>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</si>
  <si>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</si>
  <si>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</si>
  <si>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</si>
  <si>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</si>
  <si>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</si>
  <si>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</si>
  <si>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</si>
  <si>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</si>
  <si>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</si>
  <si>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</si>
  <si>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</si>
  <si>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</si>
  <si>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</si>
  <si>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</si>
  <si>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</si>
  <si>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</si>
  <si>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</si>
  <si>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</si>
  <si>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</si>
  <si>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</si>
  <si>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</si>
  <si>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</si>
  <si>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</si>
  <si>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</si>
  <si>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</si>
  <si>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</si>
  <si>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</si>
  <si>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</si>
  <si>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</si>
  <si>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</si>
  <si>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</si>
  <si>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</si>
  <si>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</si>
  <si>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</si>
  <si>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</si>
  <si>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</si>
  <si>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</si>
  <si>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</si>
  <si>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</si>
  <si>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</si>
  <si>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</si>
  <si>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</si>
  <si>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</si>
  <si>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</si>
  <si>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</si>
  <si>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</si>
  <si>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</si>
  <si>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</si>
  <si>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</si>
  <si>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</si>
  <si>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</si>
  <si>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</si>
  <si>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</si>
  <si>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</si>
  <si>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</si>
  <si>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</si>
  <si>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</si>
  <si>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</si>
  <si>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PIPE OPT DELTA + BASIS SWAPS + BASIS OPT DELTA</t>
  </si>
  <si>
    <t>xh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</si>
  <si>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</si>
  <si>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</si>
  <si>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</si>
  <si>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</si>
  <si>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</si>
  <si>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</si>
  <si>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</si>
  <si>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</si>
  <si>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</si>
  <si>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</si>
  <si>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</si>
  <si>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</si>
  <si>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</si>
  <si>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</si>
  <si>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</si>
  <si>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</si>
  <si>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</si>
  <si>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</si>
  <si>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</si>
  <si>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</si>
  <si>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</si>
  <si>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</si>
  <si>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</si>
  <si>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</si>
  <si>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</si>
  <si>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</si>
  <si>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</si>
  <si>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</si>
  <si>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</si>
  <si>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</si>
  <si>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Totals</t>
  </si>
  <si>
    <t>Total</t>
  </si>
  <si>
    <t>GAMMA MKT MOVE</t>
  </si>
  <si>
    <t>VEGA MKT MOVE</t>
  </si>
  <si>
    <t>THEATA MKT MOVE</t>
  </si>
  <si>
    <t>ep sj</t>
  </si>
  <si>
    <t>sumas</t>
  </si>
  <si>
    <t>CASH</t>
  </si>
  <si>
    <t>BAL MONTH</t>
  </si>
  <si>
    <t>SPOT</t>
  </si>
  <si>
    <t>CASH END OF MONTH</t>
  </si>
  <si>
    <t>HUB</t>
  </si>
  <si>
    <t>BASIS EOM CASH</t>
  </si>
  <si>
    <t>pepl</t>
  </si>
  <si>
    <t>aeco</t>
  </si>
  <si>
    <t>fh</t>
  </si>
  <si>
    <t>z</t>
  </si>
  <si>
    <t>basis gamma</t>
  </si>
  <si>
    <t>fixed price gamma</t>
  </si>
  <si>
    <t>chi</t>
  </si>
  <si>
    <t>T/STX-VAL-AVG</t>
  </si>
  <si>
    <t>demarc</t>
  </si>
  <si>
    <t>vent</t>
  </si>
  <si>
    <t>mich</t>
  </si>
  <si>
    <t>PEPL</t>
  </si>
  <si>
    <t>DEMARC</t>
  </si>
  <si>
    <t>VENT</t>
  </si>
  <si>
    <t>MICH</t>
  </si>
  <si>
    <t>EP PERM</t>
  </si>
  <si>
    <t>GAS DAILY FIXED PRICE</t>
  </si>
  <si>
    <t>DO NOT CLEAR</t>
  </si>
  <si>
    <t>H GD DEL</t>
  </si>
  <si>
    <t>GAS DAILY</t>
  </si>
  <si>
    <t>CURRENT</t>
  </si>
  <si>
    <t>CHG</t>
  </si>
  <si>
    <t>GD/FUT SPD</t>
  </si>
  <si>
    <t>BEG POS</t>
  </si>
  <si>
    <t>OFFSET</t>
  </si>
  <si>
    <t>RESULT</t>
  </si>
  <si>
    <t>NET</t>
  </si>
  <si>
    <t>OPEN POS</t>
  </si>
  <si>
    <t>PIPE BOOK</t>
  </si>
  <si>
    <t>SCALAR</t>
  </si>
  <si>
    <t>SETTLE DELTA</t>
  </si>
  <si>
    <t>GD GAMMA</t>
  </si>
  <si>
    <t>GD VOL</t>
  </si>
  <si>
    <t>balance</t>
  </si>
  <si>
    <t>CENTRAL-FIELD</t>
  </si>
  <si>
    <t>CENTRAL-MARKET</t>
  </si>
  <si>
    <t>EAST-MARKET</t>
  </si>
  <si>
    <t>EAST-FIELD</t>
  </si>
  <si>
    <t>EAST-NY</t>
  </si>
  <si>
    <t>WEST-PERM</t>
  </si>
  <si>
    <t>TEXAS-FIELD</t>
  </si>
  <si>
    <t>WEST-BASIN</t>
  </si>
  <si>
    <t>WEST-NORTH</t>
  </si>
  <si>
    <t>WEST-CA</t>
  </si>
  <si>
    <t>WEST-CANADA</t>
  </si>
  <si>
    <t>JV</t>
  </si>
  <si>
    <t>1=CALL,2=PUT,3=STRADDLE</t>
  </si>
  <si>
    <t>NWPL RM CHANGE</t>
  </si>
  <si>
    <t>options</t>
  </si>
  <si>
    <t>gas daily scalar</t>
  </si>
  <si>
    <t>m</t>
  </si>
  <si>
    <t>nu</t>
  </si>
  <si>
    <t>I</t>
  </si>
  <si>
    <t>FH</t>
  </si>
  <si>
    <t>PC</t>
  </si>
  <si>
    <t>U</t>
  </si>
  <si>
    <t>X</t>
  </si>
  <si>
    <t>V</t>
  </si>
  <si>
    <t>VOL ADDER</t>
  </si>
  <si>
    <t>NYMEX VOL</t>
  </si>
  <si>
    <t>SOCAL VOL</t>
  </si>
  <si>
    <t>DEAL NUMBER</t>
  </si>
  <si>
    <t>DIFF</t>
  </si>
  <si>
    <t>CONTRACT</t>
  </si>
  <si>
    <t xml:space="preserve">contract </t>
  </si>
  <si>
    <t>contractdiff</t>
  </si>
  <si>
    <t>netgamma</t>
  </si>
  <si>
    <t>X'01-H'02</t>
  </si>
  <si>
    <t>J'02-V'02</t>
  </si>
  <si>
    <t>X'02-H'03</t>
  </si>
  <si>
    <t>J'03-Z'03</t>
  </si>
  <si>
    <t>04-</t>
  </si>
  <si>
    <t>BAL CAL 2</t>
  </si>
  <si>
    <t>CAL 3</t>
  </si>
  <si>
    <t>BALANCE</t>
  </si>
  <si>
    <t>cash</t>
  </si>
  <si>
    <t>ZH</t>
  </si>
  <si>
    <t xml:space="preserve">X </t>
  </si>
  <si>
    <t>Z</t>
  </si>
  <si>
    <t>X2H3</t>
  </si>
  <si>
    <t>Nov</t>
  </si>
  <si>
    <t>Z'01-H'02</t>
  </si>
  <si>
    <t>'Basis Options'!$AB$8:$AB$887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</si>
</sst>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1" formatCode="#,##0.000_);[Red]\(#,##0.000\)"/>
    <numFmt numFmtId="182" formatCode="0.000_);[Red]\(0.000\)"/>
    <numFmt numFmtId="185" formatCode="mmmm\-yy"/>
    <numFmt numFmtId="186" formatCode="_(* #,##0_);_(* \(#,##0\);_(* &quot;-&quot;??_);_(@_)"/>
    <numFmt numFmtId="187" formatCode="0.00000"/>
    <numFmt numFmtId="193" formatCode="#,##0.0_ ;[Red]\-#,##0.0\ "/>
    <numFmt numFmtId="194" formatCode="#,##0_ ;[Red]\-#,##0\ "/>
    <numFmt numFmtId="195" formatCode="&quot;$&quot;#,##0;[Red]\-&quot;$&quot;#,##0"/>
    <numFmt numFmtId="196" formatCode="#,##0.00_ ;[Red]\-#,##0.00\ 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  <font>
      <b/>
      <sz val="8"/>
      <color indexed="18"/>
      <name val="Arial"/>
      <family val="2"/>
    </font>
    <font>
      <b/>
      <sz val="7"/>
      <color indexed="18"/>
      <name val="MS Sans Serif"/>
    </font>
    <font>
      <b/>
      <sz val="7"/>
      <color indexed="18"/>
      <name val="Arial"/>
    </font>
    <font>
      <sz val="7"/>
      <color indexed="18"/>
      <name val="Arial"/>
    </font>
    <font>
      <sz val="8"/>
      <color indexed="18"/>
      <name val="Arial"/>
    </font>
    <font>
      <b/>
      <sz val="7"/>
      <color indexed="8"/>
      <name val="Arial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</fills>
  <borders count="6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39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0" fontId="24" fillId="0" borderId="0" xfId="0" applyNumberFormat="1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5" fontId="2" fillId="4" borderId="42" xfId="0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0" fontId="9" fillId="11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4" xfId="0" applyFont="1" applyFill="1" applyBorder="1"/>
    <xf numFmtId="186" fontId="2" fillId="10" borderId="45" xfId="0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0" fontId="23" fillId="2" borderId="0" xfId="0" applyNumberFormat="1" applyFont="1" applyFill="1" applyBorder="1" applyProtection="1">
      <protection locked="0"/>
    </xf>
    <xf numFmtId="10" fontId="23" fillId="2" borderId="28" xfId="0" applyNumberFormat="1" applyFont="1" applyFill="1" applyBorder="1" applyProtection="1">
      <protection locked="0"/>
    </xf>
    <xf numFmtId="179" fontId="0" fillId="0" borderId="48" xfId="0" applyNumberFormat="1" applyBorder="1"/>
    <xf numFmtId="17" fontId="29" fillId="0" borderId="49" xfId="0" applyNumberFormat="1" applyFont="1" applyBorder="1"/>
    <xf numFmtId="10" fontId="30" fillId="0" borderId="50" xfId="0" applyNumberFormat="1" applyFont="1" applyBorder="1"/>
    <xf numFmtId="166" fontId="31" fillId="0" borderId="50" xfId="0" applyNumberFormat="1" applyFont="1" applyBorder="1"/>
    <xf numFmtId="179" fontId="31" fillId="0" borderId="50" xfId="0" applyNumberFormat="1" applyFont="1" applyBorder="1"/>
    <xf numFmtId="6" fontId="31" fillId="0" borderId="50" xfId="0" applyNumberFormat="1" applyFont="1" applyBorder="1"/>
    <xf numFmtId="0" fontId="32" fillId="0" borderId="50" xfId="0" applyFont="1" applyBorder="1"/>
    <xf numFmtId="164" fontId="30" fillId="0" borderId="50" xfId="0" applyNumberFormat="1" applyFont="1" applyBorder="1"/>
    <xf numFmtId="1" fontId="30" fillId="2" borderId="50" xfId="0" applyNumberFormat="1" applyFont="1" applyFill="1" applyBorder="1" applyProtection="1">
      <protection locked="0"/>
    </xf>
    <xf numFmtId="0" fontId="33" fillId="0" borderId="50" xfId="0" applyFont="1" applyBorder="1"/>
    <xf numFmtId="17" fontId="29" fillId="0" borderId="51" xfId="0" applyNumberFormat="1" applyFont="1" applyBorder="1"/>
    <xf numFmtId="10" fontId="30" fillId="0" borderId="0" xfId="0" applyNumberFormat="1" applyFont="1" applyBorder="1"/>
    <xf numFmtId="166" fontId="31" fillId="0" borderId="0" xfId="0" applyNumberFormat="1" applyFont="1" applyBorder="1"/>
    <xf numFmtId="179" fontId="31" fillId="0" borderId="0" xfId="0" applyNumberFormat="1" applyFont="1" applyBorder="1"/>
    <xf numFmtId="6" fontId="31" fillId="0" borderId="0" xfId="0" applyNumberFormat="1" applyFont="1" applyBorder="1"/>
    <xf numFmtId="0" fontId="32" fillId="0" borderId="0" xfId="0" applyFont="1" applyBorder="1"/>
    <xf numFmtId="164" fontId="30" fillId="0" borderId="0" xfId="0" applyNumberFormat="1" applyFont="1" applyBorder="1"/>
    <xf numFmtId="1" fontId="30" fillId="2" borderId="0" xfId="0" applyNumberFormat="1" applyFont="1" applyFill="1" applyBorder="1" applyProtection="1">
      <protection locked="0"/>
    </xf>
    <xf numFmtId="0" fontId="33" fillId="0" borderId="0" xfId="0" applyFont="1" applyBorder="1"/>
    <xf numFmtId="10" fontId="30" fillId="0" borderId="24" xfId="0" applyNumberFormat="1" applyFont="1" applyBorder="1"/>
    <xf numFmtId="166" fontId="31" fillId="0" borderId="24" xfId="0" applyNumberFormat="1" applyFont="1" applyBorder="1"/>
    <xf numFmtId="179" fontId="31" fillId="0" borderId="24" xfId="0" applyNumberFormat="1" applyFont="1" applyBorder="1"/>
    <xf numFmtId="6" fontId="31" fillId="0" borderId="24" xfId="0" applyNumberFormat="1" applyFont="1" applyBorder="1"/>
    <xf numFmtId="0" fontId="32" fillId="0" borderId="24" xfId="0" applyFont="1" applyBorder="1"/>
    <xf numFmtId="164" fontId="30" fillId="0" borderId="24" xfId="0" applyNumberFormat="1" applyFont="1" applyBorder="1"/>
    <xf numFmtId="1" fontId="30" fillId="2" borderId="24" xfId="0" applyNumberFormat="1" applyFont="1" applyFill="1" applyBorder="1" applyProtection="1">
      <protection locked="0"/>
    </xf>
    <xf numFmtId="0" fontId="33" fillId="0" borderId="24" xfId="0" applyFont="1" applyBorder="1"/>
    <xf numFmtId="173" fontId="11" fillId="0" borderId="52" xfId="0" applyNumberFormat="1" applyFont="1" applyBorder="1"/>
    <xf numFmtId="173" fontId="11" fillId="0" borderId="53" xfId="0" applyNumberFormat="1" applyFont="1" applyBorder="1"/>
    <xf numFmtId="0" fontId="11" fillId="0" borderId="53" xfId="0" applyFont="1" applyBorder="1"/>
    <xf numFmtId="173" fontId="11" fillId="0" borderId="54" xfId="0" applyNumberFormat="1" applyFont="1" applyBorder="1"/>
    <xf numFmtId="2" fontId="5" fillId="0" borderId="0" xfId="0" applyNumberFormat="1" applyFont="1" applyAlignment="1">
      <alignment horizontal="center"/>
    </xf>
    <xf numFmtId="173" fontId="34" fillId="0" borderId="0" xfId="0" applyNumberFormat="1" applyFont="1" applyBorder="1"/>
    <xf numFmtId="166" fontId="31" fillId="0" borderId="50" xfId="0" quotePrefix="1" applyNumberFormat="1" applyFont="1" applyBorder="1"/>
    <xf numFmtId="172" fontId="31" fillId="0" borderId="0" xfId="0" applyNumberFormat="1" applyFont="1" applyBorder="1"/>
    <xf numFmtId="166" fontId="31" fillId="0" borderId="0" xfId="0" quotePrefix="1" applyNumberFormat="1" applyFont="1" applyBorder="1"/>
    <xf numFmtId="0" fontId="0" fillId="12" borderId="0" xfId="0" applyFill="1"/>
    <xf numFmtId="8" fontId="0" fillId="0" borderId="0" xfId="0" applyNumberFormat="1"/>
    <xf numFmtId="173" fontId="32" fillId="0" borderId="50" xfId="0" applyNumberFormat="1" applyFont="1" applyBorder="1"/>
    <xf numFmtId="17" fontId="3" fillId="9" borderId="15" xfId="0" applyNumberFormat="1" applyFont="1" applyFill="1" applyBorder="1"/>
    <xf numFmtId="164" fontId="17" fillId="5" borderId="0" xfId="0" applyNumberFormat="1" applyFont="1" applyFill="1" applyBorder="1" applyProtection="1">
      <protection locked="0"/>
    </xf>
    <xf numFmtId="173" fontId="17" fillId="5" borderId="0" xfId="0" applyNumberFormat="1" applyFont="1" applyFill="1" applyBorder="1" applyProtection="1">
      <protection locked="0"/>
    </xf>
    <xf numFmtId="38" fontId="17" fillId="5" borderId="0" xfId="0" applyNumberFormat="1" applyFont="1" applyFill="1" applyBorder="1" applyProtection="1">
      <protection locked="0"/>
    </xf>
    <xf numFmtId="182" fontId="17" fillId="5" borderId="0" xfId="0" applyNumberFormat="1" applyFont="1" applyFill="1" applyBorder="1" applyProtection="1">
      <protection locked="0"/>
    </xf>
    <xf numFmtId="2" fontId="17" fillId="5" borderId="0" xfId="0" applyNumberFormat="1" applyFont="1" applyFill="1" applyBorder="1" applyProtection="1">
      <protection locked="0"/>
    </xf>
    <xf numFmtId="0" fontId="17" fillId="5" borderId="0" xfId="0" applyFont="1" applyFill="1" applyBorder="1" applyProtection="1">
      <protection locked="0"/>
    </xf>
    <xf numFmtId="164" fontId="30" fillId="5" borderId="50" xfId="0" applyNumberFormat="1" applyFont="1" applyFill="1" applyBorder="1" applyProtection="1">
      <protection locked="0"/>
    </xf>
    <xf numFmtId="173" fontId="30" fillId="5" borderId="50" xfId="0" applyNumberFormat="1" applyFont="1" applyFill="1" applyBorder="1" applyProtection="1">
      <protection locked="0"/>
    </xf>
    <xf numFmtId="38" fontId="30" fillId="5" borderId="50" xfId="0" applyNumberFormat="1" applyFont="1" applyFill="1" applyBorder="1" applyProtection="1">
      <protection locked="0"/>
    </xf>
    <xf numFmtId="0" fontId="30" fillId="5" borderId="50" xfId="0" applyFont="1" applyFill="1" applyBorder="1" applyProtection="1">
      <protection locked="0"/>
    </xf>
    <xf numFmtId="2" fontId="30" fillId="5" borderId="50" xfId="0" applyNumberFormat="1" applyFont="1" applyFill="1" applyBorder="1" applyProtection="1">
      <protection locked="0"/>
    </xf>
    <xf numFmtId="164" fontId="30" fillId="5" borderId="0" xfId="0" applyNumberFormat="1" applyFont="1" applyFill="1" applyBorder="1" applyProtection="1">
      <protection locked="0"/>
    </xf>
    <xf numFmtId="173" fontId="30" fillId="5" borderId="0" xfId="0" applyNumberFormat="1" applyFont="1" applyFill="1" applyBorder="1" applyProtection="1">
      <protection locked="0"/>
    </xf>
    <xf numFmtId="38" fontId="30" fillId="5" borderId="0" xfId="0" applyNumberFormat="1" applyFont="1" applyFill="1" applyBorder="1" applyProtection="1">
      <protection locked="0"/>
    </xf>
    <xf numFmtId="182" fontId="30" fillId="5" borderId="0" xfId="0" applyNumberFormat="1" applyFont="1" applyFill="1" applyBorder="1" applyProtection="1">
      <protection locked="0"/>
    </xf>
    <xf numFmtId="0" fontId="30" fillId="5" borderId="0" xfId="0" applyFont="1" applyFill="1" applyBorder="1" applyProtection="1">
      <protection locked="0"/>
    </xf>
    <xf numFmtId="2" fontId="30" fillId="5" borderId="0" xfId="0" applyNumberFormat="1" applyFont="1" applyFill="1" applyBorder="1" applyProtection="1">
      <protection locked="0"/>
    </xf>
    <xf numFmtId="164" fontId="30" fillId="5" borderId="24" xfId="0" applyNumberFormat="1" applyFont="1" applyFill="1" applyBorder="1" applyProtection="1">
      <protection locked="0"/>
    </xf>
    <xf numFmtId="173" fontId="30" fillId="5" borderId="24" xfId="0" applyNumberFormat="1" applyFont="1" applyFill="1" applyBorder="1" applyProtection="1">
      <protection locked="0"/>
    </xf>
    <xf numFmtId="38" fontId="30" fillId="5" borderId="24" xfId="0" applyNumberFormat="1" applyFont="1" applyFill="1" applyBorder="1" applyProtection="1">
      <protection locked="0"/>
    </xf>
    <xf numFmtId="182" fontId="30" fillId="5" borderId="24" xfId="0" applyNumberFormat="1" applyFont="1" applyFill="1" applyBorder="1" applyProtection="1">
      <protection locked="0"/>
    </xf>
    <xf numFmtId="0" fontId="30" fillId="5" borderId="24" xfId="0" applyFont="1" applyFill="1" applyBorder="1" applyProtection="1">
      <protection locked="0"/>
    </xf>
    <xf numFmtId="2" fontId="30" fillId="5" borderId="24" xfId="0" applyNumberFormat="1" applyFont="1" applyFill="1" applyBorder="1" applyProtection="1">
      <protection locked="0"/>
    </xf>
    <xf numFmtId="0" fontId="11" fillId="0" borderId="49" xfId="0" applyFont="1" applyBorder="1"/>
    <xf numFmtId="0" fontId="11" fillId="0" borderId="50" xfId="0" applyFont="1" applyBorder="1"/>
    <xf numFmtId="0" fontId="11" fillId="0" borderId="55" xfId="0" applyFont="1" applyBorder="1"/>
    <xf numFmtId="0" fontId="11" fillId="0" borderId="51" xfId="0" applyFont="1" applyBorder="1"/>
    <xf numFmtId="0" fontId="11" fillId="0" borderId="0" xfId="0" applyFont="1" applyBorder="1"/>
    <xf numFmtId="0" fontId="11" fillId="0" borderId="56" xfId="0" applyFont="1" applyBorder="1"/>
    <xf numFmtId="173" fontId="11" fillId="0" borderId="51" xfId="0" applyNumberFormat="1" applyFont="1" applyBorder="1"/>
    <xf numFmtId="173" fontId="11" fillId="0" borderId="0" xfId="0" applyNumberFormat="1" applyFont="1" applyBorder="1"/>
    <xf numFmtId="173" fontId="11" fillId="0" borderId="56" xfId="0" applyNumberFormat="1" applyFont="1" applyBorder="1"/>
    <xf numFmtId="173" fontId="11" fillId="0" borderId="57" xfId="0" applyNumberFormat="1" applyFont="1" applyBorder="1"/>
    <xf numFmtId="173" fontId="11" fillId="0" borderId="24" xfId="0" applyNumberFormat="1" applyFont="1" applyBorder="1"/>
    <xf numFmtId="173" fontId="11" fillId="0" borderId="58" xfId="0" applyNumberFormat="1" applyFont="1" applyBorder="1"/>
    <xf numFmtId="0" fontId="16" fillId="0" borderId="0" xfId="0" quotePrefix="1" applyFont="1"/>
    <xf numFmtId="181" fontId="29" fillId="0" borderId="36" xfId="0" applyNumberFormat="1" applyFont="1" applyBorder="1"/>
    <xf numFmtId="0" fontId="11" fillId="0" borderId="52" xfId="0" applyFont="1" applyBorder="1"/>
    <xf numFmtId="0" fontId="11" fillId="11" borderId="50" xfId="0" applyFont="1" applyFill="1" applyBorder="1"/>
    <xf numFmtId="0" fontId="11" fillId="11" borderId="0" xfId="0" applyFont="1" applyFill="1" applyBorder="1"/>
    <xf numFmtId="14" fontId="0" fillId="0" borderId="0" xfId="0" applyNumberFormat="1"/>
    <xf numFmtId="167" fontId="11" fillId="0" borderId="49" xfId="0" applyNumberFormat="1" applyFont="1" applyBorder="1"/>
    <xf numFmtId="15" fontId="11" fillId="0" borderId="50" xfId="0" applyNumberFormat="1" applyFont="1" applyBorder="1"/>
    <xf numFmtId="40" fontId="11" fillId="0" borderId="50" xfId="0" applyNumberFormat="1" applyFont="1" applyBorder="1"/>
    <xf numFmtId="180" fontId="11" fillId="0" borderId="50" xfId="0" applyNumberFormat="1" applyFont="1" applyBorder="1"/>
    <xf numFmtId="182" fontId="11" fillId="0" borderId="50" xfId="0" applyNumberFormat="1" applyFont="1" applyBorder="1"/>
    <xf numFmtId="173" fontId="11" fillId="0" borderId="50" xfId="0" applyNumberFormat="1" applyFont="1" applyBorder="1"/>
    <xf numFmtId="182" fontId="26" fillId="0" borderId="50" xfId="0" applyNumberFormat="1" applyFont="1" applyBorder="1"/>
    <xf numFmtId="179" fontId="11" fillId="0" borderId="50" xfId="0" applyNumberFormat="1" applyFont="1" applyBorder="1"/>
    <xf numFmtId="0" fontId="0" fillId="0" borderId="50" xfId="0" applyBorder="1"/>
    <xf numFmtId="167" fontId="11" fillId="0" borderId="51" xfId="0" applyNumberFormat="1" applyFont="1" applyBorder="1"/>
    <xf numFmtId="15" fontId="11" fillId="0" borderId="0" xfId="0" applyNumberFormat="1" applyFont="1" applyBorder="1"/>
    <xf numFmtId="40" fontId="11" fillId="0" borderId="0" xfId="0" applyNumberFormat="1" applyFont="1" applyBorder="1"/>
    <xf numFmtId="180" fontId="11" fillId="0" borderId="0" xfId="0" applyNumberFormat="1" applyFont="1" applyBorder="1"/>
    <xf numFmtId="182" fontId="11" fillId="0" borderId="0" xfId="0" applyNumberFormat="1" applyFont="1" applyBorder="1"/>
    <xf numFmtId="182" fontId="26" fillId="0" borderId="0" xfId="0" applyNumberFormat="1" applyFont="1" applyBorder="1"/>
    <xf numFmtId="179" fontId="11" fillId="0" borderId="0" xfId="0" applyNumberFormat="1" applyFont="1" applyBorder="1"/>
    <xf numFmtId="0" fontId="0" fillId="0" borderId="0" xfId="0" applyBorder="1"/>
    <xf numFmtId="182" fontId="26" fillId="0" borderId="24" xfId="0" applyNumberFormat="1" applyFont="1" applyBorder="1"/>
    <xf numFmtId="179" fontId="11" fillId="0" borderId="24" xfId="0" applyNumberFormat="1" applyFont="1" applyBorder="1"/>
    <xf numFmtId="0" fontId="0" fillId="0" borderId="24" xfId="0" applyBorder="1"/>
    <xf numFmtId="15" fontId="11" fillId="0" borderId="56" xfId="0" applyNumberFormat="1" applyFont="1" applyBorder="1"/>
    <xf numFmtId="15" fontId="11" fillId="0" borderId="58" xfId="0" applyNumberFormat="1" applyFont="1" applyBorder="1"/>
    <xf numFmtId="16" fontId="0" fillId="0" borderId="0" xfId="0" applyNumberFormat="1"/>
    <xf numFmtId="6" fontId="0" fillId="0" borderId="0" xfId="0" applyNumberFormat="1"/>
    <xf numFmtId="173" fontId="9" fillId="0" borderId="0" xfId="0" applyNumberFormat="1" applyFont="1"/>
    <xf numFmtId="182" fontId="9" fillId="0" borderId="0" xfId="0" applyNumberFormat="1" applyFont="1"/>
    <xf numFmtId="193" fontId="0" fillId="0" borderId="0" xfId="0" applyNumberFormat="1"/>
    <xf numFmtId="193" fontId="0" fillId="0" borderId="28" xfId="0" applyNumberFormat="1" applyBorder="1"/>
    <xf numFmtId="15" fontId="35" fillId="0" borderId="28" xfId="0" applyNumberFormat="1" applyFont="1" applyBorder="1" applyAlignment="1">
      <alignment horizontal="center"/>
    </xf>
    <xf numFmtId="194" fontId="0" fillId="0" borderId="0" xfId="0" applyNumberFormat="1"/>
    <xf numFmtId="195" fontId="0" fillId="0" borderId="28" xfId="0" applyNumberFormat="1" applyBorder="1"/>
    <xf numFmtId="196" fontId="0" fillId="0" borderId="0" xfId="0" applyNumberFormat="1"/>
    <xf numFmtId="196" fontId="0" fillId="0" borderId="28" xfId="0" applyNumberFormat="1" applyBorder="1"/>
    <xf numFmtId="194" fontId="0" fillId="0" borderId="0" xfId="0" applyNumberFormat="1" applyBorder="1"/>
    <xf numFmtId="194" fontId="0" fillId="0" borderId="28" xfId="0" applyNumberFormat="1" applyBorder="1"/>
    <xf numFmtId="17" fontId="0" fillId="0" borderId="28" xfId="0" applyNumberFormat="1" applyBorder="1" applyAlignment="1">
      <alignment horizontal="center"/>
    </xf>
    <xf numFmtId="17" fontId="3" fillId="0" borderId="0" xfId="0" applyNumberFormat="1" applyFont="1" applyAlignment="1">
      <alignment vertical="top" wrapText="1"/>
    </xf>
    <xf numFmtId="17" fontId="3" fillId="0" borderId="0" xfId="0" applyNumberFormat="1" applyFont="1" applyBorder="1" applyAlignment="1">
      <alignment vertical="top" wrapText="1"/>
    </xf>
    <xf numFmtId="17" fontId="8" fillId="3" borderId="1" xfId="0" applyNumberFormat="1" applyFont="1" applyFill="1" applyBorder="1" applyAlignment="1">
      <alignment horizontal="centerContinuous" vertical="center"/>
    </xf>
    <xf numFmtId="17" fontId="2" fillId="4" borderId="0" xfId="0" applyNumberFormat="1" applyFont="1" applyFill="1" applyBorder="1" applyAlignment="1">
      <alignment horizontal="center" vertical="top" wrapText="1"/>
    </xf>
    <xf numFmtId="17" fontId="2" fillId="4" borderId="7" xfId="0" applyNumberFormat="1" applyFont="1" applyFill="1" applyBorder="1" applyAlignment="1">
      <alignment horizontal="center" vertical="top" wrapText="1"/>
    </xf>
    <xf numFmtId="17" fontId="35" fillId="0" borderId="28" xfId="0" applyNumberFormat="1" applyFont="1" applyBorder="1" applyAlignment="1">
      <alignment horizontal="center"/>
    </xf>
    <xf numFmtId="185" fontId="0" fillId="0" borderId="28" xfId="0" applyNumberFormat="1" applyBorder="1" applyAlignment="1">
      <alignment horizontal="center"/>
    </xf>
    <xf numFmtId="167" fontId="11" fillId="0" borderId="0" xfId="0" quotePrefix="1" applyNumberFormat="1" applyFont="1"/>
    <xf numFmtId="180" fontId="11" fillId="0" borderId="0" xfId="0" quotePrefix="1" applyNumberFormat="1" applyFont="1"/>
    <xf numFmtId="43" fontId="2" fillId="10" borderId="59" xfId="0" applyNumberFormat="1" applyFont="1" applyFill="1" applyBorder="1" applyAlignment="1">
      <alignment horizontal="left"/>
    </xf>
    <xf numFmtId="0" fontId="28" fillId="10" borderId="7" xfId="0" applyFont="1" applyFill="1" applyBorder="1"/>
    <xf numFmtId="186" fontId="2" fillId="13" borderId="14" xfId="1" applyNumberFormat="1" applyFont="1" applyFill="1" applyBorder="1"/>
    <xf numFmtId="186" fontId="2" fillId="13" borderId="0" xfId="1" applyNumberFormat="1" applyFont="1" applyFill="1" applyBorder="1"/>
    <xf numFmtId="186" fontId="2" fillId="2" borderId="0" xfId="1" applyNumberFormat="1" applyFont="1" applyFill="1" applyBorder="1"/>
  </cellXfs>
  <cellStyles count="5">
    <cellStyle name="Comma_Exotic Pipe Options" xfId="1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Global_Trading\Financial_Trading\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xotic%20Basis%20Op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GD.DeltaChang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LAST" advise="1"/>
      <ddeItem name="NGc10 LAST" advise="1"/>
      <ddeItem name="NGc11 LAST" advise="1"/>
      <ddeItem name="NGc12 LAST" advise="1"/>
      <ddeItem name="NGc13 LAST" advise="1"/>
      <ddeItem name="NGc14 LAST" advise="1"/>
      <ddeItem name="NGc15 LAST" advise="1"/>
      <ddeItem name="NGc16 LAST" advise="1"/>
      <ddeItem name="NGc17 LAST" advise="1"/>
      <ddeItem name="NGc18 LAST" advise="1"/>
      <ddeItem name="NGc19 LAST" advise="1"/>
      <ddeItem name="NGc2 LAST" advise="1"/>
      <ddeItem name="NGc20 LAST" advise="1"/>
      <ddeItem name="NGc21 LAST" advise="1"/>
      <ddeItem name="NGc22 LAST" advise="1"/>
      <ddeItem name="NGc23 LAST" advise="1"/>
      <ddeItem name="NGc24 LAST" advise="1"/>
      <ddeItem name="NGc25 LAST" advise="1"/>
      <ddeItem name="NGc26 LAST" advise="1"/>
      <ddeItem name="NGc27 LAST" advise="1"/>
      <ddeItem name="NGc28 LAST" advise="1"/>
      <ddeItem name="NGc29 LAST" advise="1"/>
      <ddeItem name="NGc3 LAST" advise="1"/>
      <ddeItem name="NGc30 LAST" advise="1"/>
      <ddeItem name="NGc31 LAST" advise="1"/>
      <ddeItem name="NGc32 LAST" advise="1"/>
      <ddeItem name="NGc33 LAST" advise="1"/>
      <ddeItem name="NGc34 LAST" advise="1"/>
      <ddeItem name="NGc35 LAST" advise="1"/>
      <ddeItem name="NGc36 LAST" advise="1"/>
      <ddeItem name="NGc4 LAST" advise="1"/>
      <ddeItem name="NGc5 LAST" advise="1"/>
      <ddeItem name="NGc6 LAST" advise="1"/>
      <ddeItem name="NGc7 LAST" advise="1"/>
      <ddeItem name="NGc8 LAST" advise="1"/>
      <ddeItem name="NGc9 LAST" advise="1"/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BASIS OPT CALC"/>
      <sheetName val="basis skew table"/>
      <sheetName val="VOL"/>
      <sheetName val="Sheet6"/>
      <sheetName val="STRADDLES"/>
      <sheetName val="Sheet8"/>
      <sheetName val="opt calc"/>
      <sheetName val="NEW SKEW TABLE"/>
      <sheetName val="gas daily spreads"/>
      <sheetName val="EXTENDABLE"/>
      <sheetName val="Sheet7"/>
      <sheetName val="GD OPT CALC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sc Configuration"/>
      <sheetName val="Roll Configuration"/>
      <sheetName val="Main Operations"/>
      <sheetName val="Summary"/>
      <sheetName val="Digital"/>
      <sheetName val="Asians"/>
      <sheetName val="Extendible Collars"/>
      <sheetName val="Pivot"/>
      <sheetName val="BASIS GREEKS"/>
      <sheetName val="Option Gamma"/>
      <sheetName val="CrvShLocation"/>
      <sheetName val="Basis Spread Options"/>
      <sheetName val="skew"/>
      <sheetName val="Basis Options"/>
      <sheetName val="Basis Options Pos"/>
      <sheetName val="GD Spread Options"/>
      <sheetName val="Cash Flows"/>
      <sheetName val="Correlations"/>
      <sheetName val="POSITION"/>
      <sheetName val="Basis Options P&amp;L"/>
      <sheetName val="Curves"/>
      <sheetName val="TXT File-P"/>
      <sheetName val="TXT File-D"/>
      <sheetName val="Peakers"/>
      <sheetName val="Basket Options"/>
      <sheetName val="Nymex Equiv 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39">
          <cell r="C339">
            <v>-7940.7097423498835</v>
          </cell>
        </row>
        <row r="340">
          <cell r="C340">
            <v>-7446.458547321442</v>
          </cell>
        </row>
        <row r="341">
          <cell r="C341">
            <v>-1268.1896069929041</v>
          </cell>
        </row>
        <row r="342">
          <cell r="C342">
            <v>-2127.0225761434531</v>
          </cell>
        </row>
        <row r="343">
          <cell r="C343">
            <v>-1867.0013058231145</v>
          </cell>
        </row>
        <row r="344">
          <cell r="C344">
            <v>-1811.3118382237083</v>
          </cell>
        </row>
        <row r="345">
          <cell r="C345">
            <v>-2095.2829575334476</v>
          </cell>
        </row>
        <row r="346">
          <cell r="C346">
            <v>-2103.9026471402294</v>
          </cell>
        </row>
        <row r="347">
          <cell r="C347">
            <v>-1941.6623661979966</v>
          </cell>
        </row>
        <row r="348">
          <cell r="C348">
            <v>-1838.0610405021293</v>
          </cell>
        </row>
        <row r="349">
          <cell r="C349">
            <v>-886.16434726948989</v>
          </cell>
        </row>
        <row r="350">
          <cell r="C350">
            <v>-926.71068116040078</v>
          </cell>
        </row>
        <row r="351">
          <cell r="C351">
            <v>-821.04027811144272</v>
          </cell>
        </row>
        <row r="352">
          <cell r="C352">
            <v>-693.55249997668261</v>
          </cell>
        </row>
        <row r="353">
          <cell r="C353">
            <v>-631.96112596011642</v>
          </cell>
        </row>
        <row r="354">
          <cell r="C354">
            <v>-423.85508522639611</v>
          </cell>
        </row>
        <row r="355">
          <cell r="C355">
            <v>-401.73805855027121</v>
          </cell>
        </row>
        <row r="356">
          <cell r="C356">
            <v>-381.22901620527114</v>
          </cell>
        </row>
        <row r="357">
          <cell r="C357">
            <v>-390.58796990536104</v>
          </cell>
        </row>
        <row r="358">
          <cell r="C358">
            <v>-389.09630714640161</v>
          </cell>
        </row>
        <row r="359">
          <cell r="C359">
            <v>-366.16134308247717</v>
          </cell>
        </row>
        <row r="360">
          <cell r="C360">
            <v>-373.89045714407996</v>
          </cell>
        </row>
        <row r="361">
          <cell r="C361">
            <v>-313.59383039784893</v>
          </cell>
        </row>
        <row r="362">
          <cell r="C362">
            <v>-331.95992864735388</v>
          </cell>
        </row>
        <row r="363">
          <cell r="C363">
            <v>-216.44709822921419</v>
          </cell>
        </row>
        <row r="364">
          <cell r="C364">
            <v>-189.15144709871851</v>
          </cell>
        </row>
        <row r="365">
          <cell r="C365">
            <v>-177.74898001973295</v>
          </cell>
        </row>
        <row r="366">
          <cell r="C366">
            <v>-127.91426816398419</v>
          </cell>
        </row>
        <row r="506">
          <cell r="C506">
            <v>2947.5755814338631</v>
          </cell>
        </row>
        <row r="507">
          <cell r="C507">
            <v>8528.6004985025429</v>
          </cell>
        </row>
        <row r="508">
          <cell r="C508">
            <v>2787.6673139742816</v>
          </cell>
        </row>
        <row r="509">
          <cell r="C509">
            <v>7573.0448479254692</v>
          </cell>
        </row>
        <row r="510">
          <cell r="C510">
            <v>9586.6356546957049</v>
          </cell>
        </row>
        <row r="511">
          <cell r="C511">
            <v>11731.228467571487</v>
          </cell>
        </row>
        <row r="512">
          <cell r="C512">
            <v>15825.487234540098</v>
          </cell>
        </row>
        <row r="513">
          <cell r="C513">
            <v>18514.353049879825</v>
          </cell>
        </row>
        <row r="514">
          <cell r="C514">
            <v>19356.570317707075</v>
          </cell>
        </row>
        <row r="515">
          <cell r="C515">
            <v>20444.084751257004</v>
          </cell>
        </row>
        <row r="516">
          <cell r="C516">
            <v>11010.2217951372</v>
          </cell>
        </row>
        <row r="517">
          <cell r="C517">
            <v>12713.701511253952</v>
          </cell>
        </row>
        <row r="518">
          <cell r="C518">
            <v>12386.437115069095</v>
          </cell>
        </row>
        <row r="519">
          <cell r="C519">
            <v>11564.625660939295</v>
          </cell>
        </row>
        <row r="520">
          <cell r="C520">
            <v>12088.347561273755</v>
          </cell>
        </row>
        <row r="521">
          <cell r="C521">
            <v>10686.509812129567</v>
          </cell>
        </row>
        <row r="522">
          <cell r="C522">
            <v>11297.313057317453</v>
          </cell>
        </row>
        <row r="523">
          <cell r="C523">
            <v>11565.058078557311</v>
          </cell>
        </row>
        <row r="524">
          <cell r="C524">
            <v>12553.268667863043</v>
          </cell>
        </row>
        <row r="525">
          <cell r="C525">
            <v>13313.813350910277</v>
          </cell>
        </row>
        <row r="526">
          <cell r="C526">
            <v>13298.027754550114</v>
          </cell>
        </row>
        <row r="527">
          <cell r="C527">
            <v>14262.130386936113</v>
          </cell>
        </row>
        <row r="528">
          <cell r="C528">
            <v>12595.08676185424</v>
          </cell>
        </row>
        <row r="529">
          <cell r="C529">
            <v>13987.845804481089</v>
          </cell>
        </row>
        <row r="530">
          <cell r="C530">
            <v>9721.8144067005178</v>
          </cell>
        </row>
        <row r="531">
          <cell r="C531">
            <v>8969.2284324285556</v>
          </cell>
        </row>
        <row r="532">
          <cell r="C532">
            <v>9114.3487163884583</v>
          </cell>
        </row>
        <row r="533">
          <cell r="C533">
            <v>7499.9919837303914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>
        <row r="11">
          <cell r="D11">
            <v>-51.23</v>
          </cell>
        </row>
        <row r="12">
          <cell r="D12">
            <v>-35.11</v>
          </cell>
        </row>
        <row r="13">
          <cell r="D13">
            <v>-23.04</v>
          </cell>
        </row>
        <row r="14">
          <cell r="D14">
            <v>0.08</v>
          </cell>
        </row>
        <row r="15">
          <cell r="D15">
            <v>1.81</v>
          </cell>
        </row>
        <row r="16">
          <cell r="D16">
            <v>4.4000000000000004</v>
          </cell>
        </row>
        <row r="17">
          <cell r="D17">
            <v>10.36</v>
          </cell>
        </row>
        <row r="18">
          <cell r="D18">
            <v>14.26</v>
          </cell>
        </row>
        <row r="19">
          <cell r="D19">
            <v>15.55</v>
          </cell>
        </row>
        <row r="20">
          <cell r="D20">
            <v>17.190000000000001</v>
          </cell>
        </row>
        <row r="21">
          <cell r="D21">
            <v>-2.09</v>
          </cell>
        </row>
        <row r="22">
          <cell r="D22">
            <v>-1.07</v>
          </cell>
        </row>
        <row r="23">
          <cell r="D23">
            <v>8.4700000000000006</v>
          </cell>
        </row>
        <row r="24">
          <cell r="D24">
            <v>7.46</v>
          </cell>
        </row>
        <row r="25">
          <cell r="D25">
            <v>7.84</v>
          </cell>
        </row>
        <row r="26">
          <cell r="D26">
            <v>4.6399999999999997</v>
          </cell>
        </row>
        <row r="27">
          <cell r="D27">
            <v>4.67</v>
          </cell>
        </row>
        <row r="28">
          <cell r="D28">
            <v>4.25</v>
          </cell>
        </row>
        <row r="29">
          <cell r="D29">
            <v>5.01</v>
          </cell>
        </row>
        <row r="30">
          <cell r="D30">
            <v>5.38</v>
          </cell>
        </row>
        <row r="31">
          <cell r="D31">
            <v>5.24</v>
          </cell>
        </row>
        <row r="32">
          <cell r="D32">
            <v>6.02</v>
          </cell>
        </row>
        <row r="33">
          <cell r="D33">
            <v>4.1100000000000003</v>
          </cell>
        </row>
        <row r="34">
          <cell r="D34">
            <v>4.62</v>
          </cell>
        </row>
        <row r="35">
          <cell r="D35">
            <v>11.77</v>
          </cell>
        </row>
        <row r="36">
          <cell r="D36">
            <v>11.19</v>
          </cell>
        </row>
        <row r="37">
          <cell r="D37">
            <v>11.19</v>
          </cell>
        </row>
        <row r="38">
          <cell r="D38">
            <v>9.36</v>
          </cell>
        </row>
        <row r="39">
          <cell r="D39">
            <v>9.5399999999999991</v>
          </cell>
        </row>
        <row r="40">
          <cell r="D40">
            <v>9.5299999999999994</v>
          </cell>
        </row>
        <row r="41">
          <cell r="D41">
            <v>9.9499999999999993</v>
          </cell>
        </row>
        <row r="42">
          <cell r="D42">
            <v>10.14</v>
          </cell>
        </row>
        <row r="43">
          <cell r="D43">
            <v>10.06</v>
          </cell>
        </row>
        <row r="44">
          <cell r="D44">
            <v>10.44</v>
          </cell>
        </row>
        <row r="45">
          <cell r="D45">
            <v>3.27</v>
          </cell>
        </row>
        <row r="46">
          <cell r="D46">
            <v>3.25</v>
          </cell>
        </row>
        <row r="47">
          <cell r="D47">
            <v>3.43</v>
          </cell>
        </row>
        <row r="48">
          <cell r="D48">
            <v>3.43</v>
          </cell>
        </row>
        <row r="49">
          <cell r="D49">
            <v>3.43</v>
          </cell>
        </row>
        <row r="50">
          <cell r="D50">
            <v>3.43</v>
          </cell>
        </row>
        <row r="51">
          <cell r="D51">
            <v>3.43</v>
          </cell>
        </row>
        <row r="52">
          <cell r="D52">
            <v>3.43</v>
          </cell>
        </row>
        <row r="53">
          <cell r="D53">
            <v>3.43</v>
          </cell>
        </row>
        <row r="54">
          <cell r="D54">
            <v>3.43</v>
          </cell>
        </row>
        <row r="55">
          <cell r="D55">
            <v>3.43</v>
          </cell>
        </row>
        <row r="56">
          <cell r="D56">
            <v>3.43</v>
          </cell>
        </row>
        <row r="57">
          <cell r="D57">
            <v>3.43</v>
          </cell>
        </row>
        <row r="58">
          <cell r="D58">
            <v>3.43</v>
          </cell>
        </row>
        <row r="59">
          <cell r="D59">
            <v>3.43</v>
          </cell>
        </row>
        <row r="60">
          <cell r="D60">
            <v>3.43</v>
          </cell>
        </row>
        <row r="61">
          <cell r="D61">
            <v>3.43</v>
          </cell>
        </row>
        <row r="62">
          <cell r="D62">
            <v>3.43</v>
          </cell>
        </row>
        <row r="63">
          <cell r="D63">
            <v>3.43</v>
          </cell>
        </row>
        <row r="64">
          <cell r="D64">
            <v>3.43</v>
          </cell>
        </row>
        <row r="65">
          <cell r="D65">
            <v>3.43</v>
          </cell>
        </row>
        <row r="66">
          <cell r="D66">
            <v>3.43</v>
          </cell>
        </row>
        <row r="67">
          <cell r="D67">
            <v>3.43</v>
          </cell>
        </row>
        <row r="68">
          <cell r="D68">
            <v>3.43</v>
          </cell>
        </row>
        <row r="69">
          <cell r="D69">
            <v>3.43</v>
          </cell>
        </row>
        <row r="70">
          <cell r="D70">
            <v>3.43</v>
          </cell>
        </row>
        <row r="71">
          <cell r="D71">
            <v>3.43</v>
          </cell>
        </row>
        <row r="72">
          <cell r="D72">
            <v>3.43</v>
          </cell>
        </row>
        <row r="73">
          <cell r="D73">
            <v>3.43</v>
          </cell>
        </row>
        <row r="74">
          <cell r="D74">
            <v>3.43</v>
          </cell>
        </row>
        <row r="75">
          <cell r="D75">
            <v>3.43</v>
          </cell>
        </row>
        <row r="76">
          <cell r="D76">
            <v>3.43</v>
          </cell>
        </row>
        <row r="77">
          <cell r="D77">
            <v>3.43</v>
          </cell>
        </row>
        <row r="78">
          <cell r="D78">
            <v>3.43</v>
          </cell>
        </row>
        <row r="79">
          <cell r="D79">
            <v>3.43</v>
          </cell>
        </row>
        <row r="80">
          <cell r="D80">
            <v>3.43</v>
          </cell>
        </row>
        <row r="81">
          <cell r="D81">
            <v>3.43</v>
          </cell>
        </row>
        <row r="82">
          <cell r="D82">
            <v>3.43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 Query"/>
      <sheetName val="rsroptdeltachange"/>
    </sheetNames>
    <sheetDataSet>
      <sheetData sheetId="0">
        <row r="7">
          <cell r="B7">
            <v>37237</v>
          </cell>
        </row>
      </sheetData>
      <sheetData sheetId="1">
        <row r="8">
          <cell r="C8">
            <v>2.5099999999999998</v>
          </cell>
        </row>
        <row r="9">
          <cell r="D9">
            <v>-485.1</v>
          </cell>
          <cell r="E9">
            <v>828.7</v>
          </cell>
          <cell r="F9">
            <v>807.60000000000014</v>
          </cell>
          <cell r="G9">
            <v>569.40000000000009</v>
          </cell>
          <cell r="H9">
            <v>203.9</v>
          </cell>
          <cell r="I9">
            <v>-116.80000000000001</v>
          </cell>
          <cell r="J9">
            <v>-201.00000000000003</v>
          </cell>
          <cell r="K9">
            <v>-223.2</v>
          </cell>
          <cell r="L9">
            <v>-180.8</v>
          </cell>
          <cell r="M9">
            <v>-386.25905822999988</v>
          </cell>
          <cell r="N9">
            <v>-13147.999799000003</v>
          </cell>
          <cell r="O9">
            <v>71982.458073648188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Sheet5"/>
      <sheetName val="BASIS OPT CALC"/>
      <sheetName val="basis skew table"/>
      <sheetName val="VOL"/>
      <sheetName val="Sheet6"/>
      <sheetName val="Sheet2"/>
      <sheetName val="STRADDLES"/>
      <sheetName val="GD OPT CALC"/>
      <sheetName val="digital"/>
      <sheetName val="index est"/>
      <sheetName val="opt calc"/>
      <sheetName val="NEW SKEW TABLE"/>
      <sheetName val="gas daily spreads"/>
      <sheetName val="EXTENDABLE"/>
      <sheetName val="Sheet7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1">
          <cell r="F31">
            <v>2.6339999999999999</v>
          </cell>
          <cell r="I31">
            <v>0.97</v>
          </cell>
        </row>
        <row r="32">
          <cell r="F32">
            <v>2.746</v>
          </cell>
          <cell r="I32">
            <v>0.94499999999999995</v>
          </cell>
        </row>
        <row r="33">
          <cell r="F33">
            <v>2.7629999999999999</v>
          </cell>
          <cell r="I33">
            <v>0.82499999999999996</v>
          </cell>
        </row>
        <row r="34">
          <cell r="F34">
            <v>2.73</v>
          </cell>
          <cell r="I34">
            <v>0.66249999999999998</v>
          </cell>
        </row>
        <row r="35">
          <cell r="F35">
            <v>2.7679999999999998</v>
          </cell>
          <cell r="I35">
            <v>0.59750000000000003</v>
          </cell>
        </row>
        <row r="36">
          <cell r="F36">
            <v>2.8180000000000001</v>
          </cell>
          <cell r="I36">
            <v>0.57499999999999996</v>
          </cell>
        </row>
        <row r="37">
          <cell r="F37">
            <v>2.86</v>
          </cell>
          <cell r="I37">
            <v>0.56999999999999995</v>
          </cell>
        </row>
        <row r="38">
          <cell r="F38">
            <v>2.903</v>
          </cell>
          <cell r="I38">
            <v>0.56499999999999995</v>
          </cell>
        </row>
        <row r="39">
          <cell r="F39">
            <v>2.899</v>
          </cell>
          <cell r="I39">
            <v>0.5625</v>
          </cell>
        </row>
        <row r="40">
          <cell r="F40">
            <v>2.9220000000000002</v>
          </cell>
          <cell r="I40">
            <v>0.5625</v>
          </cell>
        </row>
        <row r="41">
          <cell r="F41">
            <v>3.1190000000000002</v>
          </cell>
          <cell r="I41">
            <v>0.55500000000000005</v>
          </cell>
        </row>
        <row r="42">
          <cell r="F42">
            <v>3.306</v>
          </cell>
          <cell r="I42">
            <v>0.55000000000000004</v>
          </cell>
        </row>
        <row r="43">
          <cell r="F43">
            <v>3.4009999999999998</v>
          </cell>
          <cell r="I43">
            <v>0.54500000000000004</v>
          </cell>
        </row>
        <row r="44">
          <cell r="F44">
            <v>3.3359999999999999</v>
          </cell>
          <cell r="I44">
            <v>0.53500000000000003</v>
          </cell>
        </row>
        <row r="45">
          <cell r="F45">
            <v>3.2360000000000002</v>
          </cell>
          <cell r="I45">
            <v>0.50249999999999995</v>
          </cell>
        </row>
        <row r="46">
          <cell r="F46">
            <v>3.0910000000000002</v>
          </cell>
          <cell r="I46">
            <v>0.42</v>
          </cell>
        </row>
        <row r="47">
          <cell r="F47">
            <v>3.0910000000000002</v>
          </cell>
          <cell r="I47">
            <v>0.40500000000000003</v>
          </cell>
        </row>
        <row r="48">
          <cell r="F48">
            <v>3.121</v>
          </cell>
          <cell r="I48">
            <v>0.4</v>
          </cell>
        </row>
        <row r="49">
          <cell r="F49">
            <v>3.161</v>
          </cell>
          <cell r="I49">
            <v>0.4</v>
          </cell>
        </row>
        <row r="50">
          <cell r="F50">
            <v>3.1960000000000002</v>
          </cell>
          <cell r="I50">
            <v>0.4</v>
          </cell>
        </row>
        <row r="51">
          <cell r="F51">
            <v>3.1960000000000002</v>
          </cell>
          <cell r="I51">
            <v>0.39500000000000002</v>
          </cell>
        </row>
        <row r="52">
          <cell r="F52">
            <v>3.2210000000000001</v>
          </cell>
          <cell r="I52">
            <v>0.39750000000000002</v>
          </cell>
        </row>
        <row r="53">
          <cell r="F53">
            <v>3.3610000000000002</v>
          </cell>
          <cell r="I53">
            <v>0.39500000000000002</v>
          </cell>
        </row>
        <row r="54">
          <cell r="F54">
            <v>3.5</v>
          </cell>
          <cell r="I54">
            <v>0.39500000000000002</v>
          </cell>
        </row>
        <row r="55">
          <cell r="F55">
            <v>3.5649999999999999</v>
          </cell>
          <cell r="I55">
            <v>0.39500000000000002</v>
          </cell>
        </row>
        <row r="56">
          <cell r="F56">
            <v>3.48</v>
          </cell>
          <cell r="I56">
            <v>0.38750000000000001</v>
          </cell>
        </row>
        <row r="57">
          <cell r="F57">
            <v>3.35</v>
          </cell>
          <cell r="I57">
            <v>0.37</v>
          </cell>
        </row>
        <row r="58">
          <cell r="F58">
            <v>3.165</v>
          </cell>
          <cell r="I58">
            <v>0.33500000000000002</v>
          </cell>
        </row>
        <row r="59">
          <cell r="F59">
            <v>3.165</v>
          </cell>
          <cell r="I59">
            <v>0.33</v>
          </cell>
        </row>
        <row r="60">
          <cell r="F60">
            <v>3.2</v>
          </cell>
          <cell r="I60">
            <v>0.33</v>
          </cell>
        </row>
        <row r="61">
          <cell r="F61">
            <v>3.24</v>
          </cell>
          <cell r="I61">
            <v>0.33</v>
          </cell>
        </row>
        <row r="62">
          <cell r="F62">
            <v>3.28</v>
          </cell>
          <cell r="I62">
            <v>0.33</v>
          </cell>
        </row>
        <row r="63">
          <cell r="F63">
            <v>3.2629999999999999</v>
          </cell>
          <cell r="I63">
            <v>0.33</v>
          </cell>
        </row>
        <row r="64">
          <cell r="F64">
            <v>3.2879999999999998</v>
          </cell>
          <cell r="I64">
            <v>0.33</v>
          </cell>
        </row>
        <row r="65">
          <cell r="F65">
            <v>3.44</v>
          </cell>
          <cell r="I65">
            <v>0.32750000000000001</v>
          </cell>
        </row>
        <row r="66">
          <cell r="F66">
            <v>3.5830000000000002</v>
          </cell>
          <cell r="I66">
            <v>0.32500000000000001</v>
          </cell>
        </row>
        <row r="67">
          <cell r="F67">
            <v>3.621</v>
          </cell>
          <cell r="I67">
            <v>0.32500000000000001</v>
          </cell>
        </row>
        <row r="68">
          <cell r="F68">
            <v>3.5649999999999999</v>
          </cell>
          <cell r="I68">
            <v>0.32250000000000001</v>
          </cell>
        </row>
        <row r="69">
          <cell r="F69">
            <v>3.4350000000000001</v>
          </cell>
          <cell r="I69">
            <v>0.3125</v>
          </cell>
        </row>
        <row r="70">
          <cell r="F70">
            <v>3.25</v>
          </cell>
          <cell r="I70">
            <v>0.3</v>
          </cell>
        </row>
        <row r="71">
          <cell r="F71">
            <v>3.25</v>
          </cell>
          <cell r="I71">
            <v>0.29249999999999998</v>
          </cell>
        </row>
        <row r="72">
          <cell r="F72">
            <v>3.2850000000000001</v>
          </cell>
          <cell r="I72">
            <v>0.29249999999999998</v>
          </cell>
        </row>
        <row r="73">
          <cell r="F73">
            <v>3.3250000000000002</v>
          </cell>
          <cell r="I73">
            <v>0.28749999999999998</v>
          </cell>
        </row>
        <row r="74">
          <cell r="F74">
            <v>3.3650000000000002</v>
          </cell>
          <cell r="I74">
            <v>0.28749999999999998</v>
          </cell>
        </row>
        <row r="75">
          <cell r="F75">
            <v>3.3479999999999999</v>
          </cell>
          <cell r="I75">
            <v>0.28749999999999998</v>
          </cell>
        </row>
        <row r="76">
          <cell r="F76">
            <v>3.3730000000000002</v>
          </cell>
          <cell r="I76">
            <v>0.28749999999999998</v>
          </cell>
        </row>
        <row r="77">
          <cell r="F77">
            <v>3.5249999999999999</v>
          </cell>
          <cell r="I77">
            <v>0.28749999999999998</v>
          </cell>
        </row>
        <row r="78">
          <cell r="F78">
            <v>3.6680000000000001</v>
          </cell>
          <cell r="I78">
            <v>0.28749999999999998</v>
          </cell>
        </row>
        <row r="79">
          <cell r="F79">
            <v>3.7035</v>
          </cell>
          <cell r="I79">
            <v>0.28249999999999997</v>
          </cell>
        </row>
        <row r="80">
          <cell r="F80">
            <v>3.6475</v>
          </cell>
          <cell r="I80">
            <v>0.27750000000000002</v>
          </cell>
        </row>
        <row r="81">
          <cell r="F81">
            <v>3.5175000000000001</v>
          </cell>
          <cell r="I81">
            <v>0.26750000000000002</v>
          </cell>
        </row>
        <row r="82">
          <cell r="F82">
            <v>3.3325</v>
          </cell>
          <cell r="I82">
            <v>0.25</v>
          </cell>
        </row>
        <row r="83">
          <cell r="F83">
            <v>3.3325</v>
          </cell>
          <cell r="I83">
            <v>0.245</v>
          </cell>
        </row>
        <row r="84">
          <cell r="F84">
            <v>3.3675000000000002</v>
          </cell>
          <cell r="I84">
            <v>0.2475</v>
          </cell>
        </row>
        <row r="85">
          <cell r="F85">
            <v>3.4075000000000002</v>
          </cell>
          <cell r="I85">
            <v>0.2475</v>
          </cell>
        </row>
        <row r="86">
          <cell r="F86">
            <v>3.4474999999999998</v>
          </cell>
          <cell r="I86">
            <v>0.2475</v>
          </cell>
        </row>
        <row r="87">
          <cell r="F87">
            <v>3.4304999999999999</v>
          </cell>
          <cell r="I87">
            <v>0.2475</v>
          </cell>
        </row>
        <row r="88">
          <cell r="F88">
            <v>3.4554999999999998</v>
          </cell>
          <cell r="I88">
            <v>0.2475</v>
          </cell>
        </row>
        <row r="89">
          <cell r="F89">
            <v>3.6074999999999999</v>
          </cell>
          <cell r="I89">
            <v>0.2475</v>
          </cell>
        </row>
        <row r="90">
          <cell r="F90">
            <v>3.7505000000000002</v>
          </cell>
          <cell r="I90">
            <v>0.2475</v>
          </cell>
        </row>
        <row r="91">
          <cell r="F91">
            <v>3.7885</v>
          </cell>
          <cell r="I91">
            <v>0.2475</v>
          </cell>
        </row>
        <row r="92">
          <cell r="F92">
            <v>3.7324999999999999</v>
          </cell>
          <cell r="I92">
            <v>0.24249999999999999</v>
          </cell>
        </row>
        <row r="93">
          <cell r="F93">
            <v>3.6025</v>
          </cell>
          <cell r="I93">
            <v>0.24</v>
          </cell>
        </row>
        <row r="94">
          <cell r="F94">
            <v>3.4175</v>
          </cell>
          <cell r="I94">
            <v>0.24</v>
          </cell>
        </row>
        <row r="95">
          <cell r="F95">
            <v>3.4175</v>
          </cell>
          <cell r="I95">
            <v>0.24</v>
          </cell>
        </row>
        <row r="96">
          <cell r="F96">
            <v>3.4525000000000001</v>
          </cell>
          <cell r="I96">
            <v>0.24</v>
          </cell>
        </row>
        <row r="97">
          <cell r="F97">
            <v>3.4925000000000002</v>
          </cell>
          <cell r="I97">
            <v>0.24</v>
          </cell>
        </row>
        <row r="98">
          <cell r="F98">
            <v>3.5325000000000002</v>
          </cell>
          <cell r="I98">
            <v>0.24</v>
          </cell>
        </row>
        <row r="99">
          <cell r="F99">
            <v>3.5154999999999998</v>
          </cell>
          <cell r="I99">
            <v>0.24</v>
          </cell>
        </row>
        <row r="100">
          <cell r="F100">
            <v>3.5405000000000002</v>
          </cell>
          <cell r="I100">
            <v>0.24</v>
          </cell>
        </row>
        <row r="101">
          <cell r="F101">
            <v>3.6924999999999999</v>
          </cell>
          <cell r="I101">
            <v>0.24</v>
          </cell>
        </row>
        <row r="102">
          <cell r="F102">
            <v>3.8355000000000001</v>
          </cell>
          <cell r="I102">
            <v>0.24</v>
          </cell>
        </row>
        <row r="103">
          <cell r="F103">
            <v>3.8734999999999999</v>
          </cell>
          <cell r="I103">
            <v>0.24</v>
          </cell>
        </row>
        <row r="104">
          <cell r="F104">
            <v>3.8174999999999999</v>
          </cell>
          <cell r="I104">
            <v>0.24</v>
          </cell>
        </row>
        <row r="105">
          <cell r="F105">
            <v>3.6875</v>
          </cell>
          <cell r="I105">
            <v>0.23499999999999999</v>
          </cell>
        </row>
        <row r="106">
          <cell r="F106">
            <v>3.5024999999999999</v>
          </cell>
          <cell r="I106">
            <v>0.23</v>
          </cell>
        </row>
        <row r="107">
          <cell r="F107">
            <v>3.5024999999999999</v>
          </cell>
          <cell r="I107">
            <v>0.23</v>
          </cell>
        </row>
        <row r="108">
          <cell r="F108">
            <v>3.5375000000000001</v>
          </cell>
          <cell r="I108">
            <v>0.23</v>
          </cell>
        </row>
        <row r="109">
          <cell r="F109">
            <v>3.5775000000000001</v>
          </cell>
          <cell r="I109">
            <v>0.23</v>
          </cell>
        </row>
        <row r="110">
          <cell r="F110">
            <v>3.6175000000000002</v>
          </cell>
          <cell r="I110">
            <v>0.23</v>
          </cell>
        </row>
        <row r="111">
          <cell r="F111">
            <v>3.6004999999999998</v>
          </cell>
          <cell r="I111">
            <v>0.23</v>
          </cell>
        </row>
        <row r="112">
          <cell r="F112">
            <v>3.6255000000000002</v>
          </cell>
          <cell r="I112">
            <v>0.23</v>
          </cell>
        </row>
        <row r="113">
          <cell r="F113">
            <v>3.7774999999999999</v>
          </cell>
          <cell r="I113">
            <v>0.23</v>
          </cell>
        </row>
        <row r="114">
          <cell r="F114">
            <v>3.9205000000000001</v>
          </cell>
          <cell r="I114">
            <v>0.23</v>
          </cell>
        </row>
        <row r="115">
          <cell r="F115">
            <v>3.9584999999999999</v>
          </cell>
          <cell r="I115">
            <v>0.23</v>
          </cell>
        </row>
        <row r="116">
          <cell r="F116">
            <v>3.9024999999999999</v>
          </cell>
          <cell r="I116">
            <v>0.22750000000000001</v>
          </cell>
        </row>
        <row r="117">
          <cell r="F117">
            <v>3.7725</v>
          </cell>
          <cell r="I117">
            <v>0.22</v>
          </cell>
        </row>
        <row r="118">
          <cell r="F118">
            <v>3.5874999999999999</v>
          </cell>
          <cell r="I118">
            <v>0.20250000000000001</v>
          </cell>
        </row>
        <row r="119">
          <cell r="F119">
            <v>3.5874999999999999</v>
          </cell>
          <cell r="I119">
            <v>0.20250000000000001</v>
          </cell>
        </row>
        <row r="120">
          <cell r="F120">
            <v>3.6225000000000001</v>
          </cell>
          <cell r="I120">
            <v>0.20250000000000001</v>
          </cell>
        </row>
        <row r="121">
          <cell r="F121">
            <v>3.6625000000000001</v>
          </cell>
          <cell r="I121">
            <v>0.20250000000000001</v>
          </cell>
        </row>
        <row r="122">
          <cell r="F122">
            <v>3.7025000000000001</v>
          </cell>
          <cell r="I122">
            <v>0.20250000000000001</v>
          </cell>
        </row>
        <row r="123">
          <cell r="F123">
            <v>3.6855000000000002</v>
          </cell>
          <cell r="I123">
            <v>0.20250000000000001</v>
          </cell>
        </row>
        <row r="124">
          <cell r="F124">
            <v>3.7105000000000001</v>
          </cell>
          <cell r="I124">
            <v>0.20250000000000001</v>
          </cell>
        </row>
        <row r="125">
          <cell r="F125">
            <v>3.8624999999999998</v>
          </cell>
          <cell r="I125">
            <v>0.20250000000000001</v>
          </cell>
        </row>
        <row r="126">
          <cell r="F126">
            <v>4.0054999999999996</v>
          </cell>
          <cell r="I126">
            <v>0.20250000000000001</v>
          </cell>
        </row>
        <row r="127">
          <cell r="F127">
            <v>4.0434999999999999</v>
          </cell>
          <cell r="I127">
            <v>0.20250000000000001</v>
          </cell>
        </row>
        <row r="128">
          <cell r="F128">
            <v>3.9874999999999998</v>
          </cell>
          <cell r="I128">
            <v>0.2</v>
          </cell>
        </row>
        <row r="129">
          <cell r="F129">
            <v>3.8574999999999999</v>
          </cell>
          <cell r="I129">
            <v>0.19500000000000001</v>
          </cell>
        </row>
        <row r="130">
          <cell r="F130">
            <v>3.6724999999999999</v>
          </cell>
          <cell r="I130">
            <v>0.19</v>
          </cell>
        </row>
        <row r="131">
          <cell r="F131">
            <v>3.6724999999999999</v>
          </cell>
          <cell r="I131">
            <v>0.185</v>
          </cell>
        </row>
        <row r="132">
          <cell r="F132">
            <v>3.7075</v>
          </cell>
          <cell r="I132">
            <v>0.185</v>
          </cell>
        </row>
        <row r="133">
          <cell r="F133">
            <v>3.7475000000000001</v>
          </cell>
          <cell r="I133">
            <v>0.185</v>
          </cell>
        </row>
        <row r="134">
          <cell r="F134">
            <v>3.7875000000000001</v>
          </cell>
          <cell r="I134">
            <v>0.185</v>
          </cell>
        </row>
        <row r="135">
          <cell r="F135">
            <v>3.7705000000000002</v>
          </cell>
          <cell r="I135">
            <v>0.185</v>
          </cell>
        </row>
        <row r="136">
          <cell r="F136">
            <v>3.7955000000000001</v>
          </cell>
          <cell r="I136">
            <v>0.185</v>
          </cell>
        </row>
        <row r="137">
          <cell r="F137">
            <v>3.9474999999999998</v>
          </cell>
          <cell r="I137">
            <v>0.185</v>
          </cell>
        </row>
        <row r="138">
          <cell r="F138">
            <v>4.0904999999999996</v>
          </cell>
          <cell r="I138">
            <v>0.185</v>
          </cell>
        </row>
        <row r="139">
          <cell r="F139">
            <v>4.1284999999999998</v>
          </cell>
          <cell r="I139">
            <v>0.185</v>
          </cell>
        </row>
        <row r="140">
          <cell r="F140">
            <v>4.0724999999999998</v>
          </cell>
          <cell r="I140">
            <v>0.185</v>
          </cell>
        </row>
        <row r="141">
          <cell r="F141">
            <v>3.9424999999999999</v>
          </cell>
          <cell r="I141">
            <v>0.18</v>
          </cell>
        </row>
        <row r="142">
          <cell r="F142">
            <v>3.7574999999999998</v>
          </cell>
          <cell r="I142">
            <v>0.18</v>
          </cell>
        </row>
        <row r="143">
          <cell r="F143">
            <v>3.7574999999999998</v>
          </cell>
          <cell r="I143">
            <v>0.18</v>
          </cell>
        </row>
        <row r="144">
          <cell r="F144">
            <v>3.7925</v>
          </cell>
          <cell r="I144">
            <v>0.18</v>
          </cell>
        </row>
        <row r="145">
          <cell r="F145">
            <v>3.8325</v>
          </cell>
          <cell r="I145">
            <v>0.18</v>
          </cell>
        </row>
        <row r="146">
          <cell r="F146">
            <v>3.8725000000000001</v>
          </cell>
          <cell r="I146">
            <v>0.18</v>
          </cell>
        </row>
        <row r="147">
          <cell r="F147">
            <v>3.8555000000000001</v>
          </cell>
          <cell r="I147">
            <v>0.18</v>
          </cell>
        </row>
        <row r="148">
          <cell r="F148">
            <v>3.8805000000000001</v>
          </cell>
          <cell r="I148">
            <v>0.18</v>
          </cell>
        </row>
        <row r="149">
          <cell r="F149">
            <v>4.0324999999999998</v>
          </cell>
          <cell r="I149">
            <v>0.18</v>
          </cell>
        </row>
        <row r="150">
          <cell r="F150">
            <v>4.1755000000000004</v>
          </cell>
          <cell r="I150">
            <v>0.18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833"/>
  <sheetViews>
    <sheetView workbookViewId="0"/>
  </sheetViews>
  <sheetFormatPr defaultColWidth="13.109375" defaultRowHeight="13.2" x14ac:dyDescent="0.25"/>
  <cols>
    <col min="1" max="1" width="18.6640625" bestFit="1" customWidth="1"/>
    <col min="2" max="2" width="13.5546875" bestFit="1" customWidth="1"/>
    <col min="3" max="3" width="11.5546875" customWidth="1"/>
    <col min="4" max="4" width="14.6640625" bestFit="1" customWidth="1"/>
    <col min="5" max="5" width="16" bestFit="1" customWidth="1"/>
    <col min="6" max="7" width="18.5546875" bestFit="1" customWidth="1"/>
    <col min="8" max="8" width="16" bestFit="1" customWidth="1"/>
    <col min="9" max="9" width="11" bestFit="1" customWidth="1"/>
    <col min="10" max="10" width="12.33203125" bestFit="1" customWidth="1"/>
    <col min="11" max="11" width="10.109375" bestFit="1" customWidth="1"/>
    <col min="12" max="12" width="12.33203125" bestFit="1" customWidth="1"/>
    <col min="13" max="13" width="13.109375" customWidth="1"/>
    <col min="14" max="14" width="12.44140625" bestFit="1" customWidth="1"/>
    <col min="15" max="15" width="17.44140625" bestFit="1" customWidth="1"/>
    <col min="16" max="16" width="18" bestFit="1" customWidth="1"/>
    <col min="17" max="22" width="18" customWidth="1"/>
  </cols>
  <sheetData>
    <row r="1" spans="1:23" ht="13.8" thickBot="1" x14ac:dyDescent="0.3">
      <c r="A1" s="246" t="s">
        <v>266</v>
      </c>
      <c r="B1" s="80"/>
    </row>
    <row r="2" spans="1:23" ht="15.6" x14ac:dyDescent="0.3">
      <c r="A2" s="343">
        <v>37237</v>
      </c>
      <c r="B2" s="211" t="s">
        <v>243</v>
      </c>
      <c r="C2" s="213"/>
      <c r="D2" s="212"/>
      <c r="E2" s="212"/>
      <c r="F2" s="212"/>
      <c r="G2" s="212"/>
      <c r="H2" s="213"/>
      <c r="I2" s="213"/>
      <c r="J2" s="213"/>
      <c r="K2" s="213"/>
      <c r="L2" s="213"/>
      <c r="M2" s="213"/>
      <c r="N2" s="212"/>
      <c r="O2" s="212"/>
      <c r="P2" s="212"/>
      <c r="Q2" s="212"/>
      <c r="R2" s="212"/>
      <c r="S2" s="212"/>
      <c r="T2" s="212"/>
      <c r="U2" s="212"/>
      <c r="V2" s="212"/>
    </row>
    <row r="3" spans="1:23" ht="13.8" x14ac:dyDescent="0.25">
      <c r="B3" s="247" t="s">
        <v>2</v>
      </c>
      <c r="C3" s="248" t="s">
        <v>245</v>
      </c>
      <c r="D3" s="214"/>
      <c r="E3" s="215"/>
      <c r="F3" s="215"/>
      <c r="G3" s="215"/>
      <c r="H3" s="215"/>
      <c r="I3" s="216" t="s">
        <v>359</v>
      </c>
      <c r="J3" s="215" t="s">
        <v>244</v>
      </c>
      <c r="K3" s="217">
        <v>0</v>
      </c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</row>
    <row r="4" spans="1:23" ht="14.4" thickBot="1" x14ac:dyDescent="0.3">
      <c r="B4" s="218"/>
      <c r="C4" s="389">
        <v>380.63284560175344</v>
      </c>
      <c r="D4" s="390" t="s">
        <v>22</v>
      </c>
      <c r="E4" s="390" t="s">
        <v>13</v>
      </c>
      <c r="F4" s="390" t="s">
        <v>28</v>
      </c>
      <c r="G4" s="390" t="s">
        <v>12</v>
      </c>
      <c r="H4" s="390" t="s">
        <v>23</v>
      </c>
      <c r="I4" s="390" t="s">
        <v>29</v>
      </c>
      <c r="J4" s="390" t="s">
        <v>6</v>
      </c>
      <c r="K4" s="390" t="s">
        <v>18</v>
      </c>
      <c r="L4" s="390" t="s">
        <v>241</v>
      </c>
      <c r="M4" s="390" t="s">
        <v>8</v>
      </c>
      <c r="N4" s="390" t="s">
        <v>11</v>
      </c>
      <c r="O4" s="390" t="s">
        <v>14</v>
      </c>
      <c r="P4" s="390" t="s">
        <v>27</v>
      </c>
      <c r="Q4" s="390" t="s">
        <v>24</v>
      </c>
      <c r="R4" s="390" t="s">
        <v>26</v>
      </c>
      <c r="S4" s="390" t="s">
        <v>39</v>
      </c>
      <c r="T4" s="390" t="s">
        <v>25</v>
      </c>
      <c r="U4" s="390" t="s">
        <v>5</v>
      </c>
      <c r="V4" s="390" t="s">
        <v>214</v>
      </c>
      <c r="W4" s="390" t="s">
        <v>55</v>
      </c>
    </row>
    <row r="5" spans="1:23" x14ac:dyDescent="0.25">
      <c r="B5" s="219">
        <v>37257</v>
      </c>
      <c r="C5" s="391">
        <v>-53.732635402535671</v>
      </c>
      <c r="D5" s="392">
        <v>0.72999864492633126</v>
      </c>
      <c r="E5" s="392">
        <v>2.59274784087881E-3</v>
      </c>
      <c r="F5" s="392">
        <v>-1.0147972175285485</v>
      </c>
      <c r="G5" s="392">
        <v>-26.807038279885624</v>
      </c>
      <c r="H5" s="392">
        <v>0</v>
      </c>
      <c r="I5" s="392">
        <v>0.31278212469369976</v>
      </c>
      <c r="J5" s="392">
        <v>0</v>
      </c>
      <c r="K5" s="392">
        <v>0</v>
      </c>
      <c r="L5" s="392">
        <v>-5.7710421640948195E-2</v>
      </c>
      <c r="M5" s="392">
        <v>-41.090261057325861</v>
      </c>
      <c r="N5" s="392">
        <v>-2.1574613489372649</v>
      </c>
      <c r="O5" s="392">
        <v>0</v>
      </c>
      <c r="P5" s="392">
        <v>0</v>
      </c>
      <c r="Q5" s="392">
        <v>0</v>
      </c>
      <c r="R5" s="392">
        <v>0</v>
      </c>
      <c r="S5" s="392">
        <v>3.6590185554515151</v>
      </c>
      <c r="T5" s="392">
        <v>2.743873079747325</v>
      </c>
      <c r="U5" s="392">
        <v>9.9463677701228335</v>
      </c>
      <c r="V5" s="392">
        <v>0</v>
      </c>
    </row>
    <row r="6" spans="1:23" ht="12" customHeight="1" x14ac:dyDescent="0.25">
      <c r="B6" s="220">
        <v>37288</v>
      </c>
      <c r="C6" s="391">
        <v>-8.1122208480650784</v>
      </c>
      <c r="D6" s="392">
        <v>0.42257537214249635</v>
      </c>
      <c r="E6" s="392">
        <v>0.10208744980833032</v>
      </c>
      <c r="F6" s="392">
        <v>-0.6356623403523165</v>
      </c>
      <c r="G6" s="392">
        <v>0.25207261267559122</v>
      </c>
      <c r="H6" s="392">
        <v>0</v>
      </c>
      <c r="I6" s="392">
        <v>0.6722014192646848</v>
      </c>
      <c r="J6" s="392">
        <v>0</v>
      </c>
      <c r="K6" s="392">
        <v>0</v>
      </c>
      <c r="L6" s="392">
        <v>-0.25889661164609445</v>
      </c>
      <c r="M6" s="392">
        <v>-25.434446626423806</v>
      </c>
      <c r="N6" s="392">
        <v>-3.2161686577976178</v>
      </c>
      <c r="O6" s="392">
        <v>0</v>
      </c>
      <c r="P6" s="392">
        <v>0</v>
      </c>
      <c r="Q6" s="392">
        <v>0</v>
      </c>
      <c r="R6" s="392">
        <v>0</v>
      </c>
      <c r="S6" s="392">
        <v>6.2099362167982406</v>
      </c>
      <c r="T6" s="392">
        <v>2.3764155220886609</v>
      </c>
      <c r="U6" s="392">
        <v>11.397664795376752</v>
      </c>
      <c r="V6" s="392">
        <v>0</v>
      </c>
    </row>
    <row r="7" spans="1:23" x14ac:dyDescent="0.25">
      <c r="B7" s="220">
        <v>37316</v>
      </c>
      <c r="C7" s="391">
        <v>1.2855242495394581</v>
      </c>
      <c r="D7" s="392">
        <v>-0.44728910048727832</v>
      </c>
      <c r="E7" s="392">
        <v>0.13924029147826869</v>
      </c>
      <c r="F7" s="392">
        <v>-0.6741850714482932</v>
      </c>
      <c r="G7" s="392">
        <v>2.6132714356851157</v>
      </c>
      <c r="H7" s="392">
        <v>0</v>
      </c>
      <c r="I7" s="392">
        <v>0.90115998344203008</v>
      </c>
      <c r="J7" s="392">
        <v>0</v>
      </c>
      <c r="K7" s="392">
        <v>0</v>
      </c>
      <c r="L7" s="392">
        <v>0</v>
      </c>
      <c r="M7" s="392">
        <v>-22.777156859015719</v>
      </c>
      <c r="N7" s="392">
        <v>0.86214358746089415</v>
      </c>
      <c r="O7" s="392">
        <v>0</v>
      </c>
      <c r="P7" s="392">
        <v>0</v>
      </c>
      <c r="Q7" s="392">
        <v>0</v>
      </c>
      <c r="R7" s="392">
        <v>0</v>
      </c>
      <c r="S7" s="392">
        <v>6.2690191563364479</v>
      </c>
      <c r="T7" s="392">
        <v>2.7340360923157041</v>
      </c>
      <c r="U7" s="392">
        <v>11.665284733772287</v>
      </c>
      <c r="V7" s="392">
        <v>0</v>
      </c>
    </row>
    <row r="8" spans="1:23" x14ac:dyDescent="0.25">
      <c r="B8" s="220">
        <v>37347</v>
      </c>
      <c r="C8" s="391">
        <v>6.9734823562686286</v>
      </c>
      <c r="D8" s="392">
        <v>-1.5608729027038468</v>
      </c>
      <c r="E8" s="392">
        <v>0</v>
      </c>
      <c r="F8" s="392">
        <v>0.46348712925040925</v>
      </c>
      <c r="G8" s="392">
        <v>-5.0085891960548441</v>
      </c>
      <c r="H8" s="392">
        <v>0</v>
      </c>
      <c r="I8" s="392">
        <v>1.2392617119999754</v>
      </c>
      <c r="J8" s="392">
        <v>-0.82860175192400753</v>
      </c>
      <c r="K8" s="392">
        <v>0</v>
      </c>
      <c r="L8" s="392">
        <v>0</v>
      </c>
      <c r="M8" s="392">
        <v>-4.6881242019860023</v>
      </c>
      <c r="N8" s="392">
        <v>0</v>
      </c>
      <c r="O8" s="392">
        <v>0</v>
      </c>
      <c r="P8" s="392">
        <v>0</v>
      </c>
      <c r="Q8" s="392">
        <v>0</v>
      </c>
      <c r="R8" s="392">
        <v>0</v>
      </c>
      <c r="S8" s="392">
        <v>2.5755135309254307</v>
      </c>
      <c r="T8" s="392">
        <v>1.2694806234178442</v>
      </c>
      <c r="U8" s="392">
        <v>13.51192741334367</v>
      </c>
      <c r="V8" s="392">
        <v>0</v>
      </c>
    </row>
    <row r="9" spans="1:23" x14ac:dyDescent="0.25">
      <c r="B9" s="220">
        <v>37377</v>
      </c>
      <c r="C9" s="391">
        <v>8.0635421593520604</v>
      </c>
      <c r="D9" s="392">
        <v>-1.7796567281912519</v>
      </c>
      <c r="E9" s="392">
        <v>0</v>
      </c>
      <c r="F9" s="392">
        <v>0.46553319322420844</v>
      </c>
      <c r="G9" s="392">
        <v>-4.5597554337885526</v>
      </c>
      <c r="H9" s="392">
        <v>0</v>
      </c>
      <c r="I9" s="392">
        <v>1.2401730631395882</v>
      </c>
      <c r="J9" s="392">
        <v>-0.85404412857009326</v>
      </c>
      <c r="K9" s="392">
        <v>0</v>
      </c>
      <c r="L9" s="392">
        <v>0</v>
      </c>
      <c r="M9" s="392">
        <v>-4.2758417207730508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2.8263762727199557</v>
      </c>
      <c r="T9" s="392">
        <v>1.5224376874115126</v>
      </c>
      <c r="U9" s="392">
        <v>13.478319954179744</v>
      </c>
      <c r="V9" s="392">
        <v>0</v>
      </c>
    </row>
    <row r="10" spans="1:23" x14ac:dyDescent="0.25">
      <c r="B10" s="220">
        <v>37408</v>
      </c>
      <c r="C10" s="391">
        <v>8.7020715630328276</v>
      </c>
      <c r="D10" s="392">
        <v>-1.6814616549504093</v>
      </c>
      <c r="E10" s="392">
        <v>0</v>
      </c>
      <c r="F10" s="392">
        <v>0.42598740583660755</v>
      </c>
      <c r="G10" s="392">
        <v>-3.9620047780516519</v>
      </c>
      <c r="H10" s="392">
        <v>0</v>
      </c>
      <c r="I10" s="392">
        <v>1.1787251385917761</v>
      </c>
      <c r="J10" s="392">
        <v>-0.8142440423431293</v>
      </c>
      <c r="K10" s="392">
        <v>0</v>
      </c>
      <c r="L10" s="392">
        <v>0</v>
      </c>
      <c r="M10" s="392">
        <v>-3.9922182731291249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3.109104929109674</v>
      </c>
      <c r="T10" s="392">
        <v>1.7670443946603083</v>
      </c>
      <c r="U10" s="392">
        <v>12.671138443308777</v>
      </c>
      <c r="V10" s="392">
        <v>0</v>
      </c>
    </row>
    <row r="11" spans="1:23" x14ac:dyDescent="0.25">
      <c r="B11" s="220">
        <v>37438</v>
      </c>
      <c r="C11" s="391">
        <v>10.722535852371424</v>
      </c>
      <c r="D11" s="392">
        <v>-1.2919835517746101</v>
      </c>
      <c r="E11" s="392">
        <v>0</v>
      </c>
      <c r="F11" s="392">
        <v>0.41951078680125614</v>
      </c>
      <c r="G11" s="392">
        <v>-3.4592918231271601</v>
      </c>
      <c r="H11" s="392">
        <v>0</v>
      </c>
      <c r="I11" s="392">
        <v>1.1584331957334371</v>
      </c>
      <c r="J11" s="392">
        <v>-0.81796130756612373</v>
      </c>
      <c r="K11" s="392">
        <v>0</v>
      </c>
      <c r="L11" s="392">
        <v>0</v>
      </c>
      <c r="M11" s="392">
        <v>-3.3988962601094199</v>
      </c>
      <c r="N11" s="392">
        <v>0</v>
      </c>
      <c r="O11" s="392">
        <v>0</v>
      </c>
      <c r="P11" s="392">
        <v>0</v>
      </c>
      <c r="Q11" s="392">
        <v>0</v>
      </c>
      <c r="R11" s="392">
        <v>0</v>
      </c>
      <c r="S11" s="392">
        <v>3.4048628772219685</v>
      </c>
      <c r="T11" s="392">
        <v>2.5099249346297308</v>
      </c>
      <c r="U11" s="392">
        <v>12.197937000562344</v>
      </c>
      <c r="V11" s="392">
        <v>0</v>
      </c>
    </row>
    <row r="12" spans="1:23" x14ac:dyDescent="0.25">
      <c r="B12" s="220">
        <v>37469</v>
      </c>
      <c r="C12" s="391">
        <v>11.108720329613973</v>
      </c>
      <c r="D12" s="392">
        <v>-1.2041834791579937</v>
      </c>
      <c r="E12" s="392">
        <v>0</v>
      </c>
      <c r="F12" s="392">
        <v>0.39038768510802607</v>
      </c>
      <c r="G12" s="392">
        <v>-3.0756749692771543</v>
      </c>
      <c r="H12" s="392">
        <v>0</v>
      </c>
      <c r="I12" s="392">
        <v>1.0758080479836878</v>
      </c>
      <c r="J12" s="392">
        <v>-0.78425223491894203</v>
      </c>
      <c r="K12" s="392">
        <v>0</v>
      </c>
      <c r="L12" s="392">
        <v>0</v>
      </c>
      <c r="M12" s="392">
        <v>-2.9892403432996062</v>
      </c>
      <c r="N12" s="392">
        <v>0</v>
      </c>
      <c r="O12" s="392">
        <v>0</v>
      </c>
      <c r="P12" s="392">
        <v>0</v>
      </c>
      <c r="Q12" s="392">
        <v>0</v>
      </c>
      <c r="R12" s="392">
        <v>0</v>
      </c>
      <c r="S12" s="392">
        <v>3.5729299814416233</v>
      </c>
      <c r="T12" s="392">
        <v>2.7393521229928099</v>
      </c>
      <c r="U12" s="392">
        <v>11.383593518741524</v>
      </c>
      <c r="V12" s="392">
        <v>0</v>
      </c>
    </row>
    <row r="13" spans="1:23" x14ac:dyDescent="0.25">
      <c r="B13" s="220">
        <v>37500</v>
      </c>
      <c r="C13" s="391">
        <v>10.160053777091692</v>
      </c>
      <c r="D13" s="392">
        <v>-1.4523831031576386</v>
      </c>
      <c r="E13" s="392">
        <v>0</v>
      </c>
      <c r="F13" s="392">
        <v>0.36032006088646301</v>
      </c>
      <c r="G13" s="392">
        <v>-2.8213777270285756</v>
      </c>
      <c r="H13" s="392">
        <v>0</v>
      </c>
      <c r="I13" s="392">
        <v>1.0065091558044572</v>
      </c>
      <c r="J13" s="392">
        <v>-0.73523296183305475</v>
      </c>
      <c r="K13" s="392">
        <v>0</v>
      </c>
      <c r="L13" s="392">
        <v>0</v>
      </c>
      <c r="M13" s="392">
        <v>-2.9301088236817119</v>
      </c>
      <c r="N13" s="392">
        <v>0</v>
      </c>
      <c r="O13" s="392">
        <v>0</v>
      </c>
      <c r="P13" s="392">
        <v>0</v>
      </c>
      <c r="Q13" s="392">
        <v>0</v>
      </c>
      <c r="R13" s="392">
        <v>0</v>
      </c>
      <c r="S13" s="392">
        <v>3.5832017267620362</v>
      </c>
      <c r="T13" s="392">
        <v>2.4071795081302798</v>
      </c>
      <c r="U13" s="392">
        <v>10.741945941209437</v>
      </c>
      <c r="V13" s="392">
        <v>0</v>
      </c>
    </row>
    <row r="14" spans="1:23" x14ac:dyDescent="0.25">
      <c r="B14" s="220">
        <v>37530</v>
      </c>
      <c r="C14" s="391">
        <v>10.394400811364532</v>
      </c>
      <c r="D14" s="392">
        <v>-1.3500108377884197</v>
      </c>
      <c r="E14" s="392">
        <v>0</v>
      </c>
      <c r="F14" s="392">
        <v>0.36821783627164534</v>
      </c>
      <c r="G14" s="392">
        <v>-2.6033795322121329</v>
      </c>
      <c r="H14" s="392">
        <v>0</v>
      </c>
      <c r="I14" s="392">
        <v>0.98396444062934618</v>
      </c>
      <c r="J14" s="392">
        <v>-0.73389488970051731</v>
      </c>
      <c r="K14" s="392">
        <v>0</v>
      </c>
      <c r="L14" s="392">
        <v>0</v>
      </c>
      <c r="M14" s="392">
        <v>-2.5958714177911046</v>
      </c>
      <c r="N14" s="392">
        <v>0</v>
      </c>
      <c r="O14" s="392">
        <v>0</v>
      </c>
      <c r="P14" s="392">
        <v>0</v>
      </c>
      <c r="Q14" s="392">
        <v>0</v>
      </c>
      <c r="R14" s="392">
        <v>0</v>
      </c>
      <c r="S14" s="392">
        <v>3.6640511414045434</v>
      </c>
      <c r="T14" s="392">
        <v>2.2083891904311006</v>
      </c>
      <c r="U14" s="392">
        <v>10.452934880120072</v>
      </c>
      <c r="V14" s="392">
        <v>0</v>
      </c>
    </row>
    <row r="15" spans="1:23" x14ac:dyDescent="0.25">
      <c r="B15" s="220">
        <v>37561</v>
      </c>
      <c r="C15" s="391">
        <v>21.474430306810433</v>
      </c>
      <c r="D15" s="392">
        <v>0</v>
      </c>
      <c r="E15" s="392">
        <v>0</v>
      </c>
      <c r="F15" s="392">
        <v>0</v>
      </c>
      <c r="G15" s="392">
        <v>-2.6261547632684743</v>
      </c>
      <c r="H15" s="392">
        <v>0</v>
      </c>
      <c r="I15" s="392">
        <v>0.27227327087891495</v>
      </c>
      <c r="J15" s="392">
        <v>0</v>
      </c>
      <c r="K15" s="392">
        <v>0</v>
      </c>
      <c r="L15" s="392">
        <v>0</v>
      </c>
      <c r="M15" s="392">
        <v>7.9788654717463787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4.6346247657112025</v>
      </c>
      <c r="T15" s="392">
        <v>1.6146474687692673</v>
      </c>
      <c r="U15" s="392">
        <v>9.6001740929731447</v>
      </c>
      <c r="V15" s="392">
        <v>0</v>
      </c>
    </row>
    <row r="16" spans="1:23" x14ac:dyDescent="0.25">
      <c r="B16" s="220">
        <v>37591</v>
      </c>
      <c r="C16" s="391">
        <v>20.720990135137782</v>
      </c>
      <c r="D16" s="392">
        <v>0</v>
      </c>
      <c r="E16" s="392">
        <v>0</v>
      </c>
      <c r="F16" s="392">
        <v>0</v>
      </c>
      <c r="G16" s="392">
        <v>-2.5315880516220068</v>
      </c>
      <c r="H16" s="392">
        <v>0</v>
      </c>
      <c r="I16" s="392">
        <v>0.26261277459716609</v>
      </c>
      <c r="J16" s="392">
        <v>0</v>
      </c>
      <c r="K16" s="392">
        <v>0</v>
      </c>
      <c r="L16" s="392">
        <v>0</v>
      </c>
      <c r="M16" s="392">
        <v>7.6478830437010563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4.4381740130791201</v>
      </c>
      <c r="T16" s="392">
        <v>1.6572422865637508</v>
      </c>
      <c r="U16" s="392">
        <v>9.2466660688186941</v>
      </c>
      <c r="V16" s="392">
        <v>0</v>
      </c>
    </row>
    <row r="17" spans="2:22" x14ac:dyDescent="0.25">
      <c r="B17" s="220">
        <v>37622</v>
      </c>
      <c r="C17" s="391">
        <v>14.815377312715817</v>
      </c>
      <c r="D17" s="392">
        <v>0</v>
      </c>
      <c r="E17" s="392">
        <v>0</v>
      </c>
      <c r="F17" s="392">
        <v>0</v>
      </c>
      <c r="G17" s="392">
        <v>-2.3715003923416056</v>
      </c>
      <c r="H17" s="392">
        <v>0</v>
      </c>
      <c r="I17" s="392">
        <v>0</v>
      </c>
      <c r="J17" s="392">
        <v>0</v>
      </c>
      <c r="K17" s="392">
        <v>0</v>
      </c>
      <c r="L17" s="392">
        <v>0</v>
      </c>
      <c r="M17" s="392">
        <v>9.1119693436742644E-2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4.3116107196349347</v>
      </c>
      <c r="T17" s="392">
        <v>3.8526691550117649</v>
      </c>
      <c r="U17" s="392">
        <v>8.9314781369739809</v>
      </c>
      <c r="V17" s="392">
        <v>0</v>
      </c>
    </row>
    <row r="18" spans="2:22" x14ac:dyDescent="0.25">
      <c r="B18" s="220">
        <v>37653</v>
      </c>
      <c r="C18" s="391">
        <v>13.839117510664451</v>
      </c>
      <c r="D18" s="392">
        <v>0</v>
      </c>
      <c r="E18" s="392">
        <v>0</v>
      </c>
      <c r="F18" s="392">
        <v>0</v>
      </c>
      <c r="G18" s="392">
        <v>-2.365096792117011</v>
      </c>
      <c r="H18" s="392">
        <v>0</v>
      </c>
      <c r="I18" s="392">
        <v>0</v>
      </c>
      <c r="J18" s="392">
        <v>0</v>
      </c>
      <c r="K18" s="392">
        <v>0</v>
      </c>
      <c r="L18" s="392">
        <v>0</v>
      </c>
      <c r="M18" s="392">
        <v>0.21650892688535528</v>
      </c>
      <c r="N18" s="392">
        <v>0</v>
      </c>
      <c r="O18" s="392">
        <v>0</v>
      </c>
      <c r="P18" s="392">
        <v>0</v>
      </c>
      <c r="Q18" s="392">
        <v>0</v>
      </c>
      <c r="R18" s="392">
        <v>0</v>
      </c>
      <c r="S18" s="392">
        <v>4.0912718674790591</v>
      </c>
      <c r="T18" s="392">
        <v>3.4772872850851408</v>
      </c>
      <c r="U18" s="392">
        <v>8.4191462233319072</v>
      </c>
      <c r="V18" s="392">
        <v>0</v>
      </c>
    </row>
    <row r="19" spans="2:22" x14ac:dyDescent="0.25">
      <c r="B19" s="220">
        <v>37681</v>
      </c>
      <c r="C19" s="391">
        <v>15.285344547786741</v>
      </c>
      <c r="D19" s="392">
        <v>0</v>
      </c>
      <c r="E19" s="392">
        <v>0</v>
      </c>
      <c r="F19" s="392">
        <v>0</v>
      </c>
      <c r="G19" s="392">
        <v>-2.4990335295568435</v>
      </c>
      <c r="H19" s="392">
        <v>0</v>
      </c>
      <c r="I19" s="392">
        <v>0</v>
      </c>
      <c r="J19" s="392">
        <v>0</v>
      </c>
      <c r="K19" s="392">
        <v>0</v>
      </c>
      <c r="L19" s="392">
        <v>0</v>
      </c>
      <c r="M19" s="392">
        <v>0.305001388873964</v>
      </c>
      <c r="N19" s="392">
        <v>0</v>
      </c>
      <c r="O19" s="392">
        <v>0</v>
      </c>
      <c r="P19" s="392">
        <v>0</v>
      </c>
      <c r="Q19" s="392">
        <v>0</v>
      </c>
      <c r="R19" s="392">
        <v>0</v>
      </c>
      <c r="S19" s="392">
        <v>4.369465393779123</v>
      </c>
      <c r="T19" s="392">
        <v>3.9745017355293966</v>
      </c>
      <c r="U19" s="392">
        <v>9.1354095591611006</v>
      </c>
      <c r="V19" s="392">
        <v>0</v>
      </c>
    </row>
    <row r="20" spans="2:22" x14ac:dyDescent="0.25">
      <c r="B20" s="220">
        <v>37712</v>
      </c>
      <c r="C20" s="391">
        <v>18.427056222795031</v>
      </c>
      <c r="D20" s="392">
        <v>0</v>
      </c>
      <c r="E20" s="392">
        <v>0</v>
      </c>
      <c r="F20" s="392">
        <v>-0.49483702490116077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0.14128525814417436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3.5247701762314394</v>
      </c>
      <c r="T20" s="392">
        <v>4.6963680328605992</v>
      </c>
      <c r="U20" s="392">
        <v>10.559469780459978</v>
      </c>
      <c r="V20" s="392">
        <v>0</v>
      </c>
    </row>
    <row r="21" spans="2:22" x14ac:dyDescent="0.25">
      <c r="B21" s="220">
        <v>37742</v>
      </c>
      <c r="C21" s="391">
        <v>18.783506627123941</v>
      </c>
      <c r="D21" s="392">
        <v>0</v>
      </c>
      <c r="E21" s="392">
        <v>0</v>
      </c>
      <c r="F21" s="392">
        <v>-0.48361772640682454</v>
      </c>
      <c r="G21" s="392">
        <v>0</v>
      </c>
      <c r="H21" s="392">
        <v>0</v>
      </c>
      <c r="I21" s="392">
        <v>0</v>
      </c>
      <c r="J21" s="392">
        <v>0</v>
      </c>
      <c r="K21" s="392">
        <v>0</v>
      </c>
      <c r="L21" s="392">
        <v>0</v>
      </c>
      <c r="M21" s="392">
        <v>0.14419523700450299</v>
      </c>
      <c r="N21" s="392">
        <v>0</v>
      </c>
      <c r="O21" s="392">
        <v>0</v>
      </c>
      <c r="P21" s="392">
        <v>0</v>
      </c>
      <c r="Q21" s="392">
        <v>0</v>
      </c>
      <c r="R21" s="392">
        <v>0</v>
      </c>
      <c r="S21" s="392">
        <v>3.5609337454945935</v>
      </c>
      <c r="T21" s="392">
        <v>4.8438796247652682</v>
      </c>
      <c r="U21" s="392">
        <v>10.718115746266399</v>
      </c>
      <c r="V21" s="392">
        <v>0</v>
      </c>
    </row>
    <row r="22" spans="2:22" x14ac:dyDescent="0.25">
      <c r="B22" s="220">
        <v>37773</v>
      </c>
      <c r="C22" s="391">
        <v>18.116948562525913</v>
      </c>
      <c r="D22" s="392">
        <v>0</v>
      </c>
      <c r="E22" s="392">
        <v>0</v>
      </c>
      <c r="F22" s="392">
        <v>-0.50372071222469739</v>
      </c>
      <c r="G22" s="392">
        <v>0</v>
      </c>
      <c r="H22" s="392">
        <v>0</v>
      </c>
      <c r="I22" s="392">
        <v>0</v>
      </c>
      <c r="J22" s="392">
        <v>0</v>
      </c>
      <c r="K22" s="392">
        <v>0</v>
      </c>
      <c r="L22" s="392">
        <v>0</v>
      </c>
      <c r="M22" s="392">
        <v>0.14783777087912497</v>
      </c>
      <c r="N22" s="392">
        <v>0</v>
      </c>
      <c r="O22" s="392">
        <v>0</v>
      </c>
      <c r="P22" s="392">
        <v>0</v>
      </c>
      <c r="Q22" s="392">
        <v>0</v>
      </c>
      <c r="R22" s="392">
        <v>0</v>
      </c>
      <c r="S22" s="392">
        <v>3.5072845776829435</v>
      </c>
      <c r="T22" s="392">
        <v>4.6076175369981476</v>
      </c>
      <c r="U22" s="392">
        <v>10.357929389190396</v>
      </c>
      <c r="V22" s="392">
        <v>0</v>
      </c>
    </row>
    <row r="23" spans="2:22" x14ac:dyDescent="0.25">
      <c r="B23" s="220">
        <v>37803</v>
      </c>
      <c r="C23" s="391">
        <v>18.060575361162485</v>
      </c>
      <c r="D23" s="392">
        <v>0</v>
      </c>
      <c r="E23" s="392">
        <v>0</v>
      </c>
      <c r="F23" s="392">
        <v>-0.51478130402626543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0.16330686295190233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3.5537774085085232</v>
      </c>
      <c r="T23" s="392">
        <v>4.6444844296793928</v>
      </c>
      <c r="U23" s="392">
        <v>10.213787964048931</v>
      </c>
      <c r="V23" s="392">
        <v>0</v>
      </c>
    </row>
    <row r="24" spans="2:22" x14ac:dyDescent="0.25">
      <c r="B24" s="220">
        <v>37834</v>
      </c>
      <c r="C24" s="391">
        <v>17.57820230408911</v>
      </c>
      <c r="D24" s="392">
        <v>0</v>
      </c>
      <c r="E24" s="392">
        <v>0</v>
      </c>
      <c r="F24" s="392">
        <v>-0.53189857639147309</v>
      </c>
      <c r="G24" s="392">
        <v>0</v>
      </c>
      <c r="H24" s="392">
        <v>0</v>
      </c>
      <c r="I24" s="392">
        <v>0</v>
      </c>
      <c r="J24" s="392">
        <v>0</v>
      </c>
      <c r="K24" s="392">
        <v>0</v>
      </c>
      <c r="L24" s="392">
        <v>0</v>
      </c>
      <c r="M24" s="392">
        <v>0.1720248172322929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3.5340866245533631</v>
      </c>
      <c r="T24" s="392">
        <v>4.5125234919284738</v>
      </c>
      <c r="U24" s="392">
        <v>9.8914659467664556</v>
      </c>
      <c r="V24" s="392">
        <v>0</v>
      </c>
    </row>
    <row r="25" spans="2:22" x14ac:dyDescent="0.25">
      <c r="B25" s="220">
        <v>37865</v>
      </c>
      <c r="C25" s="391">
        <v>16.886746380527082</v>
      </c>
      <c r="D25" s="392">
        <v>0</v>
      </c>
      <c r="E25" s="392">
        <v>0</v>
      </c>
      <c r="F25" s="392">
        <v>-0.54400920556988386</v>
      </c>
      <c r="G25" s="392">
        <v>0</v>
      </c>
      <c r="H25" s="392">
        <v>0</v>
      </c>
      <c r="I25" s="392">
        <v>0</v>
      </c>
      <c r="J25" s="392">
        <v>0</v>
      </c>
      <c r="K25" s="392">
        <v>0</v>
      </c>
      <c r="L25" s="392">
        <v>0</v>
      </c>
      <c r="M25" s="392">
        <v>0.17165333479444733</v>
      </c>
      <c r="N25" s="392">
        <v>0</v>
      </c>
      <c r="O25" s="392">
        <v>0</v>
      </c>
      <c r="P25" s="392">
        <v>0</v>
      </c>
      <c r="Q25" s="392">
        <v>0</v>
      </c>
      <c r="R25" s="392">
        <v>0</v>
      </c>
      <c r="S25" s="392">
        <v>3.4652309209077528</v>
      </c>
      <c r="T25" s="392">
        <v>4.3138802590774485</v>
      </c>
      <c r="U25" s="392">
        <v>9.4799910713173183</v>
      </c>
      <c r="V25" s="392">
        <v>0</v>
      </c>
    </row>
    <row r="26" spans="2:22" x14ac:dyDescent="0.25">
      <c r="B26" s="220">
        <v>37895</v>
      </c>
      <c r="C26" s="391">
        <v>16.89481161081277</v>
      </c>
      <c r="D26" s="392">
        <v>0</v>
      </c>
      <c r="E26" s="392">
        <v>0</v>
      </c>
      <c r="F26" s="392">
        <v>-0.54715922046265342</v>
      </c>
      <c r="G26" s="392">
        <v>0</v>
      </c>
      <c r="H26" s="392">
        <v>0</v>
      </c>
      <c r="I26" s="392">
        <v>0</v>
      </c>
      <c r="J26" s="392">
        <v>0</v>
      </c>
      <c r="K26" s="392">
        <v>0</v>
      </c>
      <c r="L26" s="392">
        <v>0</v>
      </c>
      <c r="M26" s="392">
        <v>0.17753375638072733</v>
      </c>
      <c r="N26" s="392">
        <v>0</v>
      </c>
      <c r="O26" s="392">
        <v>0</v>
      </c>
      <c r="P26" s="392">
        <v>0</v>
      </c>
      <c r="Q26" s="392">
        <v>0</v>
      </c>
      <c r="R26" s="392">
        <v>0</v>
      </c>
      <c r="S26" s="392">
        <v>3.4853504328985414</v>
      </c>
      <c r="T26" s="392">
        <v>4.3365744691253951</v>
      </c>
      <c r="U26" s="392">
        <v>9.4425121728707602</v>
      </c>
      <c r="V26" s="392">
        <v>0</v>
      </c>
    </row>
    <row r="27" spans="2:22" x14ac:dyDescent="0.25">
      <c r="B27" s="220">
        <v>37926</v>
      </c>
      <c r="C27" s="391">
        <v>9.9303728394828283</v>
      </c>
      <c r="D27" s="392">
        <v>0</v>
      </c>
      <c r="E27" s="392">
        <v>0</v>
      </c>
      <c r="F27" s="392">
        <v>0</v>
      </c>
      <c r="G27" s="392">
        <v>0</v>
      </c>
      <c r="H27" s="392">
        <v>0</v>
      </c>
      <c r="I27" s="392">
        <v>0</v>
      </c>
      <c r="J27" s="392">
        <v>0</v>
      </c>
      <c r="K27" s="392">
        <v>0</v>
      </c>
      <c r="L27" s="392">
        <v>0</v>
      </c>
      <c r="M27" s="392">
        <v>0.18083705091945479</v>
      </c>
      <c r="N27" s="392">
        <v>0</v>
      </c>
      <c r="O27" s="392">
        <v>0</v>
      </c>
      <c r="P27" s="392">
        <v>0</v>
      </c>
      <c r="Q27" s="392">
        <v>0</v>
      </c>
      <c r="R27" s="392">
        <v>0</v>
      </c>
      <c r="S27" s="392">
        <v>1.852070314859273</v>
      </c>
      <c r="T27" s="392">
        <v>4.00504561030173</v>
      </c>
      <c r="U27" s="392">
        <v>3.8924198634023712</v>
      </c>
      <c r="V27" s="392">
        <v>0</v>
      </c>
    </row>
    <row r="28" spans="2:22" x14ac:dyDescent="0.25">
      <c r="B28" s="220">
        <v>37956</v>
      </c>
      <c r="C28" s="391">
        <v>9.7982364075370896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</v>
      </c>
      <c r="J28" s="392">
        <v>0</v>
      </c>
      <c r="K28" s="392">
        <v>0</v>
      </c>
      <c r="L28" s="392">
        <v>0</v>
      </c>
      <c r="M28" s="392">
        <v>0.13881966509418486</v>
      </c>
      <c r="N28" s="392">
        <v>0</v>
      </c>
      <c r="O28" s="392">
        <v>0</v>
      </c>
      <c r="P28" s="392">
        <v>0</v>
      </c>
      <c r="Q28" s="392">
        <v>0</v>
      </c>
      <c r="R28" s="392">
        <v>0</v>
      </c>
      <c r="S28" s="392">
        <v>1.8345263706962953</v>
      </c>
      <c r="T28" s="392">
        <v>3.9516788492883181</v>
      </c>
      <c r="U28" s="392">
        <v>3.8732115224582908</v>
      </c>
      <c r="V28" s="392">
        <v>0</v>
      </c>
    </row>
    <row r="29" spans="2:22" x14ac:dyDescent="0.25">
      <c r="B29" s="220">
        <v>37987</v>
      </c>
      <c r="C29" s="391">
        <v>14.142739133647378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0</v>
      </c>
      <c r="J29" s="392">
        <v>0</v>
      </c>
      <c r="K29" s="392">
        <v>0</v>
      </c>
      <c r="L29" s="392">
        <v>0</v>
      </c>
      <c r="M29" s="392">
        <v>6.7307570255719549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1.8097209108578798</v>
      </c>
      <c r="T29" s="392">
        <v>1.8428137170261585</v>
      </c>
      <c r="U29" s="392">
        <v>3.759447480191386</v>
      </c>
      <c r="V29" s="392">
        <v>0</v>
      </c>
    </row>
    <row r="30" spans="2:22" x14ac:dyDescent="0.25">
      <c r="B30" s="220">
        <v>38018</v>
      </c>
      <c r="C30" s="391">
        <v>13.419843928709639</v>
      </c>
      <c r="D30" s="392">
        <v>0</v>
      </c>
      <c r="E30" s="392">
        <v>0</v>
      </c>
      <c r="F30" s="392">
        <v>0</v>
      </c>
      <c r="G30" s="392">
        <v>0</v>
      </c>
      <c r="H30" s="392">
        <v>0</v>
      </c>
      <c r="I30" s="392">
        <v>0</v>
      </c>
      <c r="J30" s="392">
        <v>0</v>
      </c>
      <c r="K30" s="392">
        <v>0</v>
      </c>
      <c r="L30" s="392">
        <v>0</v>
      </c>
      <c r="M30" s="392">
        <v>6.4853237440689302</v>
      </c>
      <c r="N30" s="392">
        <v>0</v>
      </c>
      <c r="O30" s="392">
        <v>0</v>
      </c>
      <c r="P30" s="392">
        <v>0</v>
      </c>
      <c r="Q30" s="392">
        <v>0</v>
      </c>
      <c r="R30" s="392">
        <v>0</v>
      </c>
      <c r="S30" s="392">
        <v>1.7023508222622425</v>
      </c>
      <c r="T30" s="392">
        <v>1.7299683694295134</v>
      </c>
      <c r="U30" s="392">
        <v>3.5022009929489513</v>
      </c>
      <c r="V30" s="392">
        <v>0</v>
      </c>
    </row>
    <row r="31" spans="2:22" x14ac:dyDescent="0.25">
      <c r="B31" s="220">
        <v>38047</v>
      </c>
      <c r="C31" s="391">
        <v>14.892872396111379</v>
      </c>
      <c r="D31" s="392">
        <v>0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7.2959384167628132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1.8533647928234624</v>
      </c>
      <c r="T31" s="392">
        <v>1.8832452958635075</v>
      </c>
      <c r="U31" s="392">
        <v>3.860323890661598</v>
      </c>
      <c r="V31" s="392">
        <v>0</v>
      </c>
    </row>
    <row r="32" spans="2:22" x14ac:dyDescent="0.25">
      <c r="B32" s="220">
        <v>38078</v>
      </c>
      <c r="C32" s="391">
        <v>15.048564300943831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7.6284330232364939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1.4933346499519267</v>
      </c>
      <c r="T32" s="392">
        <v>1.8631500896851949</v>
      </c>
      <c r="U32" s="392">
        <v>4.0636465380702154</v>
      </c>
      <c r="V32" s="392">
        <v>0</v>
      </c>
    </row>
    <row r="33" spans="2:22" x14ac:dyDescent="0.25">
      <c r="B33" s="220">
        <v>38108</v>
      </c>
      <c r="C33" s="391">
        <v>15.46978148833486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7.8402028195431761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1.5360295891531641</v>
      </c>
      <c r="T33" s="392">
        <v>1.9164302511597968</v>
      </c>
      <c r="U33" s="392">
        <v>4.1771188284787231</v>
      </c>
      <c r="V33" s="392">
        <v>0</v>
      </c>
    </row>
    <row r="34" spans="2:22" x14ac:dyDescent="0.25">
      <c r="B34" s="220">
        <v>38139</v>
      </c>
      <c r="C34" s="391">
        <v>14.657358746504666</v>
      </c>
      <c r="D34" s="392">
        <v>0</v>
      </c>
      <c r="E34" s="392">
        <v>0</v>
      </c>
      <c r="F34" s="392">
        <v>0</v>
      </c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7.3911620823664608</v>
      </c>
      <c r="N34" s="392">
        <v>0</v>
      </c>
      <c r="O34" s="392">
        <v>0</v>
      </c>
      <c r="P34" s="392">
        <v>0</v>
      </c>
      <c r="Q34" s="392">
        <v>0</v>
      </c>
      <c r="R34" s="392">
        <v>0</v>
      </c>
      <c r="S34" s="392">
        <v>1.4742446648767678</v>
      </c>
      <c r="T34" s="392">
        <v>1.8392101369562517</v>
      </c>
      <c r="U34" s="392">
        <v>3.9527418623051855</v>
      </c>
      <c r="V34" s="392">
        <v>0</v>
      </c>
    </row>
    <row r="35" spans="2:22" x14ac:dyDescent="0.25">
      <c r="B35" s="220">
        <v>38169</v>
      </c>
      <c r="C35" s="391">
        <v>14.797221598164196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7.4230053838144761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1.5076950233280082</v>
      </c>
      <c r="T35" s="392">
        <v>1.8807172505382717</v>
      </c>
      <c r="U35" s="392">
        <v>3.9858039404834389</v>
      </c>
      <c r="V35" s="392">
        <v>0</v>
      </c>
    </row>
    <row r="36" spans="2:22" x14ac:dyDescent="0.25">
      <c r="B36" s="220">
        <v>38200</v>
      </c>
      <c r="C36" s="391">
        <v>14.470276969665123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7.2257093172012814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1.4908509987735694</v>
      </c>
      <c r="T36" s="392">
        <v>1.8594356159565784</v>
      </c>
      <c r="U36" s="392">
        <v>3.8942810377336947</v>
      </c>
      <c r="V36" s="392">
        <v>0</v>
      </c>
    </row>
    <row r="37" spans="2:22" x14ac:dyDescent="0.25">
      <c r="B37" s="220">
        <v>38231</v>
      </c>
      <c r="C37" s="391">
        <v>13.77939841042028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6.8593237918494143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1.4304618359442214</v>
      </c>
      <c r="T37" s="392">
        <v>1.7839688392383453</v>
      </c>
      <c r="U37" s="392">
        <v>3.7056439433882971</v>
      </c>
      <c r="V37" s="392">
        <v>0</v>
      </c>
    </row>
    <row r="38" spans="2:22" x14ac:dyDescent="0.25">
      <c r="B38" s="220">
        <v>38261</v>
      </c>
      <c r="C38" s="391">
        <v>13.960594610819717</v>
      </c>
      <c r="D38" s="392">
        <v>0</v>
      </c>
      <c r="E38" s="392">
        <v>0</v>
      </c>
      <c r="F38" s="392">
        <v>0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6.9244121537387207</v>
      </c>
      <c r="N38" s="392">
        <v>0</v>
      </c>
      <c r="O38" s="392">
        <v>0</v>
      </c>
      <c r="P38" s="392">
        <v>0</v>
      </c>
      <c r="Q38" s="392">
        <v>0</v>
      </c>
      <c r="R38" s="392">
        <v>0</v>
      </c>
      <c r="S38" s="392">
        <v>1.4615996629888166</v>
      </c>
      <c r="T38" s="392">
        <v>1.8225260492142665</v>
      </c>
      <c r="U38" s="392">
        <v>3.7520567448779136</v>
      </c>
      <c r="V38" s="392">
        <v>0</v>
      </c>
    </row>
    <row r="39" spans="2:22" x14ac:dyDescent="0.25">
      <c r="B39" s="220">
        <v>38292</v>
      </c>
      <c r="C39" s="391">
        <v>-8.917921479632554E-2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-8.917921479632554E-2</v>
      </c>
      <c r="U39" s="392">
        <v>0</v>
      </c>
      <c r="V39" s="392">
        <v>0</v>
      </c>
    </row>
    <row r="40" spans="2:22" x14ac:dyDescent="0.25">
      <c r="B40" s="220">
        <v>38322</v>
      </c>
      <c r="C40" s="391">
        <v>-9.3817743976691251E-2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-9.3817743976691251E-2</v>
      </c>
      <c r="U40" s="392">
        <v>0</v>
      </c>
      <c r="V40" s="392">
        <v>0</v>
      </c>
    </row>
    <row r="41" spans="2:22" x14ac:dyDescent="0.25">
      <c r="B41" s="220">
        <v>38353</v>
      </c>
      <c r="C41" s="391">
        <v>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</row>
    <row r="42" spans="2:22" x14ac:dyDescent="0.25">
      <c r="B42" s="220">
        <v>38384</v>
      </c>
      <c r="C42" s="391">
        <v>0</v>
      </c>
      <c r="D42" s="392">
        <v>0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</row>
    <row r="43" spans="2:22" x14ac:dyDescent="0.25">
      <c r="B43" s="220">
        <v>38412</v>
      </c>
      <c r="C43" s="391">
        <v>0</v>
      </c>
      <c r="D43" s="392">
        <v>0</v>
      </c>
      <c r="E43" s="392">
        <v>0</v>
      </c>
      <c r="F43" s="392">
        <v>0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0</v>
      </c>
      <c r="S43" s="392">
        <v>0</v>
      </c>
      <c r="T43" s="392">
        <v>0</v>
      </c>
      <c r="U43" s="392">
        <v>0</v>
      </c>
      <c r="V43" s="392">
        <v>0</v>
      </c>
    </row>
    <row r="44" spans="2:22" x14ac:dyDescent="0.25">
      <c r="B44" s="220">
        <v>38443</v>
      </c>
      <c r="C44" s="391">
        <v>0</v>
      </c>
      <c r="D44" s="392">
        <v>0</v>
      </c>
      <c r="E44" s="392">
        <v>0</v>
      </c>
      <c r="F44" s="392">
        <v>0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0</v>
      </c>
      <c r="S44" s="392">
        <v>0</v>
      </c>
      <c r="T44" s="392">
        <v>0</v>
      </c>
      <c r="U44" s="392">
        <v>0</v>
      </c>
      <c r="V44" s="392">
        <v>0</v>
      </c>
    </row>
    <row r="45" spans="2:22" x14ac:dyDescent="0.25">
      <c r="B45" s="220">
        <v>38473</v>
      </c>
      <c r="C45" s="391">
        <v>0</v>
      </c>
      <c r="D45" s="392">
        <v>0</v>
      </c>
      <c r="E45" s="392">
        <v>0</v>
      </c>
      <c r="F45" s="392">
        <v>0</v>
      </c>
      <c r="G45" s="392">
        <v>0</v>
      </c>
      <c r="H45" s="392">
        <v>0</v>
      </c>
      <c r="I45" s="392">
        <v>0</v>
      </c>
      <c r="J45" s="392">
        <v>0</v>
      </c>
      <c r="K45" s="392">
        <v>0</v>
      </c>
      <c r="L45" s="392">
        <v>0</v>
      </c>
      <c r="M45" s="392">
        <v>0</v>
      </c>
      <c r="N45" s="392">
        <v>0</v>
      </c>
      <c r="O45" s="392">
        <v>0</v>
      </c>
      <c r="P45" s="392">
        <v>0</v>
      </c>
      <c r="Q45" s="392">
        <v>0</v>
      </c>
      <c r="R45" s="392">
        <v>0</v>
      </c>
      <c r="S45" s="392">
        <v>0</v>
      </c>
      <c r="T45" s="392">
        <v>0</v>
      </c>
      <c r="U45" s="392">
        <v>0</v>
      </c>
      <c r="V45" s="392">
        <v>0</v>
      </c>
    </row>
    <row r="46" spans="2:22" x14ac:dyDescent="0.25">
      <c r="B46" s="220">
        <v>38504</v>
      </c>
      <c r="C46" s="391">
        <v>0</v>
      </c>
      <c r="D46" s="392">
        <v>0</v>
      </c>
      <c r="E46" s="392">
        <v>0</v>
      </c>
      <c r="F46" s="392">
        <v>0</v>
      </c>
      <c r="G46" s="392">
        <v>0</v>
      </c>
      <c r="H46" s="392">
        <v>0</v>
      </c>
      <c r="I46" s="392">
        <v>0</v>
      </c>
      <c r="J46" s="392">
        <v>0</v>
      </c>
      <c r="K46" s="392">
        <v>0</v>
      </c>
      <c r="L46" s="392">
        <v>0</v>
      </c>
      <c r="M46" s="392">
        <v>0</v>
      </c>
      <c r="N46" s="392">
        <v>0</v>
      </c>
      <c r="O46" s="392">
        <v>0</v>
      </c>
      <c r="P46" s="392">
        <v>0</v>
      </c>
      <c r="Q46" s="392">
        <v>0</v>
      </c>
      <c r="R46" s="392">
        <v>0</v>
      </c>
      <c r="S46" s="392">
        <v>0</v>
      </c>
      <c r="T46" s="392">
        <v>0</v>
      </c>
      <c r="U46" s="392">
        <v>0</v>
      </c>
      <c r="V46" s="392">
        <v>0</v>
      </c>
    </row>
    <row r="47" spans="2:22" x14ac:dyDescent="0.25">
      <c r="B47" s="220">
        <v>38534</v>
      </c>
      <c r="C47" s="391">
        <v>0</v>
      </c>
      <c r="D47" s="392">
        <v>0</v>
      </c>
      <c r="E47" s="392">
        <v>0</v>
      </c>
      <c r="F47" s="392">
        <v>0</v>
      </c>
      <c r="G47" s="392">
        <v>0</v>
      </c>
      <c r="H47" s="392">
        <v>0</v>
      </c>
      <c r="I47" s="392">
        <v>0</v>
      </c>
      <c r="J47" s="392">
        <v>0</v>
      </c>
      <c r="K47" s="392">
        <v>0</v>
      </c>
      <c r="L47" s="392">
        <v>0</v>
      </c>
      <c r="M47" s="392">
        <v>0</v>
      </c>
      <c r="N47" s="392">
        <v>0</v>
      </c>
      <c r="O47" s="392">
        <v>0</v>
      </c>
      <c r="P47" s="392">
        <v>0</v>
      </c>
      <c r="Q47" s="392">
        <v>0</v>
      </c>
      <c r="R47" s="392">
        <v>0</v>
      </c>
      <c r="S47" s="392">
        <v>0</v>
      </c>
      <c r="T47" s="392">
        <v>0</v>
      </c>
      <c r="U47" s="392">
        <v>0</v>
      </c>
      <c r="V47" s="392">
        <v>0</v>
      </c>
    </row>
    <row r="48" spans="2:22" x14ac:dyDescent="0.25">
      <c r="B48" s="220">
        <v>38565</v>
      </c>
      <c r="C48" s="391">
        <v>0</v>
      </c>
      <c r="D48" s="392">
        <v>0</v>
      </c>
      <c r="E48" s="392">
        <v>0</v>
      </c>
      <c r="F48" s="392">
        <v>0</v>
      </c>
      <c r="G48" s="392">
        <v>0</v>
      </c>
      <c r="H48" s="392">
        <v>0</v>
      </c>
      <c r="I48" s="392">
        <v>0</v>
      </c>
      <c r="J48" s="392">
        <v>0</v>
      </c>
      <c r="K48" s="392">
        <v>0</v>
      </c>
      <c r="L48" s="392">
        <v>0</v>
      </c>
      <c r="M48" s="392">
        <v>0</v>
      </c>
      <c r="N48" s="392">
        <v>0</v>
      </c>
      <c r="O48" s="392">
        <v>0</v>
      </c>
      <c r="P48" s="392">
        <v>0</v>
      </c>
      <c r="Q48" s="392">
        <v>0</v>
      </c>
      <c r="R48" s="392">
        <v>0</v>
      </c>
      <c r="S48" s="392">
        <v>0</v>
      </c>
      <c r="T48" s="392">
        <v>0</v>
      </c>
      <c r="U48" s="392">
        <v>0</v>
      </c>
      <c r="V48" s="392">
        <v>0</v>
      </c>
    </row>
    <row r="49" spans="2:22" x14ac:dyDescent="0.25">
      <c r="B49" s="220">
        <v>38596</v>
      </c>
      <c r="C49" s="391">
        <v>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</row>
    <row r="50" spans="2:22" x14ac:dyDescent="0.25">
      <c r="B50" s="220">
        <v>38626</v>
      </c>
      <c r="C50" s="391">
        <v>0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</row>
    <row r="51" spans="2:22" x14ac:dyDescent="0.25">
      <c r="B51" s="220">
        <v>38657</v>
      </c>
      <c r="C51" s="391">
        <v>0</v>
      </c>
      <c r="D51" s="392">
        <v>0</v>
      </c>
      <c r="E51" s="392">
        <v>0</v>
      </c>
      <c r="F51" s="392">
        <v>0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0</v>
      </c>
      <c r="S51" s="392">
        <v>0</v>
      </c>
      <c r="T51" s="392">
        <v>0</v>
      </c>
      <c r="U51" s="392">
        <v>0</v>
      </c>
      <c r="V51" s="392">
        <v>0</v>
      </c>
    </row>
    <row r="52" spans="2:22" x14ac:dyDescent="0.25">
      <c r="B52" s="220">
        <v>38687</v>
      </c>
      <c r="C52" s="391">
        <v>0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0</v>
      </c>
      <c r="J52" s="392">
        <v>0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0</v>
      </c>
      <c r="Q52" s="392">
        <v>0</v>
      </c>
      <c r="R52" s="392">
        <v>0</v>
      </c>
      <c r="S52" s="392">
        <v>0</v>
      </c>
      <c r="T52" s="392">
        <v>0</v>
      </c>
      <c r="U52" s="392">
        <v>0</v>
      </c>
      <c r="V52" s="392">
        <v>0</v>
      </c>
    </row>
    <row r="53" spans="2:22" x14ac:dyDescent="0.25">
      <c r="B53" s="220">
        <v>38718</v>
      </c>
      <c r="C53" s="391">
        <v>0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</row>
    <row r="54" spans="2:22" x14ac:dyDescent="0.25">
      <c r="B54" s="220">
        <v>38749</v>
      </c>
      <c r="C54" s="391">
        <v>0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</row>
    <row r="55" spans="2:22" x14ac:dyDescent="0.25">
      <c r="B55" s="220">
        <v>38777</v>
      </c>
      <c r="C55" s="391">
        <v>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</row>
    <row r="56" spans="2:22" x14ac:dyDescent="0.25">
      <c r="B56" s="220">
        <v>38808</v>
      </c>
      <c r="C56" s="391">
        <v>0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</row>
    <row r="57" spans="2:22" x14ac:dyDescent="0.25">
      <c r="B57" s="220">
        <v>38838</v>
      </c>
      <c r="C57" s="391">
        <v>0</v>
      </c>
      <c r="D57" s="392">
        <v>0</v>
      </c>
      <c r="E57" s="392">
        <v>0</v>
      </c>
      <c r="F57" s="392">
        <v>0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</row>
    <row r="58" spans="2:22" x14ac:dyDescent="0.25">
      <c r="B58" s="220">
        <v>38869</v>
      </c>
      <c r="C58" s="391">
        <v>0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</row>
    <row r="59" spans="2:22" x14ac:dyDescent="0.25">
      <c r="B59" s="220">
        <v>38899</v>
      </c>
      <c r="C59" s="391">
        <v>0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</row>
    <row r="60" spans="2:22" x14ac:dyDescent="0.25">
      <c r="B60" s="220">
        <v>38930</v>
      </c>
      <c r="C60" s="391">
        <v>0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</row>
    <row r="61" spans="2:22" x14ac:dyDescent="0.25">
      <c r="B61" s="220">
        <v>38961</v>
      </c>
      <c r="C61" s="391">
        <v>0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</row>
    <row r="62" spans="2:22" x14ac:dyDescent="0.25">
      <c r="B62" s="220">
        <v>38991</v>
      </c>
      <c r="C62" s="391">
        <v>0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</row>
    <row r="63" spans="2:22" x14ac:dyDescent="0.25">
      <c r="B63" s="220">
        <v>39022</v>
      </c>
      <c r="C63" s="391">
        <v>0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</row>
    <row r="64" spans="2:22" x14ac:dyDescent="0.25">
      <c r="B64" s="220">
        <v>39052</v>
      </c>
      <c r="C64" s="391">
        <v>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</row>
    <row r="65" spans="2:22" x14ac:dyDescent="0.25">
      <c r="B65" s="220">
        <v>39083</v>
      </c>
      <c r="C65" s="391">
        <v>0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</row>
    <row r="66" spans="2:22" x14ac:dyDescent="0.25">
      <c r="B66" s="220">
        <v>39114</v>
      </c>
      <c r="C66" s="391">
        <v>0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</row>
    <row r="67" spans="2:22" x14ac:dyDescent="0.25">
      <c r="B67" s="220">
        <v>39142</v>
      </c>
      <c r="C67" s="391">
        <v>0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</row>
    <row r="68" spans="2:22" x14ac:dyDescent="0.25">
      <c r="B68" s="220">
        <v>39173</v>
      </c>
      <c r="C68" s="391">
        <v>0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</row>
    <row r="69" spans="2:22" x14ac:dyDescent="0.25">
      <c r="B69" s="220">
        <v>39203</v>
      </c>
      <c r="C69" s="391">
        <v>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</row>
    <row r="70" spans="2:22" x14ac:dyDescent="0.25">
      <c r="B70" s="220">
        <v>39234</v>
      </c>
      <c r="C70" s="391">
        <v>0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</row>
    <row r="71" spans="2:22" x14ac:dyDescent="0.25">
      <c r="B71" s="220">
        <v>39264</v>
      </c>
      <c r="C71" s="391">
        <v>0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</row>
    <row r="72" spans="2:22" x14ac:dyDescent="0.25">
      <c r="B72" s="220">
        <v>39295</v>
      </c>
      <c r="C72" s="391">
        <v>0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</row>
    <row r="73" spans="2:22" x14ac:dyDescent="0.25">
      <c r="B73" s="220">
        <v>39326</v>
      </c>
      <c r="C73" s="391">
        <v>0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</row>
    <row r="74" spans="2:22" x14ac:dyDescent="0.25">
      <c r="B74" s="220">
        <v>39356</v>
      </c>
      <c r="C74" s="391">
        <v>0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</row>
    <row r="75" spans="2:22" x14ac:dyDescent="0.25">
      <c r="B75" s="220">
        <v>39387</v>
      </c>
      <c r="C75" s="391">
        <v>0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</row>
    <row r="76" spans="2:22" x14ac:dyDescent="0.25">
      <c r="B76" s="220">
        <v>39417</v>
      </c>
      <c r="C76" s="391">
        <v>0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</row>
    <row r="77" spans="2:22" x14ac:dyDescent="0.25">
      <c r="B77" s="220">
        <v>39448</v>
      </c>
      <c r="C77" s="391">
        <v>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</row>
    <row r="78" spans="2:22" x14ac:dyDescent="0.25">
      <c r="B78" s="220">
        <v>39479</v>
      </c>
      <c r="C78" s="391">
        <v>0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</row>
    <row r="79" spans="2:22" x14ac:dyDescent="0.25">
      <c r="B79" s="220">
        <v>39508</v>
      </c>
      <c r="C79" s="391">
        <v>0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</row>
    <row r="80" spans="2:22" x14ac:dyDescent="0.25">
      <c r="B80" s="220">
        <v>39539</v>
      </c>
      <c r="C80" s="391">
        <v>0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</row>
    <row r="81" spans="2:22" x14ac:dyDescent="0.25">
      <c r="B81" s="220">
        <v>39569</v>
      </c>
      <c r="C81" s="391">
        <v>0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</row>
    <row r="82" spans="2:22" x14ac:dyDescent="0.25">
      <c r="B82" s="220">
        <v>39600</v>
      </c>
      <c r="C82" s="391">
        <v>0</v>
      </c>
      <c r="D82" s="392">
        <v>0</v>
      </c>
      <c r="E82" s="392">
        <v>0</v>
      </c>
      <c r="F82" s="392">
        <v>0</v>
      </c>
      <c r="G82" s="392">
        <v>0</v>
      </c>
      <c r="H82" s="392">
        <v>0</v>
      </c>
      <c r="I82" s="392">
        <v>0</v>
      </c>
      <c r="J82" s="392">
        <v>0</v>
      </c>
      <c r="K82" s="392">
        <v>0</v>
      </c>
      <c r="L82" s="392">
        <v>0</v>
      </c>
      <c r="M82" s="392">
        <v>0</v>
      </c>
      <c r="N82" s="392">
        <v>0</v>
      </c>
      <c r="O82" s="392">
        <v>0</v>
      </c>
      <c r="P82" s="392">
        <v>0</v>
      </c>
      <c r="Q82" s="392">
        <v>0</v>
      </c>
      <c r="R82" s="392">
        <v>0</v>
      </c>
      <c r="S82" s="392">
        <v>0</v>
      </c>
      <c r="T82" s="392">
        <v>0</v>
      </c>
      <c r="U82" s="392">
        <v>0</v>
      </c>
      <c r="V82" s="392">
        <v>0</v>
      </c>
    </row>
    <row r="83" spans="2:22" x14ac:dyDescent="0.25">
      <c r="B83" s="220">
        <v>39630</v>
      </c>
      <c r="C83" s="391">
        <v>0</v>
      </c>
      <c r="D83" s="392">
        <v>0</v>
      </c>
      <c r="E83" s="392">
        <v>0</v>
      </c>
      <c r="F83" s="392">
        <v>0</v>
      </c>
      <c r="G83" s="392">
        <v>0</v>
      </c>
      <c r="H83" s="392">
        <v>0</v>
      </c>
      <c r="I83" s="392">
        <v>0</v>
      </c>
      <c r="J83" s="392">
        <v>0</v>
      </c>
      <c r="K83" s="392">
        <v>0</v>
      </c>
      <c r="L83" s="392">
        <v>0</v>
      </c>
      <c r="M83" s="392">
        <v>0</v>
      </c>
      <c r="N83" s="392">
        <v>0</v>
      </c>
      <c r="O83" s="392">
        <v>0</v>
      </c>
      <c r="P83" s="392">
        <v>0</v>
      </c>
      <c r="Q83" s="392">
        <v>0</v>
      </c>
      <c r="R83" s="392">
        <v>0</v>
      </c>
      <c r="S83" s="392">
        <v>0</v>
      </c>
      <c r="T83" s="392">
        <v>0</v>
      </c>
      <c r="U83" s="392">
        <v>0</v>
      </c>
      <c r="V83" s="392">
        <v>0</v>
      </c>
    </row>
    <row r="84" spans="2:22" x14ac:dyDescent="0.25">
      <c r="B84" s="220">
        <v>39661</v>
      </c>
      <c r="C84" s="391">
        <v>0</v>
      </c>
      <c r="D84" s="392">
        <v>0</v>
      </c>
      <c r="E84" s="392">
        <v>0</v>
      </c>
      <c r="F84" s="392">
        <v>0</v>
      </c>
      <c r="G84" s="392">
        <v>0</v>
      </c>
      <c r="H84" s="392">
        <v>0</v>
      </c>
      <c r="I84" s="392">
        <v>0</v>
      </c>
      <c r="J84" s="392">
        <v>0</v>
      </c>
      <c r="K84" s="392">
        <v>0</v>
      </c>
      <c r="L84" s="392">
        <v>0</v>
      </c>
      <c r="M84" s="392">
        <v>0</v>
      </c>
      <c r="N84" s="392">
        <v>0</v>
      </c>
      <c r="O84" s="392">
        <v>0</v>
      </c>
      <c r="P84" s="392">
        <v>0</v>
      </c>
      <c r="Q84" s="392">
        <v>0</v>
      </c>
      <c r="R84" s="392">
        <v>0</v>
      </c>
      <c r="S84" s="392">
        <v>0</v>
      </c>
      <c r="T84" s="392">
        <v>0</v>
      </c>
      <c r="U84" s="392">
        <v>0</v>
      </c>
      <c r="V84" s="392">
        <v>0</v>
      </c>
    </row>
    <row r="85" spans="2:22" x14ac:dyDescent="0.25">
      <c r="B85" s="220">
        <v>39692</v>
      </c>
      <c r="C85" s="391">
        <v>0</v>
      </c>
      <c r="D85" s="392">
        <v>0</v>
      </c>
      <c r="E85" s="392">
        <v>0</v>
      </c>
      <c r="F85" s="392">
        <v>0</v>
      </c>
      <c r="G85" s="392">
        <v>0</v>
      </c>
      <c r="H85" s="392">
        <v>0</v>
      </c>
      <c r="I85" s="392">
        <v>0</v>
      </c>
      <c r="J85" s="392">
        <v>0</v>
      </c>
      <c r="K85" s="392">
        <v>0</v>
      </c>
      <c r="L85" s="392">
        <v>0</v>
      </c>
      <c r="M85" s="392">
        <v>0</v>
      </c>
      <c r="N85" s="392">
        <v>0</v>
      </c>
      <c r="O85" s="392">
        <v>0</v>
      </c>
      <c r="P85" s="392">
        <v>0</v>
      </c>
      <c r="Q85" s="392">
        <v>0</v>
      </c>
      <c r="R85" s="392">
        <v>0</v>
      </c>
      <c r="S85" s="392">
        <v>0</v>
      </c>
      <c r="T85" s="392">
        <v>0</v>
      </c>
      <c r="U85" s="392">
        <v>0</v>
      </c>
      <c r="V85" s="392">
        <v>0</v>
      </c>
    </row>
    <row r="86" spans="2:22" x14ac:dyDescent="0.25">
      <c r="B86" s="220">
        <v>39722</v>
      </c>
      <c r="C86" s="391">
        <v>0</v>
      </c>
      <c r="D86" s="392">
        <v>0</v>
      </c>
      <c r="E86" s="392">
        <v>0</v>
      </c>
      <c r="F86" s="392">
        <v>0</v>
      </c>
      <c r="G86" s="392">
        <v>0</v>
      </c>
      <c r="H86" s="392">
        <v>0</v>
      </c>
      <c r="I86" s="392">
        <v>0</v>
      </c>
      <c r="J86" s="392">
        <v>0</v>
      </c>
      <c r="K86" s="392">
        <v>0</v>
      </c>
      <c r="L86" s="392">
        <v>0</v>
      </c>
      <c r="M86" s="392">
        <v>0</v>
      </c>
      <c r="N86" s="392">
        <v>0</v>
      </c>
      <c r="O86" s="392">
        <v>0</v>
      </c>
      <c r="P86" s="392">
        <v>0</v>
      </c>
      <c r="Q86" s="392">
        <v>0</v>
      </c>
      <c r="R86" s="392">
        <v>0</v>
      </c>
      <c r="S86" s="392">
        <v>0</v>
      </c>
      <c r="T86" s="392">
        <v>0</v>
      </c>
      <c r="U86" s="392">
        <v>0</v>
      </c>
      <c r="V86" s="392">
        <v>0</v>
      </c>
    </row>
    <row r="87" spans="2:22" x14ac:dyDescent="0.25">
      <c r="B87" s="220">
        <v>39753</v>
      </c>
      <c r="C87" s="391">
        <v>0</v>
      </c>
      <c r="D87" s="392">
        <v>0</v>
      </c>
      <c r="E87" s="392">
        <v>0</v>
      </c>
      <c r="F87" s="392">
        <v>0</v>
      </c>
      <c r="G87" s="392">
        <v>0</v>
      </c>
      <c r="H87" s="392">
        <v>0</v>
      </c>
      <c r="I87" s="392">
        <v>0</v>
      </c>
      <c r="J87" s="392">
        <v>0</v>
      </c>
      <c r="K87" s="392">
        <v>0</v>
      </c>
      <c r="L87" s="392">
        <v>0</v>
      </c>
      <c r="M87" s="392">
        <v>0</v>
      </c>
      <c r="N87" s="392">
        <v>0</v>
      </c>
      <c r="O87" s="392">
        <v>0</v>
      </c>
      <c r="P87" s="392">
        <v>0</v>
      </c>
      <c r="Q87" s="392">
        <v>0</v>
      </c>
      <c r="R87" s="392">
        <v>0</v>
      </c>
      <c r="S87" s="392">
        <v>0</v>
      </c>
      <c r="T87" s="392">
        <v>0</v>
      </c>
      <c r="U87" s="392">
        <v>0</v>
      </c>
      <c r="V87" s="392">
        <v>0</v>
      </c>
    </row>
    <row r="88" spans="2:22" x14ac:dyDescent="0.25">
      <c r="B88" s="220">
        <v>39783</v>
      </c>
      <c r="C88" s="391">
        <v>0</v>
      </c>
      <c r="D88" s="392">
        <v>0</v>
      </c>
      <c r="E88" s="392">
        <v>0</v>
      </c>
      <c r="F88" s="392">
        <v>0</v>
      </c>
      <c r="G88" s="392">
        <v>0</v>
      </c>
      <c r="H88" s="392">
        <v>0</v>
      </c>
      <c r="I88" s="392">
        <v>0</v>
      </c>
      <c r="J88" s="392">
        <v>0</v>
      </c>
      <c r="K88" s="392">
        <v>0</v>
      </c>
      <c r="L88" s="392">
        <v>0</v>
      </c>
      <c r="M88" s="392">
        <v>0</v>
      </c>
      <c r="N88" s="392">
        <v>0</v>
      </c>
      <c r="O88" s="392">
        <v>0</v>
      </c>
      <c r="P88" s="392">
        <v>0</v>
      </c>
      <c r="Q88" s="392">
        <v>0</v>
      </c>
      <c r="R88" s="392">
        <v>0</v>
      </c>
      <c r="S88" s="392">
        <v>0</v>
      </c>
      <c r="T88" s="392">
        <v>0</v>
      </c>
      <c r="U88" s="392">
        <v>0</v>
      </c>
      <c r="V88" s="392">
        <v>0</v>
      </c>
    </row>
    <row r="89" spans="2:22" x14ac:dyDescent="0.25">
      <c r="B89" s="220">
        <v>39814</v>
      </c>
      <c r="C89" s="391">
        <v>0</v>
      </c>
      <c r="D89" s="392">
        <v>0</v>
      </c>
      <c r="E89" s="392">
        <v>0</v>
      </c>
      <c r="F89" s="392">
        <v>0</v>
      </c>
      <c r="G89" s="392">
        <v>0</v>
      </c>
      <c r="H89" s="392">
        <v>0</v>
      </c>
      <c r="I89" s="392">
        <v>0</v>
      </c>
      <c r="J89" s="392">
        <v>0</v>
      </c>
      <c r="K89" s="392">
        <v>0</v>
      </c>
      <c r="L89" s="392">
        <v>0</v>
      </c>
      <c r="M89" s="392">
        <v>0</v>
      </c>
      <c r="N89" s="392">
        <v>0</v>
      </c>
      <c r="O89" s="392">
        <v>0</v>
      </c>
      <c r="P89" s="392">
        <v>0</v>
      </c>
      <c r="Q89" s="392">
        <v>0</v>
      </c>
      <c r="R89" s="392">
        <v>0</v>
      </c>
      <c r="S89" s="392">
        <v>0</v>
      </c>
      <c r="T89" s="392">
        <v>0</v>
      </c>
      <c r="U89" s="392">
        <v>0</v>
      </c>
      <c r="V89" s="392">
        <v>0</v>
      </c>
    </row>
    <row r="90" spans="2:22" x14ac:dyDescent="0.25">
      <c r="B90" s="220">
        <v>39845</v>
      </c>
      <c r="C90" s="391">
        <v>0</v>
      </c>
      <c r="D90" s="392">
        <v>0</v>
      </c>
      <c r="E90" s="392">
        <v>0</v>
      </c>
      <c r="F90" s="392">
        <v>0</v>
      </c>
      <c r="G90" s="392">
        <v>0</v>
      </c>
      <c r="H90" s="392">
        <v>0</v>
      </c>
      <c r="I90" s="392">
        <v>0</v>
      </c>
      <c r="J90" s="392">
        <v>0</v>
      </c>
      <c r="K90" s="392">
        <v>0</v>
      </c>
      <c r="L90" s="392">
        <v>0</v>
      </c>
      <c r="M90" s="392">
        <v>0</v>
      </c>
      <c r="N90" s="392">
        <v>0</v>
      </c>
      <c r="O90" s="392">
        <v>0</v>
      </c>
      <c r="P90" s="392">
        <v>0</v>
      </c>
      <c r="Q90" s="392">
        <v>0</v>
      </c>
      <c r="R90" s="392">
        <v>0</v>
      </c>
      <c r="S90" s="392">
        <v>0</v>
      </c>
      <c r="T90" s="392">
        <v>0</v>
      </c>
      <c r="U90" s="392">
        <v>0</v>
      </c>
      <c r="V90" s="392">
        <v>0</v>
      </c>
    </row>
    <row r="91" spans="2:22" x14ac:dyDescent="0.25">
      <c r="B91" s="220">
        <v>39873</v>
      </c>
      <c r="C91" s="391">
        <v>0</v>
      </c>
      <c r="D91" s="392">
        <v>0</v>
      </c>
      <c r="E91" s="392">
        <v>0</v>
      </c>
      <c r="F91" s="392">
        <v>0</v>
      </c>
      <c r="G91" s="392">
        <v>0</v>
      </c>
      <c r="H91" s="392">
        <v>0</v>
      </c>
      <c r="I91" s="392">
        <v>0</v>
      </c>
      <c r="J91" s="392">
        <v>0</v>
      </c>
      <c r="K91" s="392">
        <v>0</v>
      </c>
      <c r="L91" s="392">
        <v>0</v>
      </c>
      <c r="M91" s="392">
        <v>0</v>
      </c>
      <c r="N91" s="392">
        <v>0</v>
      </c>
      <c r="O91" s="392">
        <v>0</v>
      </c>
      <c r="P91" s="392">
        <v>0</v>
      </c>
      <c r="Q91" s="392">
        <v>0</v>
      </c>
      <c r="R91" s="392">
        <v>0</v>
      </c>
      <c r="S91" s="392">
        <v>0</v>
      </c>
      <c r="T91" s="392">
        <v>0</v>
      </c>
      <c r="U91" s="392">
        <v>0</v>
      </c>
      <c r="V91" s="392">
        <v>0</v>
      </c>
    </row>
    <row r="92" spans="2:22" x14ac:dyDescent="0.25">
      <c r="B92" s="220">
        <v>39904</v>
      </c>
      <c r="C92" s="391">
        <v>0</v>
      </c>
      <c r="D92" s="392">
        <v>0</v>
      </c>
      <c r="E92" s="392">
        <v>0</v>
      </c>
      <c r="F92" s="392">
        <v>0</v>
      </c>
      <c r="G92" s="392">
        <v>0</v>
      </c>
      <c r="H92" s="392">
        <v>0</v>
      </c>
      <c r="I92" s="392">
        <v>0</v>
      </c>
      <c r="J92" s="392">
        <v>0</v>
      </c>
      <c r="K92" s="392">
        <v>0</v>
      </c>
      <c r="L92" s="392">
        <v>0</v>
      </c>
      <c r="M92" s="392">
        <v>0</v>
      </c>
      <c r="N92" s="392">
        <v>0</v>
      </c>
      <c r="O92" s="392">
        <v>0</v>
      </c>
      <c r="P92" s="392">
        <v>0</v>
      </c>
      <c r="Q92" s="392">
        <v>0</v>
      </c>
      <c r="R92" s="392">
        <v>0</v>
      </c>
      <c r="S92" s="392">
        <v>0</v>
      </c>
      <c r="T92" s="392">
        <v>0</v>
      </c>
      <c r="U92" s="392">
        <v>0</v>
      </c>
      <c r="V92" s="392">
        <v>0</v>
      </c>
    </row>
    <row r="93" spans="2:22" x14ac:dyDescent="0.25">
      <c r="B93" s="220">
        <v>39934</v>
      </c>
      <c r="C93" s="391">
        <v>0</v>
      </c>
      <c r="D93" s="392">
        <v>0</v>
      </c>
      <c r="E93" s="392">
        <v>0</v>
      </c>
      <c r="F93" s="392">
        <v>0</v>
      </c>
      <c r="G93" s="392">
        <v>0</v>
      </c>
      <c r="H93" s="392">
        <v>0</v>
      </c>
      <c r="I93" s="392">
        <v>0</v>
      </c>
      <c r="J93" s="392">
        <v>0</v>
      </c>
      <c r="K93" s="392">
        <v>0</v>
      </c>
      <c r="L93" s="392">
        <v>0</v>
      </c>
      <c r="M93" s="392">
        <v>0</v>
      </c>
      <c r="N93" s="392">
        <v>0</v>
      </c>
      <c r="O93" s="392">
        <v>0</v>
      </c>
      <c r="P93" s="392">
        <v>0</v>
      </c>
      <c r="Q93" s="392">
        <v>0</v>
      </c>
      <c r="R93" s="392">
        <v>0</v>
      </c>
      <c r="S93" s="392">
        <v>0</v>
      </c>
      <c r="T93" s="392">
        <v>0</v>
      </c>
      <c r="U93" s="392">
        <v>0</v>
      </c>
      <c r="V93" s="392">
        <v>0</v>
      </c>
    </row>
    <row r="94" spans="2:22" x14ac:dyDescent="0.25">
      <c r="B94" s="220">
        <v>39965</v>
      </c>
      <c r="C94" s="391">
        <v>0</v>
      </c>
      <c r="D94" s="392">
        <v>0</v>
      </c>
      <c r="E94" s="392">
        <v>0</v>
      </c>
      <c r="F94" s="392">
        <v>0</v>
      </c>
      <c r="G94" s="392">
        <v>0</v>
      </c>
      <c r="H94" s="392">
        <v>0</v>
      </c>
      <c r="I94" s="392">
        <v>0</v>
      </c>
      <c r="J94" s="392">
        <v>0</v>
      </c>
      <c r="K94" s="392">
        <v>0</v>
      </c>
      <c r="L94" s="392">
        <v>0</v>
      </c>
      <c r="M94" s="392">
        <v>0</v>
      </c>
      <c r="N94" s="392">
        <v>0</v>
      </c>
      <c r="O94" s="392">
        <v>0</v>
      </c>
      <c r="P94" s="392">
        <v>0</v>
      </c>
      <c r="Q94" s="392">
        <v>0</v>
      </c>
      <c r="R94" s="392">
        <v>0</v>
      </c>
      <c r="S94" s="392">
        <v>0</v>
      </c>
      <c r="T94" s="392">
        <v>0</v>
      </c>
      <c r="U94" s="392">
        <v>0</v>
      </c>
      <c r="V94" s="392">
        <v>0</v>
      </c>
    </row>
    <row r="95" spans="2:22" x14ac:dyDescent="0.25">
      <c r="B95" s="220">
        <v>39995</v>
      </c>
      <c r="C95" s="391">
        <v>0</v>
      </c>
      <c r="D95" s="392">
        <v>0</v>
      </c>
      <c r="E95" s="392">
        <v>0</v>
      </c>
      <c r="F95" s="392">
        <v>0</v>
      </c>
      <c r="G95" s="392">
        <v>0</v>
      </c>
      <c r="H95" s="392">
        <v>0</v>
      </c>
      <c r="I95" s="392">
        <v>0</v>
      </c>
      <c r="J95" s="392">
        <v>0</v>
      </c>
      <c r="K95" s="392">
        <v>0</v>
      </c>
      <c r="L95" s="392">
        <v>0</v>
      </c>
      <c r="M95" s="392">
        <v>0</v>
      </c>
      <c r="N95" s="392">
        <v>0</v>
      </c>
      <c r="O95" s="392">
        <v>0</v>
      </c>
      <c r="P95" s="392">
        <v>0</v>
      </c>
      <c r="Q95" s="392">
        <v>0</v>
      </c>
      <c r="R95" s="392">
        <v>0</v>
      </c>
      <c r="S95" s="392">
        <v>0</v>
      </c>
      <c r="T95" s="392">
        <v>0</v>
      </c>
      <c r="U95" s="392">
        <v>0</v>
      </c>
      <c r="V95" s="392">
        <v>0</v>
      </c>
    </row>
    <row r="96" spans="2:22" x14ac:dyDescent="0.25">
      <c r="B96" s="220">
        <v>40026</v>
      </c>
      <c r="C96" s="391">
        <v>0</v>
      </c>
      <c r="D96" s="392">
        <v>0</v>
      </c>
      <c r="E96" s="392">
        <v>0</v>
      </c>
      <c r="F96" s="392">
        <v>0</v>
      </c>
      <c r="G96" s="392">
        <v>0</v>
      </c>
      <c r="H96" s="392">
        <v>0</v>
      </c>
      <c r="I96" s="392">
        <v>0</v>
      </c>
      <c r="J96" s="392">
        <v>0</v>
      </c>
      <c r="K96" s="392">
        <v>0</v>
      </c>
      <c r="L96" s="392">
        <v>0</v>
      </c>
      <c r="M96" s="392">
        <v>0</v>
      </c>
      <c r="N96" s="392">
        <v>0</v>
      </c>
      <c r="O96" s="392">
        <v>0</v>
      </c>
      <c r="P96" s="392">
        <v>0</v>
      </c>
      <c r="Q96" s="392">
        <v>0</v>
      </c>
      <c r="R96" s="392">
        <v>0</v>
      </c>
      <c r="S96" s="392">
        <v>0</v>
      </c>
      <c r="T96" s="392">
        <v>0</v>
      </c>
      <c r="U96" s="392">
        <v>0</v>
      </c>
      <c r="V96" s="392">
        <v>0</v>
      </c>
    </row>
    <row r="97" spans="2:22" x14ac:dyDescent="0.25">
      <c r="B97" s="220">
        <v>40057</v>
      </c>
      <c r="C97" s="391">
        <v>0</v>
      </c>
      <c r="D97" s="392">
        <v>0</v>
      </c>
      <c r="E97" s="392">
        <v>0</v>
      </c>
      <c r="F97" s="392">
        <v>0</v>
      </c>
      <c r="G97" s="392">
        <v>0</v>
      </c>
      <c r="H97" s="392">
        <v>0</v>
      </c>
      <c r="I97" s="392">
        <v>0</v>
      </c>
      <c r="J97" s="392">
        <v>0</v>
      </c>
      <c r="K97" s="392">
        <v>0</v>
      </c>
      <c r="L97" s="392">
        <v>0</v>
      </c>
      <c r="M97" s="392">
        <v>0</v>
      </c>
      <c r="N97" s="392">
        <v>0</v>
      </c>
      <c r="O97" s="392">
        <v>0</v>
      </c>
      <c r="P97" s="392">
        <v>0</v>
      </c>
      <c r="Q97" s="392">
        <v>0</v>
      </c>
      <c r="R97" s="392">
        <v>0</v>
      </c>
      <c r="S97" s="392">
        <v>0</v>
      </c>
      <c r="T97" s="392">
        <v>0</v>
      </c>
      <c r="U97" s="392">
        <v>0</v>
      </c>
      <c r="V97" s="392">
        <v>0</v>
      </c>
    </row>
    <row r="98" spans="2:22" x14ac:dyDescent="0.25">
      <c r="B98" s="220">
        <v>40087</v>
      </c>
      <c r="C98" s="391">
        <v>0</v>
      </c>
      <c r="D98" s="392">
        <v>0</v>
      </c>
      <c r="E98" s="392">
        <v>0</v>
      </c>
      <c r="F98" s="392">
        <v>0</v>
      </c>
      <c r="G98" s="392">
        <v>0</v>
      </c>
      <c r="H98" s="392">
        <v>0</v>
      </c>
      <c r="I98" s="392">
        <v>0</v>
      </c>
      <c r="J98" s="392">
        <v>0</v>
      </c>
      <c r="K98" s="392">
        <v>0</v>
      </c>
      <c r="L98" s="392">
        <v>0</v>
      </c>
      <c r="M98" s="392">
        <v>0</v>
      </c>
      <c r="N98" s="392">
        <v>0</v>
      </c>
      <c r="O98" s="392">
        <v>0</v>
      </c>
      <c r="P98" s="392">
        <v>0</v>
      </c>
      <c r="Q98" s="392">
        <v>0</v>
      </c>
      <c r="R98" s="392">
        <v>0</v>
      </c>
      <c r="S98" s="392">
        <v>0</v>
      </c>
      <c r="T98" s="392">
        <v>0</v>
      </c>
      <c r="U98" s="392">
        <v>0</v>
      </c>
      <c r="V98" s="392">
        <v>0</v>
      </c>
    </row>
    <row r="99" spans="2:22" x14ac:dyDescent="0.25">
      <c r="B99" s="220">
        <v>40118</v>
      </c>
      <c r="C99" s="391">
        <v>0</v>
      </c>
      <c r="D99" s="392">
        <v>0</v>
      </c>
      <c r="E99" s="392">
        <v>0</v>
      </c>
      <c r="F99" s="392">
        <v>0</v>
      </c>
      <c r="G99" s="392">
        <v>0</v>
      </c>
      <c r="H99" s="392">
        <v>0</v>
      </c>
      <c r="I99" s="392">
        <v>0</v>
      </c>
      <c r="J99" s="392">
        <v>0</v>
      </c>
      <c r="K99" s="392">
        <v>0</v>
      </c>
      <c r="L99" s="392">
        <v>0</v>
      </c>
      <c r="M99" s="392">
        <v>0</v>
      </c>
      <c r="N99" s="392">
        <v>0</v>
      </c>
      <c r="O99" s="392">
        <v>0</v>
      </c>
      <c r="P99" s="392">
        <v>0</v>
      </c>
      <c r="Q99" s="392">
        <v>0</v>
      </c>
      <c r="R99" s="392">
        <v>0</v>
      </c>
      <c r="S99" s="392">
        <v>0</v>
      </c>
      <c r="T99" s="392">
        <v>0</v>
      </c>
      <c r="U99" s="392">
        <v>0</v>
      </c>
      <c r="V99" s="392">
        <v>0</v>
      </c>
    </row>
    <row r="100" spans="2:22" x14ac:dyDescent="0.25">
      <c r="B100" s="220">
        <v>40148</v>
      </c>
      <c r="C100" s="391">
        <v>0</v>
      </c>
      <c r="D100" s="392">
        <v>0</v>
      </c>
      <c r="E100" s="392">
        <v>0</v>
      </c>
      <c r="F100" s="392">
        <v>0</v>
      </c>
      <c r="G100" s="392">
        <v>0</v>
      </c>
      <c r="H100" s="392">
        <v>0</v>
      </c>
      <c r="I100" s="392">
        <v>0</v>
      </c>
      <c r="J100" s="392">
        <v>0</v>
      </c>
      <c r="K100" s="392">
        <v>0</v>
      </c>
      <c r="L100" s="392">
        <v>0</v>
      </c>
      <c r="M100" s="392">
        <v>0</v>
      </c>
      <c r="N100" s="392">
        <v>0</v>
      </c>
      <c r="O100" s="392">
        <v>0</v>
      </c>
      <c r="P100" s="392">
        <v>0</v>
      </c>
      <c r="Q100" s="392">
        <v>0</v>
      </c>
      <c r="R100" s="392">
        <v>0</v>
      </c>
      <c r="S100" s="392">
        <v>0</v>
      </c>
      <c r="T100" s="392">
        <v>0</v>
      </c>
      <c r="U100" s="392">
        <v>0</v>
      </c>
      <c r="V100" s="392">
        <v>0</v>
      </c>
    </row>
    <row r="101" spans="2:22" x14ac:dyDescent="0.25">
      <c r="B101" s="220">
        <v>40179</v>
      </c>
      <c r="C101" s="391">
        <v>0</v>
      </c>
      <c r="D101" s="392">
        <v>0</v>
      </c>
      <c r="E101" s="392">
        <v>0</v>
      </c>
      <c r="F101" s="392">
        <v>0</v>
      </c>
      <c r="G101" s="392">
        <v>0</v>
      </c>
      <c r="H101" s="392">
        <v>0</v>
      </c>
      <c r="I101" s="392">
        <v>0</v>
      </c>
      <c r="J101" s="392">
        <v>0</v>
      </c>
      <c r="K101" s="392">
        <v>0</v>
      </c>
      <c r="L101" s="392">
        <v>0</v>
      </c>
      <c r="M101" s="392">
        <v>0</v>
      </c>
      <c r="N101" s="392">
        <v>0</v>
      </c>
      <c r="O101" s="392">
        <v>0</v>
      </c>
      <c r="P101" s="392">
        <v>0</v>
      </c>
      <c r="Q101" s="392">
        <v>0</v>
      </c>
      <c r="R101" s="392">
        <v>0</v>
      </c>
      <c r="S101" s="392">
        <v>0</v>
      </c>
      <c r="T101" s="392">
        <v>0</v>
      </c>
      <c r="U101" s="392">
        <v>0</v>
      </c>
      <c r="V101" s="392">
        <v>0</v>
      </c>
    </row>
    <row r="102" spans="2:22" x14ac:dyDescent="0.25">
      <c r="B102" s="220">
        <v>40210</v>
      </c>
      <c r="C102" s="391">
        <v>0</v>
      </c>
      <c r="D102" s="392">
        <v>0</v>
      </c>
      <c r="E102" s="392">
        <v>0</v>
      </c>
      <c r="F102" s="392">
        <v>0</v>
      </c>
      <c r="G102" s="392">
        <v>0</v>
      </c>
      <c r="H102" s="392">
        <v>0</v>
      </c>
      <c r="I102" s="392">
        <v>0</v>
      </c>
      <c r="J102" s="392">
        <v>0</v>
      </c>
      <c r="K102" s="392">
        <v>0</v>
      </c>
      <c r="L102" s="392">
        <v>0</v>
      </c>
      <c r="M102" s="392">
        <v>0</v>
      </c>
      <c r="N102" s="392">
        <v>0</v>
      </c>
      <c r="O102" s="392">
        <v>0</v>
      </c>
      <c r="P102" s="392">
        <v>0</v>
      </c>
      <c r="Q102" s="392">
        <v>0</v>
      </c>
      <c r="R102" s="392">
        <v>0</v>
      </c>
      <c r="S102" s="392">
        <v>0</v>
      </c>
      <c r="T102" s="392">
        <v>0</v>
      </c>
      <c r="U102" s="392">
        <v>0</v>
      </c>
      <c r="V102" s="392">
        <v>0</v>
      </c>
    </row>
    <row r="103" spans="2:22" x14ac:dyDescent="0.25">
      <c r="B103" s="220">
        <v>40238</v>
      </c>
      <c r="C103" s="391">
        <v>0</v>
      </c>
      <c r="D103" s="392">
        <v>0</v>
      </c>
      <c r="E103" s="392">
        <v>0</v>
      </c>
      <c r="F103" s="392">
        <v>0</v>
      </c>
      <c r="G103" s="392">
        <v>0</v>
      </c>
      <c r="H103" s="392">
        <v>0</v>
      </c>
      <c r="I103" s="392">
        <v>0</v>
      </c>
      <c r="J103" s="392">
        <v>0</v>
      </c>
      <c r="K103" s="392">
        <v>0</v>
      </c>
      <c r="L103" s="392">
        <v>0</v>
      </c>
      <c r="M103" s="392">
        <v>0</v>
      </c>
      <c r="N103" s="392">
        <v>0</v>
      </c>
      <c r="O103" s="392">
        <v>0</v>
      </c>
      <c r="P103" s="392">
        <v>0</v>
      </c>
      <c r="Q103" s="392">
        <v>0</v>
      </c>
      <c r="R103" s="392">
        <v>0</v>
      </c>
      <c r="S103" s="392">
        <v>0</v>
      </c>
      <c r="T103" s="392">
        <v>0</v>
      </c>
      <c r="U103" s="392">
        <v>0</v>
      </c>
      <c r="V103" s="392">
        <v>0</v>
      </c>
    </row>
    <row r="104" spans="2:22" x14ac:dyDescent="0.25">
      <c r="B104" s="220">
        <v>40269</v>
      </c>
      <c r="C104" s="391">
        <v>0</v>
      </c>
      <c r="D104" s="392">
        <v>0</v>
      </c>
      <c r="E104" s="392">
        <v>0</v>
      </c>
      <c r="F104" s="392">
        <v>0</v>
      </c>
      <c r="G104" s="392">
        <v>0</v>
      </c>
      <c r="H104" s="392">
        <v>0</v>
      </c>
      <c r="I104" s="392">
        <v>0</v>
      </c>
      <c r="J104" s="392">
        <v>0</v>
      </c>
      <c r="K104" s="392">
        <v>0</v>
      </c>
      <c r="L104" s="392">
        <v>0</v>
      </c>
      <c r="M104" s="392">
        <v>0</v>
      </c>
      <c r="N104" s="392">
        <v>0</v>
      </c>
      <c r="O104" s="392">
        <v>0</v>
      </c>
      <c r="P104" s="392">
        <v>0</v>
      </c>
      <c r="Q104" s="392">
        <v>0</v>
      </c>
      <c r="R104" s="392">
        <v>0</v>
      </c>
      <c r="S104" s="392">
        <v>0</v>
      </c>
      <c r="T104" s="392">
        <v>0</v>
      </c>
      <c r="U104" s="392">
        <v>0</v>
      </c>
      <c r="V104" s="392">
        <v>0</v>
      </c>
    </row>
    <row r="105" spans="2:22" x14ac:dyDescent="0.25">
      <c r="B105" s="220">
        <v>40299</v>
      </c>
      <c r="C105" s="391">
        <v>0</v>
      </c>
      <c r="D105" s="392">
        <v>0</v>
      </c>
      <c r="E105" s="392">
        <v>0</v>
      </c>
      <c r="F105" s="392">
        <v>0</v>
      </c>
      <c r="G105" s="392">
        <v>0</v>
      </c>
      <c r="H105" s="392">
        <v>0</v>
      </c>
      <c r="I105" s="392">
        <v>0</v>
      </c>
      <c r="J105" s="392">
        <v>0</v>
      </c>
      <c r="K105" s="392">
        <v>0</v>
      </c>
      <c r="L105" s="392">
        <v>0</v>
      </c>
      <c r="M105" s="392">
        <v>0</v>
      </c>
      <c r="N105" s="392">
        <v>0</v>
      </c>
      <c r="O105" s="392">
        <v>0</v>
      </c>
      <c r="P105" s="392">
        <v>0</v>
      </c>
      <c r="Q105" s="392">
        <v>0</v>
      </c>
      <c r="R105" s="392">
        <v>0</v>
      </c>
      <c r="S105" s="392">
        <v>0</v>
      </c>
      <c r="T105" s="392">
        <v>0</v>
      </c>
      <c r="U105" s="392">
        <v>0</v>
      </c>
      <c r="V105" s="392">
        <v>0</v>
      </c>
    </row>
    <row r="106" spans="2:22" x14ac:dyDescent="0.25">
      <c r="B106" s="220">
        <v>40330</v>
      </c>
      <c r="C106" s="391">
        <v>0</v>
      </c>
      <c r="D106" s="392">
        <v>0</v>
      </c>
      <c r="E106" s="392">
        <v>0</v>
      </c>
      <c r="F106" s="392">
        <v>0</v>
      </c>
      <c r="G106" s="392">
        <v>0</v>
      </c>
      <c r="H106" s="392">
        <v>0</v>
      </c>
      <c r="I106" s="392">
        <v>0</v>
      </c>
      <c r="J106" s="392">
        <v>0</v>
      </c>
      <c r="K106" s="392">
        <v>0</v>
      </c>
      <c r="L106" s="392">
        <v>0</v>
      </c>
      <c r="M106" s="392">
        <v>0</v>
      </c>
      <c r="N106" s="392">
        <v>0</v>
      </c>
      <c r="O106" s="392">
        <v>0</v>
      </c>
      <c r="P106" s="392">
        <v>0</v>
      </c>
      <c r="Q106" s="392">
        <v>0</v>
      </c>
      <c r="R106" s="392">
        <v>0</v>
      </c>
      <c r="S106" s="392">
        <v>0</v>
      </c>
      <c r="T106" s="392">
        <v>0</v>
      </c>
      <c r="U106" s="392">
        <v>0</v>
      </c>
      <c r="V106" s="392">
        <v>0</v>
      </c>
    </row>
    <row r="107" spans="2:22" x14ac:dyDescent="0.25">
      <c r="B107" s="220">
        <v>40360</v>
      </c>
      <c r="C107" s="391">
        <v>0</v>
      </c>
      <c r="D107" s="392">
        <v>0</v>
      </c>
      <c r="E107" s="392">
        <v>0</v>
      </c>
      <c r="F107" s="392">
        <v>0</v>
      </c>
      <c r="G107" s="392">
        <v>0</v>
      </c>
      <c r="H107" s="392">
        <v>0</v>
      </c>
      <c r="I107" s="392">
        <v>0</v>
      </c>
      <c r="J107" s="392">
        <v>0</v>
      </c>
      <c r="K107" s="392">
        <v>0</v>
      </c>
      <c r="L107" s="392">
        <v>0</v>
      </c>
      <c r="M107" s="392">
        <v>0</v>
      </c>
      <c r="N107" s="392">
        <v>0</v>
      </c>
      <c r="O107" s="392">
        <v>0</v>
      </c>
      <c r="P107" s="392">
        <v>0</v>
      </c>
      <c r="Q107" s="392">
        <v>0</v>
      </c>
      <c r="R107" s="392">
        <v>0</v>
      </c>
      <c r="S107" s="392">
        <v>0</v>
      </c>
      <c r="T107" s="392">
        <v>0</v>
      </c>
      <c r="U107" s="392">
        <v>0</v>
      </c>
      <c r="V107" s="392">
        <v>0</v>
      </c>
    </row>
    <row r="108" spans="2:22" x14ac:dyDescent="0.25">
      <c r="B108" s="220">
        <v>40391</v>
      </c>
      <c r="C108" s="391">
        <v>0</v>
      </c>
      <c r="D108" s="392">
        <v>0</v>
      </c>
      <c r="E108" s="392">
        <v>0</v>
      </c>
      <c r="F108" s="392">
        <v>0</v>
      </c>
      <c r="G108" s="392">
        <v>0</v>
      </c>
      <c r="H108" s="392">
        <v>0</v>
      </c>
      <c r="I108" s="392">
        <v>0</v>
      </c>
      <c r="J108" s="392">
        <v>0</v>
      </c>
      <c r="K108" s="392">
        <v>0</v>
      </c>
      <c r="L108" s="392">
        <v>0</v>
      </c>
      <c r="M108" s="392">
        <v>0</v>
      </c>
      <c r="N108" s="392">
        <v>0</v>
      </c>
      <c r="O108" s="392">
        <v>0</v>
      </c>
      <c r="P108" s="392">
        <v>0</v>
      </c>
      <c r="Q108" s="392">
        <v>0</v>
      </c>
      <c r="R108" s="392">
        <v>0</v>
      </c>
      <c r="S108" s="392">
        <v>0</v>
      </c>
      <c r="T108" s="392">
        <v>0</v>
      </c>
      <c r="U108" s="392">
        <v>0</v>
      </c>
      <c r="V108" s="392">
        <v>0</v>
      </c>
    </row>
    <row r="109" spans="2:22" x14ac:dyDescent="0.25">
      <c r="B109" s="220">
        <v>40422</v>
      </c>
      <c r="C109" s="391">
        <v>0</v>
      </c>
      <c r="D109" s="392">
        <v>0</v>
      </c>
      <c r="E109" s="392">
        <v>0</v>
      </c>
      <c r="F109" s="392">
        <v>0</v>
      </c>
      <c r="G109" s="392">
        <v>0</v>
      </c>
      <c r="H109" s="392">
        <v>0</v>
      </c>
      <c r="I109" s="392">
        <v>0</v>
      </c>
      <c r="J109" s="392">
        <v>0</v>
      </c>
      <c r="K109" s="392">
        <v>0</v>
      </c>
      <c r="L109" s="392">
        <v>0</v>
      </c>
      <c r="M109" s="392">
        <v>0</v>
      </c>
      <c r="N109" s="392">
        <v>0</v>
      </c>
      <c r="O109" s="392">
        <v>0</v>
      </c>
      <c r="P109" s="392">
        <v>0</v>
      </c>
      <c r="Q109" s="392">
        <v>0</v>
      </c>
      <c r="R109" s="392">
        <v>0</v>
      </c>
      <c r="S109" s="392">
        <v>0</v>
      </c>
      <c r="T109" s="392">
        <v>0</v>
      </c>
      <c r="U109" s="392">
        <v>0</v>
      </c>
      <c r="V109" s="392">
        <v>0</v>
      </c>
    </row>
    <row r="110" spans="2:22" x14ac:dyDescent="0.25">
      <c r="B110" s="220">
        <v>40452</v>
      </c>
      <c r="C110" s="391">
        <v>0</v>
      </c>
      <c r="D110" s="392">
        <v>0</v>
      </c>
      <c r="E110" s="392">
        <v>0</v>
      </c>
      <c r="F110" s="392">
        <v>0</v>
      </c>
      <c r="G110" s="392">
        <v>0</v>
      </c>
      <c r="H110" s="392">
        <v>0</v>
      </c>
      <c r="I110" s="392">
        <v>0</v>
      </c>
      <c r="J110" s="392">
        <v>0</v>
      </c>
      <c r="K110" s="392">
        <v>0</v>
      </c>
      <c r="L110" s="392">
        <v>0</v>
      </c>
      <c r="M110" s="392">
        <v>0</v>
      </c>
      <c r="N110" s="392">
        <v>0</v>
      </c>
      <c r="O110" s="392">
        <v>0</v>
      </c>
      <c r="P110" s="392">
        <v>0</v>
      </c>
      <c r="Q110" s="392">
        <v>0</v>
      </c>
      <c r="R110" s="392">
        <v>0</v>
      </c>
      <c r="S110" s="392">
        <v>0</v>
      </c>
      <c r="T110" s="392">
        <v>0</v>
      </c>
      <c r="U110" s="392">
        <v>0</v>
      </c>
      <c r="V110" s="392">
        <v>0</v>
      </c>
    </row>
    <row r="111" spans="2:22" x14ac:dyDescent="0.25">
      <c r="B111" s="220">
        <v>40483</v>
      </c>
      <c r="C111" s="391">
        <v>0</v>
      </c>
      <c r="D111" s="392">
        <v>0</v>
      </c>
      <c r="E111" s="392">
        <v>0</v>
      </c>
      <c r="F111" s="392">
        <v>0</v>
      </c>
      <c r="G111" s="392">
        <v>0</v>
      </c>
      <c r="H111" s="392">
        <v>0</v>
      </c>
      <c r="I111" s="392">
        <v>0</v>
      </c>
      <c r="J111" s="392">
        <v>0</v>
      </c>
      <c r="K111" s="392">
        <v>0</v>
      </c>
      <c r="L111" s="392">
        <v>0</v>
      </c>
      <c r="M111" s="392">
        <v>0</v>
      </c>
      <c r="N111" s="392">
        <v>0</v>
      </c>
      <c r="O111" s="392">
        <v>0</v>
      </c>
      <c r="P111" s="392">
        <v>0</v>
      </c>
      <c r="Q111" s="392">
        <v>0</v>
      </c>
      <c r="R111" s="392">
        <v>0</v>
      </c>
      <c r="S111" s="392">
        <v>0</v>
      </c>
      <c r="T111" s="392">
        <v>0</v>
      </c>
      <c r="U111" s="392">
        <v>0</v>
      </c>
      <c r="V111" s="392">
        <v>0</v>
      </c>
    </row>
    <row r="112" spans="2:22" x14ac:dyDescent="0.25">
      <c r="B112" s="220">
        <v>40513</v>
      </c>
      <c r="C112" s="391">
        <v>0</v>
      </c>
      <c r="D112" s="392">
        <v>0</v>
      </c>
      <c r="E112" s="392">
        <v>0</v>
      </c>
      <c r="F112" s="392">
        <v>0</v>
      </c>
      <c r="G112" s="392">
        <v>0</v>
      </c>
      <c r="H112" s="392">
        <v>0</v>
      </c>
      <c r="I112" s="392">
        <v>0</v>
      </c>
      <c r="J112" s="392">
        <v>0</v>
      </c>
      <c r="K112" s="392">
        <v>0</v>
      </c>
      <c r="L112" s="392">
        <v>0</v>
      </c>
      <c r="M112" s="392">
        <v>0</v>
      </c>
      <c r="N112" s="392">
        <v>0</v>
      </c>
      <c r="O112" s="392">
        <v>0</v>
      </c>
      <c r="P112" s="392">
        <v>0</v>
      </c>
      <c r="Q112" s="392">
        <v>0</v>
      </c>
      <c r="R112" s="392">
        <v>0</v>
      </c>
      <c r="S112" s="392">
        <v>0</v>
      </c>
      <c r="T112" s="392">
        <v>0</v>
      </c>
      <c r="U112" s="392">
        <v>0</v>
      </c>
      <c r="V112" s="392">
        <v>0</v>
      </c>
    </row>
    <row r="113" spans="2:22" x14ac:dyDescent="0.25">
      <c r="B113" s="220">
        <v>40544</v>
      </c>
      <c r="C113" s="391">
        <v>0</v>
      </c>
      <c r="D113" s="392">
        <v>0</v>
      </c>
      <c r="E113" s="392">
        <v>0</v>
      </c>
      <c r="F113" s="392">
        <v>0</v>
      </c>
      <c r="G113" s="392">
        <v>0</v>
      </c>
      <c r="H113" s="392">
        <v>0</v>
      </c>
      <c r="I113" s="392">
        <v>0</v>
      </c>
      <c r="J113" s="392">
        <v>0</v>
      </c>
      <c r="K113" s="392">
        <v>0</v>
      </c>
      <c r="L113" s="392">
        <v>0</v>
      </c>
      <c r="M113" s="392">
        <v>0</v>
      </c>
      <c r="N113" s="392">
        <v>0</v>
      </c>
      <c r="O113" s="392">
        <v>0</v>
      </c>
      <c r="P113" s="392">
        <v>0</v>
      </c>
      <c r="Q113" s="392">
        <v>0</v>
      </c>
      <c r="R113" s="392">
        <v>0</v>
      </c>
      <c r="S113" s="392">
        <v>0</v>
      </c>
      <c r="T113" s="392">
        <v>0</v>
      </c>
      <c r="U113" s="392">
        <v>0</v>
      </c>
      <c r="V113" s="392">
        <v>0</v>
      </c>
    </row>
    <row r="114" spans="2:22" x14ac:dyDescent="0.25">
      <c r="B114" s="220">
        <v>40575</v>
      </c>
      <c r="C114" s="391">
        <v>0</v>
      </c>
      <c r="D114" s="392">
        <v>0</v>
      </c>
      <c r="E114" s="392">
        <v>0</v>
      </c>
      <c r="F114" s="392">
        <v>0</v>
      </c>
      <c r="G114" s="392">
        <v>0</v>
      </c>
      <c r="H114" s="392">
        <v>0</v>
      </c>
      <c r="I114" s="392">
        <v>0</v>
      </c>
      <c r="J114" s="392">
        <v>0</v>
      </c>
      <c r="K114" s="392">
        <v>0</v>
      </c>
      <c r="L114" s="392">
        <v>0</v>
      </c>
      <c r="M114" s="392">
        <v>0</v>
      </c>
      <c r="N114" s="392">
        <v>0</v>
      </c>
      <c r="O114" s="392">
        <v>0</v>
      </c>
      <c r="P114" s="392">
        <v>0</v>
      </c>
      <c r="Q114" s="392">
        <v>0</v>
      </c>
      <c r="R114" s="392">
        <v>0</v>
      </c>
      <c r="S114" s="392">
        <v>0</v>
      </c>
      <c r="T114" s="392">
        <v>0</v>
      </c>
      <c r="U114" s="392">
        <v>0</v>
      </c>
      <c r="V114" s="392">
        <v>0</v>
      </c>
    </row>
    <row r="115" spans="2:22" x14ac:dyDescent="0.25">
      <c r="B115" s="220">
        <v>40603</v>
      </c>
      <c r="C115" s="391">
        <v>0</v>
      </c>
      <c r="D115" s="392">
        <v>0</v>
      </c>
      <c r="E115" s="392">
        <v>0</v>
      </c>
      <c r="F115" s="392">
        <v>0</v>
      </c>
      <c r="G115" s="392">
        <v>0</v>
      </c>
      <c r="H115" s="392">
        <v>0</v>
      </c>
      <c r="I115" s="392">
        <v>0</v>
      </c>
      <c r="J115" s="392">
        <v>0</v>
      </c>
      <c r="K115" s="392">
        <v>0</v>
      </c>
      <c r="L115" s="392">
        <v>0</v>
      </c>
      <c r="M115" s="392">
        <v>0</v>
      </c>
      <c r="N115" s="392">
        <v>0</v>
      </c>
      <c r="O115" s="392">
        <v>0</v>
      </c>
      <c r="P115" s="392">
        <v>0</v>
      </c>
      <c r="Q115" s="392">
        <v>0</v>
      </c>
      <c r="R115" s="392">
        <v>0</v>
      </c>
      <c r="S115" s="392">
        <v>0</v>
      </c>
      <c r="T115" s="392">
        <v>0</v>
      </c>
      <c r="U115" s="392">
        <v>0</v>
      </c>
      <c r="V115" s="392">
        <v>0</v>
      </c>
    </row>
    <row r="116" spans="2:22" x14ac:dyDescent="0.25">
      <c r="B116" s="220">
        <v>40634</v>
      </c>
      <c r="C116" s="391">
        <v>0</v>
      </c>
      <c r="D116" s="392">
        <v>0</v>
      </c>
      <c r="E116" s="392">
        <v>0</v>
      </c>
      <c r="F116" s="392">
        <v>0</v>
      </c>
      <c r="G116" s="392">
        <v>0</v>
      </c>
      <c r="H116" s="392">
        <v>0</v>
      </c>
      <c r="I116" s="392">
        <v>0</v>
      </c>
      <c r="J116" s="392">
        <v>0</v>
      </c>
      <c r="K116" s="392">
        <v>0</v>
      </c>
      <c r="L116" s="392">
        <v>0</v>
      </c>
      <c r="M116" s="392">
        <v>0</v>
      </c>
      <c r="N116" s="392">
        <v>0</v>
      </c>
      <c r="O116" s="392">
        <v>0</v>
      </c>
      <c r="P116" s="392">
        <v>0</v>
      </c>
      <c r="Q116" s="392">
        <v>0</v>
      </c>
      <c r="R116" s="392">
        <v>0</v>
      </c>
      <c r="S116" s="392">
        <v>0</v>
      </c>
      <c r="T116" s="392">
        <v>0</v>
      </c>
      <c r="U116" s="392">
        <v>0</v>
      </c>
      <c r="V116" s="392">
        <v>0</v>
      </c>
    </row>
    <row r="117" spans="2:22" x14ac:dyDescent="0.25">
      <c r="B117" s="220">
        <v>40664</v>
      </c>
      <c r="C117" s="391">
        <v>0</v>
      </c>
      <c r="D117" s="392">
        <v>0</v>
      </c>
      <c r="E117" s="392">
        <v>0</v>
      </c>
      <c r="F117" s="392">
        <v>0</v>
      </c>
      <c r="G117" s="392">
        <v>0</v>
      </c>
      <c r="H117" s="392">
        <v>0</v>
      </c>
      <c r="I117" s="392">
        <v>0</v>
      </c>
      <c r="J117" s="392">
        <v>0</v>
      </c>
      <c r="K117" s="392">
        <v>0</v>
      </c>
      <c r="L117" s="392">
        <v>0</v>
      </c>
      <c r="M117" s="392">
        <v>0</v>
      </c>
      <c r="N117" s="392">
        <v>0</v>
      </c>
      <c r="O117" s="392">
        <v>0</v>
      </c>
      <c r="P117" s="392">
        <v>0</v>
      </c>
      <c r="Q117" s="392">
        <v>0</v>
      </c>
      <c r="R117" s="392">
        <v>0</v>
      </c>
      <c r="S117" s="392">
        <v>0</v>
      </c>
      <c r="T117" s="392">
        <v>0</v>
      </c>
      <c r="U117" s="392">
        <v>0</v>
      </c>
      <c r="V117" s="392">
        <v>0</v>
      </c>
    </row>
    <row r="118" spans="2:22" x14ac:dyDescent="0.25">
      <c r="B118" s="220">
        <v>40695</v>
      </c>
      <c r="C118" s="391">
        <v>0</v>
      </c>
      <c r="D118" s="392">
        <v>0</v>
      </c>
      <c r="E118" s="392">
        <v>0</v>
      </c>
      <c r="F118" s="392">
        <v>0</v>
      </c>
      <c r="G118" s="392">
        <v>0</v>
      </c>
      <c r="H118" s="392">
        <v>0</v>
      </c>
      <c r="I118" s="392">
        <v>0</v>
      </c>
      <c r="J118" s="392">
        <v>0</v>
      </c>
      <c r="K118" s="392">
        <v>0</v>
      </c>
      <c r="L118" s="392">
        <v>0</v>
      </c>
      <c r="M118" s="392">
        <v>0</v>
      </c>
      <c r="N118" s="392">
        <v>0</v>
      </c>
      <c r="O118" s="392">
        <v>0</v>
      </c>
      <c r="P118" s="392">
        <v>0</v>
      </c>
      <c r="Q118" s="392">
        <v>0</v>
      </c>
      <c r="R118" s="392">
        <v>0</v>
      </c>
      <c r="S118" s="392">
        <v>0</v>
      </c>
      <c r="T118" s="392">
        <v>0</v>
      </c>
      <c r="U118" s="392">
        <v>0</v>
      </c>
      <c r="V118" s="392">
        <v>0</v>
      </c>
    </row>
    <row r="119" spans="2:22" x14ac:dyDescent="0.25">
      <c r="B119" s="220">
        <v>40725</v>
      </c>
      <c r="C119" s="391">
        <v>0</v>
      </c>
      <c r="D119" s="392">
        <v>0</v>
      </c>
      <c r="E119" s="392">
        <v>0</v>
      </c>
      <c r="F119" s="392">
        <v>0</v>
      </c>
      <c r="G119" s="392">
        <v>0</v>
      </c>
      <c r="H119" s="392">
        <v>0</v>
      </c>
      <c r="I119" s="392">
        <v>0</v>
      </c>
      <c r="J119" s="392">
        <v>0</v>
      </c>
      <c r="K119" s="392">
        <v>0</v>
      </c>
      <c r="L119" s="392">
        <v>0</v>
      </c>
      <c r="M119" s="392">
        <v>0</v>
      </c>
      <c r="N119" s="392">
        <v>0</v>
      </c>
      <c r="O119" s="392">
        <v>0</v>
      </c>
      <c r="P119" s="392">
        <v>0</v>
      </c>
      <c r="Q119" s="392">
        <v>0</v>
      </c>
      <c r="R119" s="392">
        <v>0</v>
      </c>
      <c r="S119" s="392">
        <v>0</v>
      </c>
      <c r="T119" s="392">
        <v>0</v>
      </c>
      <c r="U119" s="392">
        <v>0</v>
      </c>
      <c r="V119" s="392">
        <v>0</v>
      </c>
    </row>
    <row r="120" spans="2:22" x14ac:dyDescent="0.25">
      <c r="B120" s="220">
        <v>40756</v>
      </c>
      <c r="C120" s="391">
        <v>0</v>
      </c>
      <c r="D120" s="392">
        <v>0</v>
      </c>
      <c r="E120" s="392">
        <v>0</v>
      </c>
      <c r="F120" s="392">
        <v>0</v>
      </c>
      <c r="G120" s="392">
        <v>0</v>
      </c>
      <c r="H120" s="392">
        <v>0</v>
      </c>
      <c r="I120" s="392">
        <v>0</v>
      </c>
      <c r="J120" s="392">
        <v>0</v>
      </c>
      <c r="K120" s="392">
        <v>0</v>
      </c>
      <c r="L120" s="392">
        <v>0</v>
      </c>
      <c r="M120" s="392">
        <v>0</v>
      </c>
      <c r="N120" s="392">
        <v>0</v>
      </c>
      <c r="O120" s="392">
        <v>0</v>
      </c>
      <c r="P120" s="392">
        <v>0</v>
      </c>
      <c r="Q120" s="392">
        <v>0</v>
      </c>
      <c r="R120" s="392">
        <v>0</v>
      </c>
      <c r="S120" s="392">
        <v>0</v>
      </c>
      <c r="T120" s="392">
        <v>0</v>
      </c>
      <c r="U120" s="392">
        <v>0</v>
      </c>
      <c r="V120" s="392">
        <v>0</v>
      </c>
    </row>
    <row r="121" spans="2:22" x14ac:dyDescent="0.25">
      <c r="B121" s="220">
        <v>40787</v>
      </c>
      <c r="C121" s="391">
        <v>0</v>
      </c>
      <c r="D121" s="392">
        <v>0</v>
      </c>
      <c r="E121" s="392">
        <v>0</v>
      </c>
      <c r="F121" s="392">
        <v>0</v>
      </c>
      <c r="G121" s="392">
        <v>0</v>
      </c>
      <c r="H121" s="392">
        <v>0</v>
      </c>
      <c r="I121" s="392">
        <v>0</v>
      </c>
      <c r="J121" s="392">
        <v>0</v>
      </c>
      <c r="K121" s="392">
        <v>0</v>
      </c>
      <c r="L121" s="392">
        <v>0</v>
      </c>
      <c r="M121" s="392">
        <v>0</v>
      </c>
      <c r="N121" s="392">
        <v>0</v>
      </c>
      <c r="O121" s="392">
        <v>0</v>
      </c>
      <c r="P121" s="392">
        <v>0</v>
      </c>
      <c r="Q121" s="392">
        <v>0</v>
      </c>
      <c r="R121" s="392">
        <v>0</v>
      </c>
      <c r="S121" s="392">
        <v>0</v>
      </c>
      <c r="T121" s="392">
        <v>0</v>
      </c>
      <c r="U121" s="392">
        <v>0</v>
      </c>
      <c r="V121" s="392">
        <v>0</v>
      </c>
    </row>
    <row r="122" spans="2:22" x14ac:dyDescent="0.25">
      <c r="B122" s="220">
        <v>40817</v>
      </c>
      <c r="C122" s="391">
        <v>0</v>
      </c>
      <c r="D122" s="392">
        <v>0</v>
      </c>
      <c r="E122" s="392">
        <v>0</v>
      </c>
      <c r="F122" s="392">
        <v>0</v>
      </c>
      <c r="G122" s="392">
        <v>0</v>
      </c>
      <c r="H122" s="392">
        <v>0</v>
      </c>
      <c r="I122" s="392">
        <v>0</v>
      </c>
      <c r="J122" s="392">
        <v>0</v>
      </c>
      <c r="K122" s="392">
        <v>0</v>
      </c>
      <c r="L122" s="392">
        <v>0</v>
      </c>
      <c r="M122" s="392">
        <v>0</v>
      </c>
      <c r="N122" s="392">
        <v>0</v>
      </c>
      <c r="O122" s="392">
        <v>0</v>
      </c>
      <c r="P122" s="392">
        <v>0</v>
      </c>
      <c r="Q122" s="392">
        <v>0</v>
      </c>
      <c r="R122" s="392">
        <v>0</v>
      </c>
      <c r="S122" s="392">
        <v>0</v>
      </c>
      <c r="T122" s="392">
        <v>0</v>
      </c>
      <c r="U122" s="392">
        <v>0</v>
      </c>
      <c r="V122" s="392">
        <v>0</v>
      </c>
    </row>
    <row r="123" spans="2:22" x14ac:dyDescent="0.25">
      <c r="B123" s="220">
        <v>40848</v>
      </c>
      <c r="C123" s="391">
        <v>0</v>
      </c>
      <c r="D123" s="392">
        <v>0</v>
      </c>
      <c r="E123" s="392">
        <v>0</v>
      </c>
      <c r="F123" s="392">
        <v>0</v>
      </c>
      <c r="G123" s="392">
        <v>0</v>
      </c>
      <c r="H123" s="392">
        <v>0</v>
      </c>
      <c r="I123" s="392">
        <v>0</v>
      </c>
      <c r="J123" s="392">
        <v>0</v>
      </c>
      <c r="K123" s="392">
        <v>0</v>
      </c>
      <c r="L123" s="392">
        <v>0</v>
      </c>
      <c r="M123" s="392">
        <v>0</v>
      </c>
      <c r="N123" s="392">
        <v>0</v>
      </c>
      <c r="O123" s="392">
        <v>0</v>
      </c>
      <c r="P123" s="392">
        <v>0</v>
      </c>
      <c r="Q123" s="392">
        <v>0</v>
      </c>
      <c r="R123" s="392">
        <v>0</v>
      </c>
      <c r="S123" s="392">
        <v>0</v>
      </c>
      <c r="T123" s="392">
        <v>0</v>
      </c>
      <c r="U123" s="392">
        <v>0</v>
      </c>
      <c r="V123" s="392">
        <v>0</v>
      </c>
    </row>
    <row r="124" spans="2:22" x14ac:dyDescent="0.25">
      <c r="B124" s="220">
        <v>40878</v>
      </c>
      <c r="C124" s="391">
        <v>0</v>
      </c>
      <c r="D124" s="392">
        <v>0</v>
      </c>
      <c r="E124" s="392">
        <v>0</v>
      </c>
      <c r="F124" s="392">
        <v>0</v>
      </c>
      <c r="G124" s="392">
        <v>0</v>
      </c>
      <c r="H124" s="392">
        <v>0</v>
      </c>
      <c r="I124" s="392">
        <v>0</v>
      </c>
      <c r="J124" s="392">
        <v>0</v>
      </c>
      <c r="K124" s="392">
        <v>0</v>
      </c>
      <c r="L124" s="392">
        <v>0</v>
      </c>
      <c r="M124" s="392">
        <v>0</v>
      </c>
      <c r="N124" s="392">
        <v>0</v>
      </c>
      <c r="O124" s="392">
        <v>0</v>
      </c>
      <c r="P124" s="392">
        <v>0</v>
      </c>
      <c r="Q124" s="392">
        <v>0</v>
      </c>
      <c r="R124" s="392">
        <v>0</v>
      </c>
      <c r="S124" s="392">
        <v>0</v>
      </c>
      <c r="T124" s="392">
        <v>0</v>
      </c>
      <c r="U124" s="392">
        <v>0</v>
      </c>
      <c r="V124" s="392">
        <v>0</v>
      </c>
    </row>
    <row r="125" spans="2:22" x14ac:dyDescent="0.25">
      <c r="B125" s="220">
        <v>40909</v>
      </c>
      <c r="C125" s="391">
        <v>0</v>
      </c>
      <c r="D125" s="392">
        <v>0</v>
      </c>
      <c r="E125" s="392">
        <v>0</v>
      </c>
      <c r="F125" s="392">
        <v>0</v>
      </c>
      <c r="G125" s="392">
        <v>0</v>
      </c>
      <c r="H125" s="392">
        <v>0</v>
      </c>
      <c r="I125" s="392">
        <v>0</v>
      </c>
      <c r="J125" s="392">
        <v>0</v>
      </c>
      <c r="K125" s="392">
        <v>0</v>
      </c>
      <c r="L125" s="392">
        <v>0</v>
      </c>
      <c r="M125" s="392">
        <v>0</v>
      </c>
      <c r="N125" s="392">
        <v>0</v>
      </c>
      <c r="O125" s="392">
        <v>0</v>
      </c>
      <c r="P125" s="392">
        <v>0</v>
      </c>
      <c r="Q125" s="392">
        <v>0</v>
      </c>
      <c r="R125" s="392">
        <v>0</v>
      </c>
      <c r="S125" s="392">
        <v>0</v>
      </c>
      <c r="T125" s="392">
        <v>0</v>
      </c>
      <c r="U125" s="392">
        <v>0</v>
      </c>
      <c r="V125" s="392">
        <v>0</v>
      </c>
    </row>
    <row r="126" spans="2:22" x14ac:dyDescent="0.25">
      <c r="B126" s="220">
        <v>40940</v>
      </c>
      <c r="C126" s="391">
        <v>0</v>
      </c>
      <c r="D126" s="392">
        <v>0</v>
      </c>
      <c r="E126" s="392">
        <v>0</v>
      </c>
      <c r="F126" s="392">
        <v>0</v>
      </c>
      <c r="G126" s="392">
        <v>0</v>
      </c>
      <c r="H126" s="392">
        <v>0</v>
      </c>
      <c r="I126" s="392">
        <v>0</v>
      </c>
      <c r="J126" s="392">
        <v>0</v>
      </c>
      <c r="K126" s="392">
        <v>0</v>
      </c>
      <c r="L126" s="392">
        <v>0</v>
      </c>
      <c r="M126" s="392">
        <v>0</v>
      </c>
      <c r="N126" s="392">
        <v>0</v>
      </c>
      <c r="O126" s="392">
        <v>0</v>
      </c>
      <c r="P126" s="392">
        <v>0</v>
      </c>
      <c r="Q126" s="392">
        <v>0</v>
      </c>
      <c r="R126" s="392">
        <v>0</v>
      </c>
      <c r="S126" s="392">
        <v>0</v>
      </c>
      <c r="T126" s="392">
        <v>0</v>
      </c>
      <c r="U126" s="392">
        <v>0</v>
      </c>
      <c r="V126" s="392">
        <v>0</v>
      </c>
    </row>
    <row r="127" spans="2:22" x14ac:dyDescent="0.25">
      <c r="B127" s="220">
        <v>40969</v>
      </c>
      <c r="C127" s="391">
        <v>0</v>
      </c>
      <c r="D127" s="392">
        <v>0</v>
      </c>
      <c r="E127" s="392">
        <v>0</v>
      </c>
      <c r="F127" s="392">
        <v>0</v>
      </c>
      <c r="G127" s="392">
        <v>0</v>
      </c>
      <c r="H127" s="392">
        <v>0</v>
      </c>
      <c r="I127" s="392">
        <v>0</v>
      </c>
      <c r="J127" s="392">
        <v>0</v>
      </c>
      <c r="K127" s="392">
        <v>0</v>
      </c>
      <c r="L127" s="392">
        <v>0</v>
      </c>
      <c r="M127" s="392">
        <v>0</v>
      </c>
      <c r="N127" s="392">
        <v>0</v>
      </c>
      <c r="O127" s="392">
        <v>0</v>
      </c>
      <c r="P127" s="392">
        <v>0</v>
      </c>
      <c r="Q127" s="392">
        <v>0</v>
      </c>
      <c r="R127" s="392">
        <v>0</v>
      </c>
      <c r="S127" s="392">
        <v>0</v>
      </c>
      <c r="T127" s="392">
        <v>0</v>
      </c>
      <c r="U127" s="392">
        <v>0</v>
      </c>
      <c r="V127" s="392">
        <v>0</v>
      </c>
    </row>
    <row r="128" spans="2:22" x14ac:dyDescent="0.25">
      <c r="B128" s="220">
        <v>41000</v>
      </c>
      <c r="C128" s="391">
        <v>0</v>
      </c>
      <c r="D128" s="392">
        <v>0</v>
      </c>
      <c r="E128" s="392">
        <v>0</v>
      </c>
      <c r="F128" s="392">
        <v>0</v>
      </c>
      <c r="G128" s="392">
        <v>0</v>
      </c>
      <c r="H128" s="392">
        <v>0</v>
      </c>
      <c r="I128" s="392">
        <v>0</v>
      </c>
      <c r="J128" s="392">
        <v>0</v>
      </c>
      <c r="K128" s="392">
        <v>0</v>
      </c>
      <c r="L128" s="392">
        <v>0</v>
      </c>
      <c r="M128" s="392">
        <v>0</v>
      </c>
      <c r="N128" s="392">
        <v>0</v>
      </c>
      <c r="O128" s="392">
        <v>0</v>
      </c>
      <c r="P128" s="392">
        <v>0</v>
      </c>
      <c r="Q128" s="392">
        <v>0</v>
      </c>
      <c r="R128" s="392">
        <v>0</v>
      </c>
      <c r="S128" s="392">
        <v>0</v>
      </c>
      <c r="T128" s="392">
        <v>0</v>
      </c>
      <c r="U128" s="392">
        <v>0</v>
      </c>
      <c r="V128" s="392">
        <v>0</v>
      </c>
    </row>
    <row r="129" spans="2:22" x14ac:dyDescent="0.25">
      <c r="B129" s="220">
        <v>41030</v>
      </c>
      <c r="C129" s="391">
        <v>0</v>
      </c>
      <c r="D129" s="392">
        <v>0</v>
      </c>
      <c r="E129" s="392">
        <v>0</v>
      </c>
      <c r="F129" s="392">
        <v>0</v>
      </c>
      <c r="G129" s="392">
        <v>0</v>
      </c>
      <c r="H129" s="392">
        <v>0</v>
      </c>
      <c r="I129" s="392">
        <v>0</v>
      </c>
      <c r="J129" s="392">
        <v>0</v>
      </c>
      <c r="K129" s="392">
        <v>0</v>
      </c>
      <c r="L129" s="392">
        <v>0</v>
      </c>
      <c r="M129" s="392">
        <v>0</v>
      </c>
      <c r="N129" s="392">
        <v>0</v>
      </c>
      <c r="O129" s="392">
        <v>0</v>
      </c>
      <c r="P129" s="392">
        <v>0</v>
      </c>
      <c r="Q129" s="392">
        <v>0</v>
      </c>
      <c r="R129" s="392">
        <v>0</v>
      </c>
      <c r="S129" s="392">
        <v>0</v>
      </c>
      <c r="T129" s="392">
        <v>0</v>
      </c>
      <c r="U129" s="392">
        <v>0</v>
      </c>
      <c r="V129" s="392">
        <v>0</v>
      </c>
    </row>
    <row r="130" spans="2:22" x14ac:dyDescent="0.25">
      <c r="B130" s="220">
        <v>41061</v>
      </c>
      <c r="C130" s="391">
        <v>0</v>
      </c>
      <c r="D130" s="392">
        <v>0</v>
      </c>
      <c r="E130" s="392">
        <v>0</v>
      </c>
      <c r="F130" s="392">
        <v>0</v>
      </c>
      <c r="G130" s="392">
        <v>0</v>
      </c>
      <c r="H130" s="392">
        <v>0</v>
      </c>
      <c r="I130" s="392">
        <v>0</v>
      </c>
      <c r="J130" s="392">
        <v>0</v>
      </c>
      <c r="K130" s="392">
        <v>0</v>
      </c>
      <c r="L130" s="392">
        <v>0</v>
      </c>
      <c r="M130" s="392">
        <v>0</v>
      </c>
      <c r="N130" s="392">
        <v>0</v>
      </c>
      <c r="O130" s="392">
        <v>0</v>
      </c>
      <c r="P130" s="392">
        <v>0</v>
      </c>
      <c r="Q130" s="392">
        <v>0</v>
      </c>
      <c r="R130" s="392">
        <v>0</v>
      </c>
      <c r="S130" s="392">
        <v>0</v>
      </c>
      <c r="T130" s="392">
        <v>0</v>
      </c>
      <c r="U130" s="392">
        <v>0</v>
      </c>
      <c r="V130" s="392">
        <v>0</v>
      </c>
    </row>
    <row r="131" spans="2:22" x14ac:dyDescent="0.25">
      <c r="B131" s="220">
        <v>41091</v>
      </c>
      <c r="C131" s="391">
        <v>0</v>
      </c>
      <c r="D131" s="392">
        <v>0</v>
      </c>
      <c r="E131" s="392">
        <v>0</v>
      </c>
      <c r="F131" s="392">
        <v>0</v>
      </c>
      <c r="G131" s="392">
        <v>0</v>
      </c>
      <c r="H131" s="392">
        <v>0</v>
      </c>
      <c r="I131" s="392">
        <v>0</v>
      </c>
      <c r="J131" s="392">
        <v>0</v>
      </c>
      <c r="K131" s="392">
        <v>0</v>
      </c>
      <c r="L131" s="392">
        <v>0</v>
      </c>
      <c r="M131" s="392">
        <v>0</v>
      </c>
      <c r="N131" s="392">
        <v>0</v>
      </c>
      <c r="O131" s="392">
        <v>0</v>
      </c>
      <c r="P131" s="392">
        <v>0</v>
      </c>
      <c r="Q131" s="392">
        <v>0</v>
      </c>
      <c r="R131" s="392">
        <v>0</v>
      </c>
      <c r="S131" s="392">
        <v>0</v>
      </c>
      <c r="T131" s="392">
        <v>0</v>
      </c>
      <c r="U131" s="392">
        <v>0</v>
      </c>
      <c r="V131" s="392">
        <v>0</v>
      </c>
    </row>
    <row r="132" spans="2:22" x14ac:dyDescent="0.25">
      <c r="B132" s="220">
        <v>41122</v>
      </c>
      <c r="C132" s="391">
        <v>0</v>
      </c>
      <c r="D132" s="392">
        <v>0</v>
      </c>
      <c r="E132" s="392">
        <v>0</v>
      </c>
      <c r="F132" s="392">
        <v>0</v>
      </c>
      <c r="G132" s="392">
        <v>0</v>
      </c>
      <c r="H132" s="392">
        <v>0</v>
      </c>
      <c r="I132" s="392">
        <v>0</v>
      </c>
      <c r="J132" s="392">
        <v>0</v>
      </c>
      <c r="K132" s="392">
        <v>0</v>
      </c>
      <c r="L132" s="392">
        <v>0</v>
      </c>
      <c r="M132" s="392">
        <v>0</v>
      </c>
      <c r="N132" s="392">
        <v>0</v>
      </c>
      <c r="O132" s="392">
        <v>0</v>
      </c>
      <c r="P132" s="392">
        <v>0</v>
      </c>
      <c r="Q132" s="392">
        <v>0</v>
      </c>
      <c r="R132" s="392">
        <v>0</v>
      </c>
      <c r="S132" s="392">
        <v>0</v>
      </c>
      <c r="T132" s="392">
        <v>0</v>
      </c>
      <c r="U132" s="392">
        <v>0</v>
      </c>
      <c r="V132" s="392">
        <v>0</v>
      </c>
    </row>
    <row r="133" spans="2:22" x14ac:dyDescent="0.25">
      <c r="B133" s="220">
        <v>41153</v>
      </c>
      <c r="C133" s="391">
        <v>0</v>
      </c>
      <c r="D133" s="392">
        <v>0</v>
      </c>
      <c r="E133" s="392">
        <v>0</v>
      </c>
      <c r="F133" s="392">
        <v>0</v>
      </c>
      <c r="G133" s="392">
        <v>0</v>
      </c>
      <c r="H133" s="392">
        <v>0</v>
      </c>
      <c r="I133" s="392">
        <v>0</v>
      </c>
      <c r="J133" s="392">
        <v>0</v>
      </c>
      <c r="K133" s="392">
        <v>0</v>
      </c>
      <c r="L133" s="392">
        <v>0</v>
      </c>
      <c r="M133" s="392">
        <v>0</v>
      </c>
      <c r="N133" s="392">
        <v>0</v>
      </c>
      <c r="O133" s="392">
        <v>0</v>
      </c>
      <c r="P133" s="392">
        <v>0</v>
      </c>
      <c r="Q133" s="392">
        <v>0</v>
      </c>
      <c r="R133" s="392">
        <v>0</v>
      </c>
      <c r="S133" s="392">
        <v>0</v>
      </c>
      <c r="T133" s="392">
        <v>0</v>
      </c>
      <c r="U133" s="392">
        <v>0</v>
      </c>
      <c r="V133" s="392">
        <v>0</v>
      </c>
    </row>
    <row r="134" spans="2:22" x14ac:dyDescent="0.25">
      <c r="B134" s="220">
        <v>41183</v>
      </c>
      <c r="C134" s="391">
        <v>0</v>
      </c>
      <c r="D134" s="392">
        <v>0</v>
      </c>
      <c r="E134" s="392">
        <v>0</v>
      </c>
      <c r="F134" s="392">
        <v>0</v>
      </c>
      <c r="G134" s="392">
        <v>0</v>
      </c>
      <c r="H134" s="392">
        <v>0</v>
      </c>
      <c r="I134" s="392">
        <v>0</v>
      </c>
      <c r="J134" s="392">
        <v>0</v>
      </c>
      <c r="K134" s="392">
        <v>0</v>
      </c>
      <c r="L134" s="392">
        <v>0</v>
      </c>
      <c r="M134" s="392">
        <v>0</v>
      </c>
      <c r="N134" s="392">
        <v>0</v>
      </c>
      <c r="O134" s="392">
        <v>0</v>
      </c>
      <c r="P134" s="392">
        <v>0</v>
      </c>
      <c r="Q134" s="392">
        <v>0</v>
      </c>
      <c r="R134" s="392">
        <v>0</v>
      </c>
      <c r="S134" s="392">
        <v>0</v>
      </c>
      <c r="T134" s="392">
        <v>0</v>
      </c>
      <c r="U134" s="392">
        <v>0</v>
      </c>
      <c r="V134" s="392">
        <v>0</v>
      </c>
    </row>
    <row r="135" spans="2:22" x14ac:dyDescent="0.25">
      <c r="B135" s="220">
        <v>41214</v>
      </c>
      <c r="C135" s="391">
        <v>0</v>
      </c>
      <c r="D135" s="392">
        <v>0</v>
      </c>
      <c r="E135" s="392">
        <v>0</v>
      </c>
      <c r="F135" s="392">
        <v>0</v>
      </c>
      <c r="G135" s="392">
        <v>0</v>
      </c>
      <c r="H135" s="392">
        <v>0</v>
      </c>
      <c r="I135" s="392">
        <v>0</v>
      </c>
      <c r="J135" s="392">
        <v>0</v>
      </c>
      <c r="K135" s="392">
        <v>0</v>
      </c>
      <c r="L135" s="392">
        <v>0</v>
      </c>
      <c r="M135" s="392">
        <v>0</v>
      </c>
      <c r="N135" s="392">
        <v>0</v>
      </c>
      <c r="O135" s="392">
        <v>0</v>
      </c>
      <c r="P135" s="392">
        <v>0</v>
      </c>
      <c r="Q135" s="392">
        <v>0</v>
      </c>
      <c r="R135" s="392">
        <v>0</v>
      </c>
      <c r="S135" s="392">
        <v>0</v>
      </c>
      <c r="T135" s="392">
        <v>0</v>
      </c>
      <c r="U135" s="392">
        <v>0</v>
      </c>
      <c r="V135" s="392">
        <v>0</v>
      </c>
    </row>
    <row r="136" spans="2:22" x14ac:dyDescent="0.25">
      <c r="B136" s="220">
        <v>41244</v>
      </c>
      <c r="C136" s="391">
        <v>0</v>
      </c>
      <c r="D136" s="392">
        <v>0</v>
      </c>
      <c r="E136" s="392">
        <v>0</v>
      </c>
      <c r="F136" s="392">
        <v>0</v>
      </c>
      <c r="G136" s="392">
        <v>0</v>
      </c>
      <c r="H136" s="392">
        <v>0</v>
      </c>
      <c r="I136" s="392">
        <v>0</v>
      </c>
      <c r="J136" s="392">
        <v>0</v>
      </c>
      <c r="K136" s="392">
        <v>0</v>
      </c>
      <c r="L136" s="392">
        <v>0</v>
      </c>
      <c r="M136" s="392">
        <v>0</v>
      </c>
      <c r="N136" s="392">
        <v>0</v>
      </c>
      <c r="O136" s="392">
        <v>0</v>
      </c>
      <c r="P136" s="392">
        <v>0</v>
      </c>
      <c r="Q136" s="392">
        <v>0</v>
      </c>
      <c r="R136" s="392">
        <v>0</v>
      </c>
      <c r="S136" s="392">
        <v>0</v>
      </c>
      <c r="T136" s="392">
        <v>0</v>
      </c>
      <c r="U136" s="392">
        <v>0</v>
      </c>
      <c r="V136" s="392">
        <v>0</v>
      </c>
    </row>
    <row r="137" spans="2:22" x14ac:dyDescent="0.25">
      <c r="B137" s="221">
        <v>41275</v>
      </c>
      <c r="C137" s="391">
        <v>0</v>
      </c>
      <c r="D137" s="392">
        <v>0</v>
      </c>
      <c r="E137" s="392">
        <v>0</v>
      </c>
      <c r="F137" s="392">
        <v>0</v>
      </c>
      <c r="G137" s="392">
        <v>0</v>
      </c>
      <c r="H137" s="392">
        <v>0</v>
      </c>
      <c r="I137" s="392">
        <v>0</v>
      </c>
      <c r="J137" s="392">
        <v>0</v>
      </c>
      <c r="K137" s="392">
        <v>0</v>
      </c>
      <c r="L137" s="392">
        <v>0</v>
      </c>
      <c r="M137" s="392">
        <v>0</v>
      </c>
      <c r="N137" s="392">
        <v>0</v>
      </c>
      <c r="O137" s="392">
        <v>0</v>
      </c>
      <c r="P137" s="392">
        <v>0</v>
      </c>
      <c r="Q137" s="392">
        <v>0</v>
      </c>
      <c r="R137" s="392">
        <v>0</v>
      </c>
      <c r="S137" s="392">
        <v>0</v>
      </c>
      <c r="T137" s="392">
        <v>0</v>
      </c>
      <c r="U137" s="392">
        <v>0</v>
      </c>
      <c r="V137" s="392">
        <v>0</v>
      </c>
    </row>
    <row r="138" spans="2:22" x14ac:dyDescent="0.25">
      <c r="B138" s="221">
        <v>41306</v>
      </c>
      <c r="C138" s="391">
        <v>0</v>
      </c>
      <c r="D138" s="392">
        <v>0</v>
      </c>
      <c r="E138" s="392">
        <v>0</v>
      </c>
      <c r="F138" s="392">
        <v>0</v>
      </c>
      <c r="G138" s="392">
        <v>0</v>
      </c>
      <c r="H138" s="392">
        <v>0</v>
      </c>
      <c r="I138" s="392">
        <v>0</v>
      </c>
      <c r="J138" s="392">
        <v>0</v>
      </c>
      <c r="K138" s="392">
        <v>0</v>
      </c>
      <c r="L138" s="392">
        <v>0</v>
      </c>
      <c r="M138" s="392">
        <v>0</v>
      </c>
      <c r="N138" s="392">
        <v>0</v>
      </c>
      <c r="O138" s="392">
        <v>0</v>
      </c>
      <c r="P138" s="392">
        <v>0</v>
      </c>
      <c r="Q138" s="392">
        <v>0</v>
      </c>
      <c r="R138" s="392">
        <v>0</v>
      </c>
      <c r="S138" s="392">
        <v>0</v>
      </c>
      <c r="T138" s="392">
        <v>0</v>
      </c>
      <c r="U138" s="392">
        <v>0</v>
      </c>
      <c r="V138" s="392">
        <v>0</v>
      </c>
    </row>
    <row r="139" spans="2:22" x14ac:dyDescent="0.25">
      <c r="B139" s="221">
        <v>41334</v>
      </c>
      <c r="C139" s="391">
        <v>0</v>
      </c>
      <c r="D139" s="392">
        <v>0</v>
      </c>
      <c r="E139" s="392">
        <v>0</v>
      </c>
      <c r="F139" s="392">
        <v>0</v>
      </c>
      <c r="G139" s="392">
        <v>0</v>
      </c>
      <c r="H139" s="392">
        <v>0</v>
      </c>
      <c r="I139" s="392">
        <v>0</v>
      </c>
      <c r="J139" s="392">
        <v>0</v>
      </c>
      <c r="K139" s="392">
        <v>0</v>
      </c>
      <c r="L139" s="392">
        <v>0</v>
      </c>
      <c r="M139" s="392">
        <v>0</v>
      </c>
      <c r="N139" s="392">
        <v>0</v>
      </c>
      <c r="O139" s="392">
        <v>0</v>
      </c>
      <c r="P139" s="392">
        <v>0</v>
      </c>
      <c r="Q139" s="392">
        <v>0</v>
      </c>
      <c r="R139" s="392">
        <v>0</v>
      </c>
      <c r="S139" s="392">
        <v>0</v>
      </c>
      <c r="T139" s="392">
        <v>0</v>
      </c>
      <c r="U139" s="392">
        <v>0</v>
      </c>
      <c r="V139" s="392">
        <v>0</v>
      </c>
    </row>
    <row r="140" spans="2:22" x14ac:dyDescent="0.25">
      <c r="B140" s="221">
        <v>41365</v>
      </c>
      <c r="C140" s="391">
        <v>0</v>
      </c>
      <c r="D140" s="392">
        <v>0</v>
      </c>
      <c r="E140" s="392">
        <v>0</v>
      </c>
      <c r="F140" s="392">
        <v>0</v>
      </c>
      <c r="G140" s="392">
        <v>0</v>
      </c>
      <c r="H140" s="392">
        <v>0</v>
      </c>
      <c r="I140" s="392">
        <v>0</v>
      </c>
      <c r="J140" s="392">
        <v>0</v>
      </c>
      <c r="K140" s="392">
        <v>0</v>
      </c>
      <c r="L140" s="392">
        <v>0</v>
      </c>
      <c r="M140" s="392">
        <v>0</v>
      </c>
      <c r="N140" s="392">
        <v>0</v>
      </c>
      <c r="O140" s="392">
        <v>0</v>
      </c>
      <c r="P140" s="392">
        <v>0</v>
      </c>
      <c r="Q140" s="392">
        <v>0</v>
      </c>
      <c r="R140" s="392">
        <v>0</v>
      </c>
      <c r="S140" s="392">
        <v>0</v>
      </c>
      <c r="T140" s="392">
        <v>0</v>
      </c>
      <c r="U140" s="392">
        <v>0</v>
      </c>
      <c r="V140" s="392">
        <v>0</v>
      </c>
    </row>
    <row r="141" spans="2:22" x14ac:dyDescent="0.25">
      <c r="B141" s="221">
        <v>41395</v>
      </c>
      <c r="C141" s="391">
        <v>0</v>
      </c>
      <c r="D141" s="392">
        <v>0</v>
      </c>
      <c r="E141" s="392">
        <v>0</v>
      </c>
      <c r="F141" s="392">
        <v>0</v>
      </c>
      <c r="G141" s="392">
        <v>0</v>
      </c>
      <c r="H141" s="392">
        <v>0</v>
      </c>
      <c r="I141" s="392">
        <v>0</v>
      </c>
      <c r="J141" s="392">
        <v>0</v>
      </c>
      <c r="K141" s="392">
        <v>0</v>
      </c>
      <c r="L141" s="392">
        <v>0</v>
      </c>
      <c r="M141" s="392">
        <v>0</v>
      </c>
      <c r="N141" s="392">
        <v>0</v>
      </c>
      <c r="O141" s="392">
        <v>0</v>
      </c>
      <c r="P141" s="392">
        <v>0</v>
      </c>
      <c r="Q141" s="392">
        <v>0</v>
      </c>
      <c r="R141" s="392">
        <v>0</v>
      </c>
      <c r="S141" s="392">
        <v>0</v>
      </c>
      <c r="T141" s="392">
        <v>0</v>
      </c>
      <c r="U141" s="392">
        <v>0</v>
      </c>
      <c r="V141" s="392">
        <v>0</v>
      </c>
    </row>
    <row r="142" spans="2:22" x14ac:dyDescent="0.25">
      <c r="B142" s="221">
        <v>41426</v>
      </c>
      <c r="C142" s="391">
        <v>0</v>
      </c>
      <c r="D142" s="392">
        <v>0</v>
      </c>
      <c r="E142" s="392">
        <v>0</v>
      </c>
      <c r="F142" s="392">
        <v>0</v>
      </c>
      <c r="G142" s="392">
        <v>0</v>
      </c>
      <c r="H142" s="392">
        <v>0</v>
      </c>
      <c r="I142" s="392">
        <v>0</v>
      </c>
      <c r="J142" s="392">
        <v>0</v>
      </c>
      <c r="K142" s="392">
        <v>0</v>
      </c>
      <c r="L142" s="392">
        <v>0</v>
      </c>
      <c r="M142" s="392">
        <v>0</v>
      </c>
      <c r="N142" s="392">
        <v>0</v>
      </c>
      <c r="O142" s="392">
        <v>0</v>
      </c>
      <c r="P142" s="392">
        <v>0</v>
      </c>
      <c r="Q142" s="392">
        <v>0</v>
      </c>
      <c r="R142" s="392">
        <v>0</v>
      </c>
      <c r="S142" s="392">
        <v>0</v>
      </c>
      <c r="T142" s="392">
        <v>0</v>
      </c>
      <c r="U142" s="392">
        <v>0</v>
      </c>
      <c r="V142" s="392">
        <v>0</v>
      </c>
    </row>
    <row r="143" spans="2:22" x14ac:dyDescent="0.25">
      <c r="B143" s="221">
        <v>41456</v>
      </c>
      <c r="C143" s="391">
        <v>0</v>
      </c>
      <c r="D143" s="392">
        <v>0</v>
      </c>
      <c r="E143" s="392">
        <v>0</v>
      </c>
      <c r="F143" s="392">
        <v>0</v>
      </c>
      <c r="G143" s="392">
        <v>0</v>
      </c>
      <c r="H143" s="392">
        <v>0</v>
      </c>
      <c r="I143" s="392">
        <v>0</v>
      </c>
      <c r="J143" s="392">
        <v>0</v>
      </c>
      <c r="K143" s="392">
        <v>0</v>
      </c>
      <c r="L143" s="392">
        <v>0</v>
      </c>
      <c r="M143" s="392">
        <v>0</v>
      </c>
      <c r="N143" s="392">
        <v>0</v>
      </c>
      <c r="O143" s="392">
        <v>0</v>
      </c>
      <c r="P143" s="392">
        <v>0</v>
      </c>
      <c r="Q143" s="392">
        <v>0</v>
      </c>
      <c r="R143" s="392">
        <v>0</v>
      </c>
      <c r="S143" s="392">
        <v>0</v>
      </c>
      <c r="T143" s="392">
        <v>0</v>
      </c>
      <c r="U143" s="392">
        <v>0</v>
      </c>
      <c r="V143" s="392">
        <v>0</v>
      </c>
    </row>
    <row r="144" spans="2:22" x14ac:dyDescent="0.25">
      <c r="B144" s="221">
        <v>41487</v>
      </c>
      <c r="C144" s="391">
        <v>0</v>
      </c>
      <c r="D144" s="392">
        <v>0</v>
      </c>
      <c r="E144" s="392">
        <v>0</v>
      </c>
      <c r="F144" s="392">
        <v>0</v>
      </c>
      <c r="G144" s="392">
        <v>0</v>
      </c>
      <c r="H144" s="392">
        <v>0</v>
      </c>
      <c r="I144" s="392">
        <v>0</v>
      </c>
      <c r="J144" s="392">
        <v>0</v>
      </c>
      <c r="K144" s="392">
        <v>0</v>
      </c>
      <c r="L144" s="392">
        <v>0</v>
      </c>
      <c r="M144" s="392">
        <v>0</v>
      </c>
      <c r="N144" s="392">
        <v>0</v>
      </c>
      <c r="O144" s="392">
        <v>0</v>
      </c>
      <c r="P144" s="392">
        <v>0</v>
      </c>
      <c r="Q144" s="392">
        <v>0</v>
      </c>
      <c r="R144" s="392">
        <v>0</v>
      </c>
      <c r="S144" s="392">
        <v>0</v>
      </c>
      <c r="T144" s="392">
        <v>0</v>
      </c>
      <c r="U144" s="392">
        <v>0</v>
      </c>
      <c r="V144" s="392">
        <v>0</v>
      </c>
    </row>
    <row r="145" spans="2:22" x14ac:dyDescent="0.25">
      <c r="B145" s="221">
        <v>41518</v>
      </c>
      <c r="C145" s="391">
        <v>0</v>
      </c>
      <c r="D145" s="392">
        <v>0</v>
      </c>
      <c r="E145" s="392">
        <v>0</v>
      </c>
      <c r="F145" s="392">
        <v>0</v>
      </c>
      <c r="G145" s="392">
        <v>0</v>
      </c>
      <c r="H145" s="392">
        <v>0</v>
      </c>
      <c r="I145" s="392">
        <v>0</v>
      </c>
      <c r="J145" s="392">
        <v>0</v>
      </c>
      <c r="K145" s="392">
        <v>0</v>
      </c>
      <c r="L145" s="392">
        <v>0</v>
      </c>
      <c r="M145" s="392">
        <v>0</v>
      </c>
      <c r="N145" s="392">
        <v>0</v>
      </c>
      <c r="O145" s="392">
        <v>0</v>
      </c>
      <c r="P145" s="392">
        <v>0</v>
      </c>
      <c r="Q145" s="392">
        <v>0</v>
      </c>
      <c r="R145" s="392">
        <v>0</v>
      </c>
      <c r="S145" s="392">
        <v>0</v>
      </c>
      <c r="T145" s="392">
        <v>0</v>
      </c>
      <c r="U145" s="392">
        <v>0</v>
      </c>
      <c r="V145" s="392">
        <v>0</v>
      </c>
    </row>
    <row r="146" spans="2:22" x14ac:dyDescent="0.25">
      <c r="B146" s="221">
        <v>41548</v>
      </c>
      <c r="C146" s="391">
        <v>0</v>
      </c>
      <c r="D146" s="392">
        <v>0</v>
      </c>
      <c r="E146" s="392">
        <v>0</v>
      </c>
      <c r="F146" s="392">
        <v>0</v>
      </c>
      <c r="G146" s="392">
        <v>0</v>
      </c>
      <c r="H146" s="392">
        <v>0</v>
      </c>
      <c r="I146" s="392">
        <v>0</v>
      </c>
      <c r="J146" s="392">
        <v>0</v>
      </c>
      <c r="K146" s="392">
        <v>0</v>
      </c>
      <c r="L146" s="392">
        <v>0</v>
      </c>
      <c r="M146" s="392">
        <v>0</v>
      </c>
      <c r="N146" s="392">
        <v>0</v>
      </c>
      <c r="O146" s="392">
        <v>0</v>
      </c>
      <c r="P146" s="392">
        <v>0</v>
      </c>
      <c r="Q146" s="392">
        <v>0</v>
      </c>
      <c r="R146" s="392">
        <v>0</v>
      </c>
      <c r="S146" s="392">
        <v>0</v>
      </c>
      <c r="T146" s="392">
        <v>0</v>
      </c>
      <c r="U146" s="392">
        <v>0</v>
      </c>
      <c r="V146" s="392">
        <v>0</v>
      </c>
    </row>
    <row r="147" spans="2:22" x14ac:dyDescent="0.25">
      <c r="B147" s="221">
        <v>41579</v>
      </c>
      <c r="C147" s="391">
        <v>0</v>
      </c>
      <c r="D147" s="392">
        <v>0</v>
      </c>
      <c r="E147" s="392">
        <v>0</v>
      </c>
      <c r="F147" s="392">
        <v>0</v>
      </c>
      <c r="G147" s="392">
        <v>0</v>
      </c>
      <c r="H147" s="392">
        <v>0</v>
      </c>
      <c r="I147" s="392">
        <v>0</v>
      </c>
      <c r="J147" s="392">
        <v>0</v>
      </c>
      <c r="K147" s="392">
        <v>0</v>
      </c>
      <c r="L147" s="392">
        <v>0</v>
      </c>
      <c r="M147" s="392">
        <v>0</v>
      </c>
      <c r="N147" s="392">
        <v>0</v>
      </c>
      <c r="O147" s="392">
        <v>0</v>
      </c>
      <c r="P147" s="392">
        <v>0</v>
      </c>
      <c r="Q147" s="392">
        <v>0</v>
      </c>
      <c r="R147" s="392">
        <v>0</v>
      </c>
      <c r="S147" s="392">
        <v>0</v>
      </c>
      <c r="T147" s="392">
        <v>0</v>
      </c>
      <c r="U147" s="392">
        <v>0</v>
      </c>
      <c r="V147" s="392">
        <v>0</v>
      </c>
    </row>
    <row r="148" spans="2:22" x14ac:dyDescent="0.25">
      <c r="B148" s="221">
        <v>41609</v>
      </c>
      <c r="C148" s="391">
        <v>0</v>
      </c>
      <c r="D148" s="392">
        <v>0</v>
      </c>
      <c r="E148" s="392">
        <v>0</v>
      </c>
      <c r="F148" s="392">
        <v>0</v>
      </c>
      <c r="G148" s="392">
        <v>0</v>
      </c>
      <c r="H148" s="392">
        <v>0</v>
      </c>
      <c r="I148" s="392">
        <v>0</v>
      </c>
      <c r="J148" s="392">
        <v>0</v>
      </c>
      <c r="K148" s="392">
        <v>0</v>
      </c>
      <c r="L148" s="392">
        <v>0</v>
      </c>
      <c r="M148" s="392">
        <v>0</v>
      </c>
      <c r="N148" s="392">
        <v>0</v>
      </c>
      <c r="O148" s="392">
        <v>0</v>
      </c>
      <c r="P148" s="392">
        <v>0</v>
      </c>
      <c r="Q148" s="392">
        <v>0</v>
      </c>
      <c r="R148" s="392">
        <v>0</v>
      </c>
      <c r="S148" s="392">
        <v>0</v>
      </c>
      <c r="T148" s="392">
        <v>0</v>
      </c>
      <c r="U148" s="392">
        <v>0</v>
      </c>
      <c r="V148" s="392">
        <v>0</v>
      </c>
    </row>
    <row r="149" spans="2:22" x14ac:dyDescent="0.25">
      <c r="B149" s="221">
        <v>41640</v>
      </c>
      <c r="C149" s="391">
        <v>0</v>
      </c>
      <c r="D149" s="392">
        <v>0</v>
      </c>
      <c r="E149" s="392">
        <v>0</v>
      </c>
      <c r="F149" s="392">
        <v>0</v>
      </c>
      <c r="G149" s="392">
        <v>0</v>
      </c>
      <c r="H149" s="392">
        <v>0</v>
      </c>
      <c r="I149" s="392">
        <v>0</v>
      </c>
      <c r="J149" s="392">
        <v>0</v>
      </c>
      <c r="K149" s="392">
        <v>0</v>
      </c>
      <c r="L149" s="392">
        <v>0</v>
      </c>
      <c r="M149" s="392">
        <v>0</v>
      </c>
      <c r="N149" s="392">
        <v>0</v>
      </c>
      <c r="O149" s="392">
        <v>0</v>
      </c>
      <c r="P149" s="392">
        <v>0</v>
      </c>
      <c r="Q149" s="392">
        <v>0</v>
      </c>
      <c r="R149" s="392">
        <v>0</v>
      </c>
      <c r="S149" s="392">
        <v>0</v>
      </c>
      <c r="T149" s="392">
        <v>0</v>
      </c>
      <c r="U149" s="392">
        <v>0</v>
      </c>
      <c r="V149" s="392">
        <v>0</v>
      </c>
    </row>
    <row r="150" spans="2:22" x14ac:dyDescent="0.25">
      <c r="B150" s="221">
        <v>41671</v>
      </c>
      <c r="C150" s="391">
        <v>0</v>
      </c>
      <c r="D150" s="392">
        <v>0</v>
      </c>
      <c r="E150" s="392">
        <v>0</v>
      </c>
      <c r="F150" s="392">
        <v>0</v>
      </c>
      <c r="G150" s="392">
        <v>0</v>
      </c>
      <c r="H150" s="392">
        <v>0</v>
      </c>
      <c r="I150" s="392">
        <v>0</v>
      </c>
      <c r="J150" s="392">
        <v>0</v>
      </c>
      <c r="K150" s="392">
        <v>0</v>
      </c>
      <c r="L150" s="392">
        <v>0</v>
      </c>
      <c r="M150" s="392">
        <v>0</v>
      </c>
      <c r="N150" s="392">
        <v>0</v>
      </c>
      <c r="O150" s="392">
        <v>0</v>
      </c>
      <c r="P150" s="392">
        <v>0</v>
      </c>
      <c r="Q150" s="392">
        <v>0</v>
      </c>
      <c r="R150" s="392">
        <v>0</v>
      </c>
      <c r="S150" s="392">
        <v>0</v>
      </c>
      <c r="T150" s="392">
        <v>0</v>
      </c>
      <c r="U150" s="392">
        <v>0</v>
      </c>
      <c r="V150" s="392">
        <v>0</v>
      </c>
    </row>
    <row r="151" spans="2:22" x14ac:dyDescent="0.25">
      <c r="B151" s="221">
        <v>41699</v>
      </c>
      <c r="C151" s="391">
        <v>0</v>
      </c>
      <c r="D151" s="392">
        <v>0</v>
      </c>
      <c r="E151" s="392">
        <v>0</v>
      </c>
      <c r="F151" s="392">
        <v>0</v>
      </c>
      <c r="G151" s="392">
        <v>0</v>
      </c>
      <c r="H151" s="392">
        <v>0</v>
      </c>
      <c r="I151" s="392">
        <v>0</v>
      </c>
      <c r="J151" s="392">
        <v>0</v>
      </c>
      <c r="K151" s="392">
        <v>0</v>
      </c>
      <c r="L151" s="392">
        <v>0</v>
      </c>
      <c r="M151" s="392">
        <v>0</v>
      </c>
      <c r="N151" s="392">
        <v>0</v>
      </c>
      <c r="O151" s="392">
        <v>0</v>
      </c>
      <c r="P151" s="392">
        <v>0</v>
      </c>
      <c r="Q151" s="392">
        <v>0</v>
      </c>
      <c r="R151" s="392">
        <v>0</v>
      </c>
      <c r="S151" s="392">
        <v>0</v>
      </c>
      <c r="T151" s="392">
        <v>0</v>
      </c>
      <c r="U151" s="392">
        <v>0</v>
      </c>
      <c r="V151" s="392">
        <v>0</v>
      </c>
    </row>
    <row r="152" spans="2:22" x14ac:dyDescent="0.25">
      <c r="B152" s="221">
        <v>41730</v>
      </c>
      <c r="C152" s="391">
        <v>0</v>
      </c>
      <c r="D152" s="392">
        <v>0</v>
      </c>
      <c r="E152" s="392">
        <v>0</v>
      </c>
      <c r="F152" s="392">
        <v>0</v>
      </c>
      <c r="G152" s="392">
        <v>0</v>
      </c>
      <c r="H152" s="392">
        <v>0</v>
      </c>
      <c r="I152" s="392">
        <v>0</v>
      </c>
      <c r="J152" s="392">
        <v>0</v>
      </c>
      <c r="K152" s="392">
        <v>0</v>
      </c>
      <c r="L152" s="392">
        <v>0</v>
      </c>
      <c r="M152" s="392">
        <v>0</v>
      </c>
      <c r="N152" s="392">
        <v>0</v>
      </c>
      <c r="O152" s="392">
        <v>0</v>
      </c>
      <c r="P152" s="392">
        <v>0</v>
      </c>
      <c r="Q152" s="392">
        <v>0</v>
      </c>
      <c r="R152" s="392">
        <v>0</v>
      </c>
      <c r="S152" s="392">
        <v>0</v>
      </c>
      <c r="T152" s="392">
        <v>0</v>
      </c>
      <c r="U152" s="392">
        <v>0</v>
      </c>
      <c r="V152" s="392">
        <v>0</v>
      </c>
    </row>
    <row r="153" spans="2:22" x14ac:dyDescent="0.25">
      <c r="B153" s="221">
        <v>41760</v>
      </c>
      <c r="C153" s="391">
        <v>0</v>
      </c>
      <c r="D153" s="392">
        <v>0</v>
      </c>
      <c r="E153" s="392">
        <v>0</v>
      </c>
      <c r="F153" s="392">
        <v>0</v>
      </c>
      <c r="G153" s="392">
        <v>0</v>
      </c>
      <c r="H153" s="392">
        <v>0</v>
      </c>
      <c r="I153" s="392">
        <v>0</v>
      </c>
      <c r="J153" s="392">
        <v>0</v>
      </c>
      <c r="K153" s="392">
        <v>0</v>
      </c>
      <c r="L153" s="392">
        <v>0</v>
      </c>
      <c r="M153" s="392">
        <v>0</v>
      </c>
      <c r="N153" s="392">
        <v>0</v>
      </c>
      <c r="O153" s="392">
        <v>0</v>
      </c>
      <c r="P153" s="392">
        <v>0</v>
      </c>
      <c r="Q153" s="392">
        <v>0</v>
      </c>
      <c r="R153" s="392">
        <v>0</v>
      </c>
      <c r="S153" s="392">
        <v>0</v>
      </c>
      <c r="T153" s="392">
        <v>0</v>
      </c>
      <c r="U153" s="392">
        <v>0</v>
      </c>
      <c r="V153" s="392">
        <v>0</v>
      </c>
    </row>
    <row r="154" spans="2:22" x14ac:dyDescent="0.25">
      <c r="B154" s="221">
        <v>41791</v>
      </c>
      <c r="C154" s="391">
        <v>0</v>
      </c>
      <c r="D154" s="392">
        <v>0</v>
      </c>
      <c r="E154" s="392">
        <v>0</v>
      </c>
      <c r="F154" s="392">
        <v>0</v>
      </c>
      <c r="G154" s="392">
        <v>0</v>
      </c>
      <c r="H154" s="392">
        <v>0</v>
      </c>
      <c r="I154" s="392">
        <v>0</v>
      </c>
      <c r="J154" s="392">
        <v>0</v>
      </c>
      <c r="K154" s="392">
        <v>0</v>
      </c>
      <c r="L154" s="392">
        <v>0</v>
      </c>
      <c r="M154" s="392">
        <v>0</v>
      </c>
      <c r="N154" s="392">
        <v>0</v>
      </c>
      <c r="O154" s="392">
        <v>0</v>
      </c>
      <c r="P154" s="392">
        <v>0</v>
      </c>
      <c r="Q154" s="392">
        <v>0</v>
      </c>
      <c r="R154" s="392">
        <v>0</v>
      </c>
      <c r="S154" s="392">
        <v>0</v>
      </c>
      <c r="T154" s="392">
        <v>0</v>
      </c>
      <c r="U154" s="392">
        <v>0</v>
      </c>
      <c r="V154" s="392">
        <v>0</v>
      </c>
    </row>
    <row r="155" spans="2:22" x14ac:dyDescent="0.25">
      <c r="B155" s="221">
        <v>41821</v>
      </c>
      <c r="C155" s="391">
        <v>0</v>
      </c>
      <c r="D155" s="392">
        <v>0</v>
      </c>
      <c r="E155" s="392">
        <v>0</v>
      </c>
      <c r="F155" s="392">
        <v>0</v>
      </c>
      <c r="G155" s="392">
        <v>0</v>
      </c>
      <c r="H155" s="392">
        <v>0</v>
      </c>
      <c r="I155" s="392">
        <v>0</v>
      </c>
      <c r="J155" s="392">
        <v>0</v>
      </c>
      <c r="K155" s="392">
        <v>0</v>
      </c>
      <c r="L155" s="392">
        <v>0</v>
      </c>
      <c r="M155" s="392">
        <v>0</v>
      </c>
      <c r="N155" s="392">
        <v>0</v>
      </c>
      <c r="O155" s="392">
        <v>0</v>
      </c>
      <c r="P155" s="392">
        <v>0</v>
      </c>
      <c r="Q155" s="392">
        <v>0</v>
      </c>
      <c r="R155" s="392">
        <v>0</v>
      </c>
      <c r="S155" s="392">
        <v>0</v>
      </c>
      <c r="T155" s="392">
        <v>0</v>
      </c>
      <c r="U155" s="392">
        <v>0</v>
      </c>
      <c r="V155" s="392">
        <v>0</v>
      </c>
    </row>
    <row r="156" spans="2:22" x14ac:dyDescent="0.25">
      <c r="B156" s="221">
        <v>41852</v>
      </c>
      <c r="C156" s="391">
        <v>0</v>
      </c>
      <c r="D156" s="392">
        <v>0</v>
      </c>
      <c r="E156" s="392">
        <v>0</v>
      </c>
      <c r="F156" s="392">
        <v>0</v>
      </c>
      <c r="G156" s="392">
        <v>0</v>
      </c>
      <c r="H156" s="392">
        <v>0</v>
      </c>
      <c r="I156" s="392">
        <v>0</v>
      </c>
      <c r="J156" s="392">
        <v>0</v>
      </c>
      <c r="K156" s="392">
        <v>0</v>
      </c>
      <c r="L156" s="392">
        <v>0</v>
      </c>
      <c r="M156" s="392">
        <v>0</v>
      </c>
      <c r="N156" s="392">
        <v>0</v>
      </c>
      <c r="O156" s="392">
        <v>0</v>
      </c>
      <c r="P156" s="392">
        <v>0</v>
      </c>
      <c r="Q156" s="392">
        <v>0</v>
      </c>
      <c r="R156" s="392">
        <v>0</v>
      </c>
      <c r="S156" s="392">
        <v>0</v>
      </c>
      <c r="T156" s="392">
        <v>0</v>
      </c>
      <c r="U156" s="392">
        <v>0</v>
      </c>
      <c r="V156" s="392">
        <v>0</v>
      </c>
    </row>
    <row r="157" spans="2:22" x14ac:dyDescent="0.25">
      <c r="B157" s="221">
        <v>41883</v>
      </c>
      <c r="C157" s="391">
        <v>0</v>
      </c>
      <c r="D157" s="392">
        <v>0</v>
      </c>
      <c r="E157" s="392">
        <v>0</v>
      </c>
      <c r="F157" s="392">
        <v>0</v>
      </c>
      <c r="G157" s="392">
        <v>0</v>
      </c>
      <c r="H157" s="392">
        <v>0</v>
      </c>
      <c r="I157" s="392">
        <v>0</v>
      </c>
      <c r="J157" s="392">
        <v>0</v>
      </c>
      <c r="K157" s="392">
        <v>0</v>
      </c>
      <c r="L157" s="392">
        <v>0</v>
      </c>
      <c r="M157" s="392">
        <v>0</v>
      </c>
      <c r="N157" s="392">
        <v>0</v>
      </c>
      <c r="O157" s="392">
        <v>0</v>
      </c>
      <c r="P157" s="392">
        <v>0</v>
      </c>
      <c r="Q157" s="392">
        <v>0</v>
      </c>
      <c r="R157" s="392">
        <v>0</v>
      </c>
      <c r="S157" s="392">
        <v>0</v>
      </c>
      <c r="T157" s="392">
        <v>0</v>
      </c>
      <c r="U157" s="392">
        <v>0</v>
      </c>
      <c r="V157" s="392">
        <v>0</v>
      </c>
    </row>
    <row r="158" spans="2:22" x14ac:dyDescent="0.25">
      <c r="B158" s="221">
        <v>41913</v>
      </c>
      <c r="C158" s="391">
        <v>0</v>
      </c>
      <c r="D158" s="392">
        <v>0</v>
      </c>
      <c r="E158" s="392">
        <v>0</v>
      </c>
      <c r="F158" s="392">
        <v>0</v>
      </c>
      <c r="G158" s="392">
        <v>0</v>
      </c>
      <c r="H158" s="392">
        <v>0</v>
      </c>
      <c r="I158" s="392">
        <v>0</v>
      </c>
      <c r="J158" s="392">
        <v>0</v>
      </c>
      <c r="K158" s="392">
        <v>0</v>
      </c>
      <c r="L158" s="392">
        <v>0</v>
      </c>
      <c r="M158" s="392">
        <v>0</v>
      </c>
      <c r="N158" s="392">
        <v>0</v>
      </c>
      <c r="O158" s="392">
        <v>0</v>
      </c>
      <c r="P158" s="392">
        <v>0</v>
      </c>
      <c r="Q158" s="392">
        <v>0</v>
      </c>
      <c r="R158" s="392">
        <v>0</v>
      </c>
      <c r="S158" s="392">
        <v>0</v>
      </c>
      <c r="T158" s="392">
        <v>0</v>
      </c>
      <c r="U158" s="392">
        <v>0</v>
      </c>
      <c r="V158" s="392">
        <v>0</v>
      </c>
    </row>
    <row r="159" spans="2:22" x14ac:dyDescent="0.25">
      <c r="B159" s="221">
        <v>41944</v>
      </c>
      <c r="C159" s="391">
        <v>0</v>
      </c>
      <c r="D159" s="392">
        <v>0</v>
      </c>
      <c r="E159" s="392">
        <v>0</v>
      </c>
      <c r="F159" s="392">
        <v>0</v>
      </c>
      <c r="G159" s="392">
        <v>0</v>
      </c>
      <c r="H159" s="392">
        <v>0</v>
      </c>
      <c r="I159" s="392">
        <v>0</v>
      </c>
      <c r="J159" s="392">
        <v>0</v>
      </c>
      <c r="K159" s="392">
        <v>0</v>
      </c>
      <c r="L159" s="392">
        <v>0</v>
      </c>
      <c r="M159" s="392">
        <v>0</v>
      </c>
      <c r="N159" s="392">
        <v>0</v>
      </c>
      <c r="O159" s="392">
        <v>0</v>
      </c>
      <c r="P159" s="392">
        <v>0</v>
      </c>
      <c r="Q159" s="392">
        <v>0</v>
      </c>
      <c r="R159" s="392">
        <v>0</v>
      </c>
      <c r="S159" s="392">
        <v>0</v>
      </c>
      <c r="T159" s="392">
        <v>0</v>
      </c>
      <c r="U159" s="392">
        <v>0</v>
      </c>
      <c r="V159" s="392">
        <v>0</v>
      </c>
    </row>
    <row r="160" spans="2:22" x14ac:dyDescent="0.25">
      <c r="B160" s="221">
        <v>41974</v>
      </c>
      <c r="C160" s="391">
        <v>0</v>
      </c>
      <c r="D160" s="392">
        <v>0</v>
      </c>
      <c r="E160" s="392">
        <v>0</v>
      </c>
      <c r="F160" s="392">
        <v>0</v>
      </c>
      <c r="G160" s="392">
        <v>0</v>
      </c>
      <c r="H160" s="392">
        <v>0</v>
      </c>
      <c r="I160" s="392">
        <v>0</v>
      </c>
      <c r="J160" s="392">
        <v>0</v>
      </c>
      <c r="K160" s="392">
        <v>0</v>
      </c>
      <c r="L160" s="392">
        <v>0</v>
      </c>
      <c r="M160" s="392">
        <v>0</v>
      </c>
      <c r="N160" s="392">
        <v>0</v>
      </c>
      <c r="O160" s="392">
        <v>0</v>
      </c>
      <c r="P160" s="392">
        <v>0</v>
      </c>
      <c r="Q160" s="392">
        <v>0</v>
      </c>
      <c r="R160" s="392">
        <v>0</v>
      </c>
      <c r="S160" s="392">
        <v>0</v>
      </c>
      <c r="T160" s="392">
        <v>0</v>
      </c>
      <c r="U160" s="392">
        <v>0</v>
      </c>
      <c r="V160" s="392">
        <v>0</v>
      </c>
    </row>
    <row r="161" spans="1:23" x14ac:dyDescent="0.25">
      <c r="B161" s="221">
        <v>42005</v>
      </c>
      <c r="C161" s="391">
        <v>0</v>
      </c>
      <c r="D161" s="392">
        <v>0</v>
      </c>
      <c r="E161" s="392">
        <v>0</v>
      </c>
      <c r="F161" s="392">
        <v>0</v>
      </c>
      <c r="G161" s="392">
        <v>0</v>
      </c>
      <c r="H161" s="392">
        <v>0</v>
      </c>
      <c r="I161" s="392">
        <v>0</v>
      </c>
      <c r="J161" s="392">
        <v>0</v>
      </c>
      <c r="K161" s="392">
        <v>0</v>
      </c>
      <c r="L161" s="392">
        <v>0</v>
      </c>
      <c r="M161" s="392">
        <v>0</v>
      </c>
      <c r="N161" s="392">
        <v>0</v>
      </c>
      <c r="O161" s="392">
        <v>0</v>
      </c>
      <c r="P161" s="392">
        <v>0</v>
      </c>
      <c r="Q161" s="392">
        <v>0</v>
      </c>
      <c r="R161" s="392">
        <v>0</v>
      </c>
      <c r="S161" s="392">
        <v>0</v>
      </c>
      <c r="T161" s="392">
        <v>0</v>
      </c>
      <c r="U161" s="392">
        <v>0</v>
      </c>
      <c r="V161" s="392">
        <v>0</v>
      </c>
    </row>
    <row r="162" spans="1:23" x14ac:dyDescent="0.25">
      <c r="B162" s="221">
        <v>42036</v>
      </c>
      <c r="C162" s="391">
        <v>0</v>
      </c>
      <c r="D162" s="392">
        <v>0</v>
      </c>
      <c r="E162" s="392">
        <v>0</v>
      </c>
      <c r="F162" s="392">
        <v>0</v>
      </c>
      <c r="G162" s="392">
        <v>0</v>
      </c>
      <c r="H162" s="392">
        <v>0</v>
      </c>
      <c r="I162" s="392">
        <v>0</v>
      </c>
      <c r="J162" s="392">
        <v>0</v>
      </c>
      <c r="K162" s="392">
        <v>0</v>
      </c>
      <c r="L162" s="392">
        <v>0</v>
      </c>
      <c r="M162" s="392">
        <v>0</v>
      </c>
      <c r="N162" s="392">
        <v>0</v>
      </c>
      <c r="O162" s="392">
        <v>0</v>
      </c>
      <c r="P162" s="392">
        <v>0</v>
      </c>
      <c r="Q162" s="392">
        <v>0</v>
      </c>
      <c r="R162" s="392">
        <v>0</v>
      </c>
      <c r="S162" s="392">
        <v>0</v>
      </c>
      <c r="T162" s="392">
        <v>0</v>
      </c>
      <c r="U162" s="392">
        <v>0</v>
      </c>
      <c r="V162" s="392">
        <v>0</v>
      </c>
    </row>
    <row r="163" spans="1:23" x14ac:dyDescent="0.25">
      <c r="B163" s="221">
        <v>42064</v>
      </c>
      <c r="C163" s="391">
        <v>0</v>
      </c>
      <c r="D163" s="392">
        <v>0</v>
      </c>
      <c r="E163" s="392">
        <v>0</v>
      </c>
      <c r="F163" s="392">
        <v>0</v>
      </c>
      <c r="G163" s="392">
        <v>0</v>
      </c>
      <c r="H163" s="392">
        <v>0</v>
      </c>
      <c r="I163" s="392">
        <v>0</v>
      </c>
      <c r="J163" s="392">
        <v>0</v>
      </c>
      <c r="K163" s="392">
        <v>0</v>
      </c>
      <c r="L163" s="392">
        <v>0</v>
      </c>
      <c r="M163" s="392">
        <v>0</v>
      </c>
      <c r="N163" s="392">
        <v>0</v>
      </c>
      <c r="O163" s="392">
        <v>0</v>
      </c>
      <c r="P163" s="392">
        <v>0</v>
      </c>
      <c r="Q163" s="392">
        <v>0</v>
      </c>
      <c r="R163" s="392">
        <v>0</v>
      </c>
      <c r="S163" s="392">
        <v>0</v>
      </c>
      <c r="T163" s="392">
        <v>0</v>
      </c>
      <c r="U163" s="392">
        <v>0</v>
      </c>
      <c r="V163" s="392">
        <v>0</v>
      </c>
    </row>
    <row r="164" spans="1:23" x14ac:dyDescent="0.25">
      <c r="B164" s="221">
        <v>42095</v>
      </c>
      <c r="C164" s="391">
        <v>0</v>
      </c>
      <c r="D164" s="392">
        <v>0</v>
      </c>
      <c r="E164" s="392">
        <v>0</v>
      </c>
      <c r="F164" s="392">
        <v>0</v>
      </c>
      <c r="G164" s="392">
        <v>0</v>
      </c>
      <c r="H164" s="392">
        <v>0</v>
      </c>
      <c r="I164" s="392">
        <v>0</v>
      </c>
      <c r="J164" s="392">
        <v>0</v>
      </c>
      <c r="K164" s="392">
        <v>0</v>
      </c>
      <c r="L164" s="392">
        <v>0</v>
      </c>
      <c r="M164" s="392">
        <v>0</v>
      </c>
      <c r="N164" s="392">
        <v>0</v>
      </c>
      <c r="O164" s="392">
        <v>0</v>
      </c>
      <c r="P164" s="392">
        <v>0</v>
      </c>
      <c r="Q164" s="392">
        <v>0</v>
      </c>
      <c r="R164" s="392">
        <v>0</v>
      </c>
      <c r="S164" s="392">
        <v>0</v>
      </c>
      <c r="T164" s="392">
        <v>0</v>
      </c>
      <c r="U164" s="392">
        <v>0</v>
      </c>
      <c r="V164" s="392">
        <v>0</v>
      </c>
    </row>
    <row r="165" spans="1:23" ht="13.8" thickBot="1" x14ac:dyDescent="0.3">
      <c r="B165" s="222">
        <v>42125</v>
      </c>
      <c r="C165" s="391">
        <v>0</v>
      </c>
      <c r="D165" s="392">
        <v>0</v>
      </c>
      <c r="E165" s="392">
        <v>0</v>
      </c>
      <c r="F165" s="392">
        <v>0</v>
      </c>
      <c r="G165" s="392">
        <v>0</v>
      </c>
      <c r="H165" s="392">
        <v>0</v>
      </c>
      <c r="I165" s="392">
        <v>0</v>
      </c>
      <c r="J165" s="392">
        <v>0</v>
      </c>
      <c r="K165" s="392">
        <v>0</v>
      </c>
      <c r="L165" s="392">
        <v>0</v>
      </c>
      <c r="M165" s="392">
        <v>0</v>
      </c>
      <c r="N165" s="392">
        <v>0</v>
      </c>
      <c r="O165" s="392">
        <v>0</v>
      </c>
      <c r="P165" s="392">
        <v>0</v>
      </c>
      <c r="Q165" s="392">
        <v>0</v>
      </c>
      <c r="R165" s="392">
        <v>0</v>
      </c>
      <c r="S165" s="392">
        <v>0</v>
      </c>
      <c r="T165" s="392">
        <v>0</v>
      </c>
      <c r="U165" s="392">
        <v>0</v>
      </c>
      <c r="V165" s="392">
        <v>0</v>
      </c>
    </row>
    <row r="166" spans="1:23" x14ac:dyDescent="0.25">
      <c r="D166" s="392">
        <v>0</v>
      </c>
      <c r="E166" s="392">
        <v>0</v>
      </c>
      <c r="F166" s="392">
        <v>0</v>
      </c>
      <c r="G166" s="392">
        <v>0</v>
      </c>
      <c r="H166" s="392">
        <v>0</v>
      </c>
      <c r="I166" s="392">
        <v>0</v>
      </c>
      <c r="J166" s="392">
        <v>0</v>
      </c>
      <c r="K166" s="392">
        <v>0</v>
      </c>
      <c r="L166" s="392">
        <v>0</v>
      </c>
      <c r="M166" s="392">
        <v>0</v>
      </c>
      <c r="N166" s="392">
        <v>0</v>
      </c>
      <c r="O166" s="392">
        <v>0</v>
      </c>
      <c r="P166" s="392">
        <v>0</v>
      </c>
      <c r="Q166" s="392">
        <v>0</v>
      </c>
      <c r="R166" s="392">
        <v>0</v>
      </c>
      <c r="S166" s="392">
        <v>0</v>
      </c>
      <c r="T166" s="392">
        <v>0</v>
      </c>
      <c r="U166" s="392">
        <v>0</v>
      </c>
      <c r="V166" s="392">
        <v>0</v>
      </c>
    </row>
    <row r="167" spans="1:23" ht="13.8" thickBot="1" x14ac:dyDescent="0.3"/>
    <row r="168" spans="1:23" ht="13.8" thickBot="1" x14ac:dyDescent="0.3">
      <c r="A168" s="246" t="s">
        <v>267</v>
      </c>
    </row>
    <row r="169" spans="1:23" ht="15.6" x14ac:dyDescent="0.3">
      <c r="B169" s="211" t="s">
        <v>243</v>
      </c>
      <c r="C169" s="213"/>
      <c r="D169" s="212"/>
      <c r="E169" s="212"/>
      <c r="F169" s="212"/>
      <c r="G169" s="212"/>
      <c r="H169" s="213"/>
      <c r="I169" s="213"/>
      <c r="J169" s="213"/>
      <c r="K169" s="213"/>
      <c r="L169" s="213"/>
      <c r="M169" s="213"/>
      <c r="N169" s="213"/>
      <c r="O169" s="213"/>
      <c r="P169" s="212"/>
      <c r="Q169" s="212"/>
      <c r="R169" s="212"/>
      <c r="S169" s="212"/>
      <c r="T169" s="212"/>
      <c r="U169" s="212"/>
      <c r="V169" s="212"/>
    </row>
    <row r="170" spans="1:23" ht="13.8" x14ac:dyDescent="0.25">
      <c r="B170" s="247" t="s">
        <v>2</v>
      </c>
      <c r="C170" s="250" t="s">
        <v>245</v>
      </c>
      <c r="D170" s="215"/>
      <c r="E170" s="215"/>
      <c r="F170" s="215"/>
      <c r="G170" s="215"/>
      <c r="H170" s="215"/>
      <c r="I170" s="216" t="s">
        <v>359</v>
      </c>
      <c r="J170" s="215" t="s">
        <v>244</v>
      </c>
      <c r="K170" s="217">
        <v>0</v>
      </c>
      <c r="L170" s="217"/>
      <c r="M170" s="217"/>
      <c r="N170" s="217"/>
      <c r="O170" s="215"/>
      <c r="P170" s="215"/>
      <c r="Q170" s="215"/>
      <c r="R170" s="215"/>
      <c r="S170" s="215"/>
      <c r="T170" s="215"/>
      <c r="U170" s="215"/>
      <c r="V170" s="215"/>
    </row>
    <row r="171" spans="1:23" ht="13.8" x14ac:dyDescent="0.25">
      <c r="A171" s="251"/>
      <c r="B171" s="252"/>
      <c r="C171" s="253">
        <v>-9994866.8657919802</v>
      </c>
      <c r="D171" s="249" t="s">
        <v>22</v>
      </c>
      <c r="E171" s="249" t="s">
        <v>13</v>
      </c>
      <c r="F171" s="249" t="s">
        <v>28</v>
      </c>
      <c r="G171" s="249" t="s">
        <v>12</v>
      </c>
      <c r="H171" s="249" t="s">
        <v>23</v>
      </c>
      <c r="I171" s="249" t="s">
        <v>29</v>
      </c>
      <c r="J171" s="249" t="s">
        <v>6</v>
      </c>
      <c r="K171" s="249" t="s">
        <v>18</v>
      </c>
      <c r="L171" s="249" t="s">
        <v>241</v>
      </c>
      <c r="M171" s="249" t="s">
        <v>8</v>
      </c>
      <c r="N171" s="249" t="s">
        <v>11</v>
      </c>
      <c r="O171" s="249" t="s">
        <v>14</v>
      </c>
      <c r="P171" s="249" t="s">
        <v>27</v>
      </c>
      <c r="Q171" s="249" t="s">
        <v>24</v>
      </c>
      <c r="R171" s="249" t="s">
        <v>26</v>
      </c>
      <c r="S171" s="249" t="s">
        <v>39</v>
      </c>
      <c r="T171" s="249" t="s">
        <v>25</v>
      </c>
      <c r="U171" s="249" t="s">
        <v>5</v>
      </c>
      <c r="V171" s="249" t="s">
        <v>214</v>
      </c>
      <c r="W171" t="s">
        <v>55</v>
      </c>
    </row>
    <row r="172" spans="1:23" x14ac:dyDescent="0.25">
      <c r="A172" s="251"/>
      <c r="B172" s="219">
        <v>37257</v>
      </c>
      <c r="C172" s="391">
        <v>129690.60885769219</v>
      </c>
      <c r="D172" s="392">
        <v>-3433.6764252535295</v>
      </c>
      <c r="E172" s="392">
        <v>-6.2135958944164624</v>
      </c>
      <c r="F172" s="392">
        <v>2367.8981963986989</v>
      </c>
      <c r="G172" s="392">
        <v>67005.63970691603</v>
      </c>
      <c r="H172" s="392">
        <v>0</v>
      </c>
      <c r="I172" s="392">
        <v>-681.42822165772873</v>
      </c>
      <c r="J172" s="392">
        <v>0</v>
      </c>
      <c r="K172" s="392">
        <v>0</v>
      </c>
      <c r="L172" s="392">
        <v>235.07239806212198</v>
      </c>
      <c r="M172" s="392">
        <v>96773.204409917322</v>
      </c>
      <c r="N172" s="392">
        <v>5570.9720046811335</v>
      </c>
      <c r="O172" s="392">
        <v>0</v>
      </c>
      <c r="P172" s="392">
        <v>0</v>
      </c>
      <c r="Q172" s="392">
        <v>0</v>
      </c>
      <c r="R172" s="392">
        <v>0</v>
      </c>
      <c r="S172" s="392">
        <v>-8575.5754060517065</v>
      </c>
      <c r="T172" s="392">
        <v>-6281.2559229652725</v>
      </c>
      <c r="U172" s="392">
        <v>-23284.02828646046</v>
      </c>
      <c r="V172" s="392">
        <v>0</v>
      </c>
    </row>
    <row r="173" spans="1:23" x14ac:dyDescent="0.25">
      <c r="A173" s="393"/>
      <c r="B173" s="220">
        <v>37288</v>
      </c>
      <c r="C173" s="391">
        <v>59615.240065847174</v>
      </c>
      <c r="D173" s="392">
        <v>-6249.2548361204999</v>
      </c>
      <c r="E173" s="392">
        <v>-782.81526833136127</v>
      </c>
      <c r="F173" s="392">
        <v>4576.4582977422142</v>
      </c>
      <c r="G173" s="392">
        <v>-6470.5550101748086</v>
      </c>
      <c r="H173" s="392">
        <v>0</v>
      </c>
      <c r="I173" s="392">
        <v>-4239.427908103241</v>
      </c>
      <c r="J173" s="392">
        <v>0</v>
      </c>
      <c r="K173" s="392">
        <v>0</v>
      </c>
      <c r="L173" s="392">
        <v>3678.9324282100438</v>
      </c>
      <c r="M173" s="392">
        <v>191906.82496807488</v>
      </c>
      <c r="N173" s="392">
        <v>26467.0391789368</v>
      </c>
      <c r="O173" s="392">
        <v>0</v>
      </c>
      <c r="P173" s="392">
        <v>0</v>
      </c>
      <c r="Q173" s="392">
        <v>0</v>
      </c>
      <c r="R173" s="392">
        <v>0</v>
      </c>
      <c r="S173" s="392">
        <v>-46879.114129509777</v>
      </c>
      <c r="T173" s="392">
        <v>-16909.820020218343</v>
      </c>
      <c r="U173" s="392">
        <v>-85483.027634658734</v>
      </c>
      <c r="V173" s="392">
        <v>0</v>
      </c>
    </row>
    <row r="174" spans="1:23" x14ac:dyDescent="0.25">
      <c r="A174" s="393"/>
      <c r="B174" s="220">
        <v>37316</v>
      </c>
      <c r="C174" s="391">
        <v>-16065.3366189035</v>
      </c>
      <c r="D174" s="392">
        <v>5273.8259144198382</v>
      </c>
      <c r="E174" s="392">
        <v>-1357.1951075123993</v>
      </c>
      <c r="F174" s="392">
        <v>5775.7147066101052</v>
      </c>
      <c r="G174" s="392">
        <v>-31868.417289192785</v>
      </c>
      <c r="H174" s="392">
        <v>0</v>
      </c>
      <c r="I174" s="392">
        <v>-7631.1893417872498</v>
      </c>
      <c r="J174" s="392">
        <v>0</v>
      </c>
      <c r="K174" s="392">
        <v>0</v>
      </c>
      <c r="L174" s="392">
        <v>0</v>
      </c>
      <c r="M174" s="392">
        <v>219869.37962910274</v>
      </c>
      <c r="N174" s="392">
        <v>-9053.1395126644402</v>
      </c>
      <c r="O174" s="392">
        <v>0</v>
      </c>
      <c r="P174" s="392">
        <v>0</v>
      </c>
      <c r="Q174" s="392">
        <v>0</v>
      </c>
      <c r="R174" s="392">
        <v>0</v>
      </c>
      <c r="S174" s="392">
        <v>-60564.212042943072</v>
      </c>
      <c r="T174" s="392">
        <v>-24608.584997504917</v>
      </c>
      <c r="U174" s="392">
        <v>-111901.5185774313</v>
      </c>
      <c r="V174" s="392">
        <v>0</v>
      </c>
    </row>
    <row r="175" spans="1:23" x14ac:dyDescent="0.25">
      <c r="A175" s="393"/>
      <c r="B175" s="220">
        <v>37347</v>
      </c>
      <c r="C175" s="391">
        <v>-46591.361575312345</v>
      </c>
      <c r="D175" s="392">
        <v>14361.481375039088</v>
      </c>
      <c r="E175" s="392">
        <v>0</v>
      </c>
      <c r="F175" s="392">
        <v>-3180.2062122624961</v>
      </c>
      <c r="G175" s="392">
        <v>37895.175355438048</v>
      </c>
      <c r="H175" s="392">
        <v>0</v>
      </c>
      <c r="I175" s="392">
        <v>-8637.5780158074358</v>
      </c>
      <c r="J175" s="392">
        <v>6194.5571220740994</v>
      </c>
      <c r="K175" s="392">
        <v>0</v>
      </c>
      <c r="L175" s="392">
        <v>0</v>
      </c>
      <c r="M175" s="392">
        <v>36388.928618149475</v>
      </c>
      <c r="N175" s="392">
        <v>0</v>
      </c>
      <c r="O175" s="392">
        <v>0</v>
      </c>
      <c r="P175" s="392">
        <v>0</v>
      </c>
      <c r="Q175" s="392">
        <v>0</v>
      </c>
      <c r="R175" s="392">
        <v>0</v>
      </c>
      <c r="S175" s="392">
        <v>-18649.75832513316</v>
      </c>
      <c r="T175" s="392">
        <v>-8485.4876812515777</v>
      </c>
      <c r="U175" s="392">
        <v>-102478.47381155839</v>
      </c>
      <c r="V175" s="392">
        <v>0</v>
      </c>
    </row>
    <row r="176" spans="1:23" x14ac:dyDescent="0.25">
      <c r="A176" s="393"/>
      <c r="B176" s="220">
        <v>37377</v>
      </c>
      <c r="C176" s="391">
        <v>-60590.770839856625</v>
      </c>
      <c r="D176" s="392">
        <v>17893.822171141102</v>
      </c>
      <c r="E176" s="392">
        <v>0</v>
      </c>
      <c r="F176" s="392">
        <v>-3547.0025474721465</v>
      </c>
      <c r="G176" s="392">
        <v>38080.273772989938</v>
      </c>
      <c r="H176" s="392">
        <v>0</v>
      </c>
      <c r="I176" s="392">
        <v>-9655.7812271962448</v>
      </c>
      <c r="J176" s="392">
        <v>7073.8726591987115</v>
      </c>
      <c r="K176" s="392">
        <v>0</v>
      </c>
      <c r="L176" s="392">
        <v>0</v>
      </c>
      <c r="M176" s="392">
        <v>36809.519656289835</v>
      </c>
      <c r="N176" s="392">
        <v>0</v>
      </c>
      <c r="O176" s="392">
        <v>0</v>
      </c>
      <c r="P176" s="392">
        <v>0</v>
      </c>
      <c r="Q176" s="392">
        <v>0</v>
      </c>
      <c r="R176" s="392">
        <v>0</v>
      </c>
      <c r="S176" s="392">
        <v>-22688.465129662691</v>
      </c>
      <c r="T176" s="392">
        <v>-11337.78619208385</v>
      </c>
      <c r="U176" s="392">
        <v>-113219.22400306127</v>
      </c>
      <c r="V176" s="392">
        <v>0</v>
      </c>
    </row>
    <row r="177" spans="1:22" x14ac:dyDescent="0.25">
      <c r="A177" s="393"/>
      <c r="B177" s="220">
        <v>37408</v>
      </c>
      <c r="C177" s="391">
        <v>-79877.23712136269</v>
      </c>
      <c r="D177" s="392">
        <v>20189.901990146263</v>
      </c>
      <c r="E177" s="392">
        <v>0</v>
      </c>
      <c r="F177" s="392">
        <v>-3913.0776923102994</v>
      </c>
      <c r="G177" s="392">
        <v>39649.835979928423</v>
      </c>
      <c r="H177" s="392">
        <v>0</v>
      </c>
      <c r="I177" s="392">
        <v>-11143.189025257792</v>
      </c>
      <c r="J177" s="392">
        <v>8121.254090467346</v>
      </c>
      <c r="K177" s="392">
        <v>0</v>
      </c>
      <c r="L177" s="392">
        <v>0</v>
      </c>
      <c r="M177" s="392">
        <v>41328.591963651794</v>
      </c>
      <c r="N177" s="392">
        <v>0</v>
      </c>
      <c r="O177" s="392">
        <v>0</v>
      </c>
      <c r="P177" s="392">
        <v>0</v>
      </c>
      <c r="Q177" s="392">
        <v>0</v>
      </c>
      <c r="R177" s="392">
        <v>0</v>
      </c>
      <c r="S177" s="392">
        <v>-30069.467920818923</v>
      </c>
      <c r="T177" s="392">
        <v>-15929.39062509744</v>
      </c>
      <c r="U177" s="392">
        <v>-128111.69588207206</v>
      </c>
      <c r="V177" s="392">
        <v>0</v>
      </c>
    </row>
    <row r="178" spans="1:22" x14ac:dyDescent="0.25">
      <c r="A178" s="393"/>
      <c r="B178" s="220">
        <v>37438</v>
      </c>
      <c r="C178" s="391">
        <v>-122462.84836010807</v>
      </c>
      <c r="D178" s="392">
        <v>18977.700806763736</v>
      </c>
      <c r="E178" s="392">
        <v>0</v>
      </c>
      <c r="F178" s="392">
        <v>-4607.9813964534424</v>
      </c>
      <c r="G178" s="392">
        <v>41489.698657912188</v>
      </c>
      <c r="H178" s="392">
        <v>0</v>
      </c>
      <c r="I178" s="392">
        <v>-14468.761976257814</v>
      </c>
      <c r="J178" s="392">
        <v>9820.1748976313502</v>
      </c>
      <c r="K178" s="392">
        <v>0</v>
      </c>
      <c r="L178" s="392">
        <v>0</v>
      </c>
      <c r="M178" s="392">
        <v>42408.321690160868</v>
      </c>
      <c r="N178" s="392">
        <v>0</v>
      </c>
      <c r="O178" s="392">
        <v>0</v>
      </c>
      <c r="P178" s="392">
        <v>0</v>
      </c>
      <c r="Q178" s="392">
        <v>0</v>
      </c>
      <c r="R178" s="392">
        <v>0</v>
      </c>
      <c r="S178" s="392">
        <v>-39655.091977665477</v>
      </c>
      <c r="T178" s="392">
        <v>-28051.730910744205</v>
      </c>
      <c r="U178" s="392">
        <v>-148375.17815145527</v>
      </c>
      <c r="V178" s="392">
        <v>0</v>
      </c>
    </row>
    <row r="179" spans="1:22" x14ac:dyDescent="0.25">
      <c r="A179" s="393"/>
      <c r="B179" s="220">
        <v>37469</v>
      </c>
      <c r="C179" s="391">
        <v>-155074.38404454594</v>
      </c>
      <c r="D179" s="392">
        <v>21443.699742884441</v>
      </c>
      <c r="E179" s="392">
        <v>0</v>
      </c>
      <c r="F179" s="392">
        <v>-5211.2771321479104</v>
      </c>
      <c r="G179" s="392">
        <v>44706.621564327979</v>
      </c>
      <c r="H179" s="392">
        <v>0</v>
      </c>
      <c r="I179" s="392">
        <v>-16370.347088632283</v>
      </c>
      <c r="J179" s="392">
        <v>11442.393553682456</v>
      </c>
      <c r="K179" s="392">
        <v>0</v>
      </c>
      <c r="L179" s="392">
        <v>0</v>
      </c>
      <c r="M179" s="392">
        <v>45316.80481973548</v>
      </c>
      <c r="N179" s="392">
        <v>0</v>
      </c>
      <c r="O179" s="392">
        <v>0</v>
      </c>
      <c r="P179" s="392">
        <v>0</v>
      </c>
      <c r="Q179" s="392">
        <v>0</v>
      </c>
      <c r="R179" s="392">
        <v>0</v>
      </c>
      <c r="S179" s="392">
        <v>-50588.522532246177</v>
      </c>
      <c r="T179" s="392">
        <v>-37622.874532360045</v>
      </c>
      <c r="U179" s="392">
        <v>-168190.88243978989</v>
      </c>
      <c r="V179" s="392">
        <v>0</v>
      </c>
    </row>
    <row r="180" spans="1:22" x14ac:dyDescent="0.25">
      <c r="A180" s="393"/>
      <c r="B180" s="220">
        <v>37500</v>
      </c>
      <c r="C180" s="391">
        <v>-158684.39667513955</v>
      </c>
      <c r="D180" s="392">
        <v>28423.1605484426</v>
      </c>
      <c r="E180" s="392">
        <v>0</v>
      </c>
      <c r="F180" s="392">
        <v>-5414.7863460798853</v>
      </c>
      <c r="G180" s="392">
        <v>46157.004939430757</v>
      </c>
      <c r="H180" s="392">
        <v>0</v>
      </c>
      <c r="I180" s="392">
        <v>-17187.772561916183</v>
      </c>
      <c r="J180" s="392">
        <v>12101.071281128283</v>
      </c>
      <c r="K180" s="392">
        <v>0</v>
      </c>
      <c r="L180" s="392">
        <v>0</v>
      </c>
      <c r="M180" s="392">
        <v>50026.592792243071</v>
      </c>
      <c r="N180" s="392">
        <v>0</v>
      </c>
      <c r="O180" s="392">
        <v>0</v>
      </c>
      <c r="P180" s="392">
        <v>0</v>
      </c>
      <c r="Q180" s="392">
        <v>0</v>
      </c>
      <c r="R180" s="392">
        <v>0</v>
      </c>
      <c r="S180" s="392">
        <v>-57234.473088688734</v>
      </c>
      <c r="T180" s="392">
        <v>-36589.143066908582</v>
      </c>
      <c r="U180" s="392">
        <v>-178966.05117279087</v>
      </c>
      <c r="V180" s="392">
        <v>0</v>
      </c>
    </row>
    <row r="181" spans="1:22" x14ac:dyDescent="0.25">
      <c r="A181" s="393"/>
      <c r="B181" s="220">
        <v>37530</v>
      </c>
      <c r="C181" s="391">
        <v>-181225.00763472152</v>
      </c>
      <c r="D181" s="392">
        <v>29905.657042038991</v>
      </c>
      <c r="E181" s="392">
        <v>0</v>
      </c>
      <c r="F181" s="392">
        <v>-6047.2098642461697</v>
      </c>
      <c r="G181" s="392">
        <v>47811.378910683627</v>
      </c>
      <c r="H181" s="392">
        <v>0</v>
      </c>
      <c r="I181" s="392">
        <v>-17899.046013028008</v>
      </c>
      <c r="J181" s="392">
        <v>13585.904832862476</v>
      </c>
      <c r="K181" s="392">
        <v>0</v>
      </c>
      <c r="L181" s="392">
        <v>0</v>
      </c>
      <c r="M181" s="392">
        <v>49913.476754782838</v>
      </c>
      <c r="N181" s="392">
        <v>0</v>
      </c>
      <c r="O181" s="392">
        <v>0</v>
      </c>
      <c r="P181" s="392">
        <v>0</v>
      </c>
      <c r="Q181" s="392">
        <v>0</v>
      </c>
      <c r="R181" s="392">
        <v>0</v>
      </c>
      <c r="S181" s="392">
        <v>-65840.570588463073</v>
      </c>
      <c r="T181" s="392">
        <v>-36860.503123346549</v>
      </c>
      <c r="U181" s="392">
        <v>-195794.09558600566</v>
      </c>
      <c r="V181" s="392">
        <v>0</v>
      </c>
    </row>
    <row r="182" spans="1:22" x14ac:dyDescent="0.25">
      <c r="A182" s="393"/>
      <c r="B182" s="220">
        <v>37561</v>
      </c>
      <c r="C182" s="391">
        <v>-499037.41167155647</v>
      </c>
      <c r="D182" s="392">
        <v>0</v>
      </c>
      <c r="E182" s="392">
        <v>0</v>
      </c>
      <c r="F182" s="392">
        <v>0</v>
      </c>
      <c r="G182" s="392">
        <v>65834.482171226948</v>
      </c>
      <c r="H182" s="392">
        <v>0</v>
      </c>
      <c r="I182" s="392">
        <v>-5918.3153122249014</v>
      </c>
      <c r="J182" s="392">
        <v>0</v>
      </c>
      <c r="K182" s="392">
        <v>0</v>
      </c>
      <c r="L182" s="392">
        <v>0</v>
      </c>
      <c r="M182" s="392">
        <v>-188005.4125116668</v>
      </c>
      <c r="N182" s="392">
        <v>0</v>
      </c>
      <c r="O182" s="392">
        <v>0</v>
      </c>
      <c r="P182" s="392">
        <v>0</v>
      </c>
      <c r="Q182" s="392">
        <v>0</v>
      </c>
      <c r="R182" s="392">
        <v>0</v>
      </c>
      <c r="S182" s="392">
        <v>-110321.93511622798</v>
      </c>
      <c r="T182" s="392">
        <v>-34667.823810742477</v>
      </c>
      <c r="U182" s="392">
        <v>-225958.40709192125</v>
      </c>
      <c r="V182" s="392">
        <v>0</v>
      </c>
    </row>
    <row r="183" spans="1:22" x14ac:dyDescent="0.25">
      <c r="A183" s="393"/>
      <c r="B183" s="220">
        <v>37591</v>
      </c>
      <c r="C183" s="391">
        <v>-573104.76763571741</v>
      </c>
      <c r="D183" s="392">
        <v>0</v>
      </c>
      <c r="E183" s="392">
        <v>0</v>
      </c>
      <c r="F183" s="392">
        <v>0</v>
      </c>
      <c r="G183" s="392">
        <v>76663.582569809951</v>
      </c>
      <c r="H183" s="392">
        <v>0</v>
      </c>
      <c r="I183" s="392">
        <v>-6831.0137455949998</v>
      </c>
      <c r="J183" s="392">
        <v>0</v>
      </c>
      <c r="K183" s="392">
        <v>0</v>
      </c>
      <c r="L183" s="392">
        <v>0</v>
      </c>
      <c r="M183" s="392">
        <v>-214647.15278951114</v>
      </c>
      <c r="N183" s="392">
        <v>0</v>
      </c>
      <c r="O183" s="392">
        <v>0</v>
      </c>
      <c r="P183" s="392">
        <v>0</v>
      </c>
      <c r="Q183" s="392">
        <v>0</v>
      </c>
      <c r="R183" s="392">
        <v>0</v>
      </c>
      <c r="S183" s="392">
        <v>-126311.87086246294</v>
      </c>
      <c r="T183" s="392">
        <v>-42629.099635850172</v>
      </c>
      <c r="U183" s="392">
        <v>-259349.21317210808</v>
      </c>
      <c r="V183" s="392">
        <v>0</v>
      </c>
    </row>
    <row r="184" spans="1:22" x14ac:dyDescent="0.25">
      <c r="A184" s="393"/>
      <c r="B184" s="220">
        <v>37622</v>
      </c>
      <c r="C184" s="391">
        <v>-459840.42480118427</v>
      </c>
      <c r="D184" s="392">
        <v>0</v>
      </c>
      <c r="E184" s="392">
        <v>0</v>
      </c>
      <c r="F184" s="392">
        <v>0</v>
      </c>
      <c r="G184" s="392">
        <v>82219.579236084173</v>
      </c>
      <c r="H184" s="392">
        <v>0</v>
      </c>
      <c r="I184" s="392">
        <v>0</v>
      </c>
      <c r="J184" s="392">
        <v>0</v>
      </c>
      <c r="K184" s="392">
        <v>0</v>
      </c>
      <c r="L184" s="392">
        <v>0</v>
      </c>
      <c r="M184" s="392">
        <v>-1701.6071194461547</v>
      </c>
      <c r="N184" s="392">
        <v>0</v>
      </c>
      <c r="O184" s="392">
        <v>0</v>
      </c>
      <c r="P184" s="392">
        <v>0</v>
      </c>
      <c r="Q184" s="392">
        <v>0</v>
      </c>
      <c r="R184" s="392">
        <v>0</v>
      </c>
      <c r="S184" s="392">
        <v>-140843.83804799116</v>
      </c>
      <c r="T184" s="392">
        <v>-115582.08137101354</v>
      </c>
      <c r="U184" s="392">
        <v>-283932.47749881761</v>
      </c>
      <c r="V184" s="392">
        <v>0</v>
      </c>
    </row>
    <row r="185" spans="1:22" x14ac:dyDescent="0.25">
      <c r="A185" s="393"/>
      <c r="B185" s="220">
        <v>37653</v>
      </c>
      <c r="C185" s="391">
        <v>-428514.34578768694</v>
      </c>
      <c r="D185" s="392">
        <v>0</v>
      </c>
      <c r="E185" s="392">
        <v>0</v>
      </c>
      <c r="F185" s="392">
        <v>0</v>
      </c>
      <c r="G185" s="392">
        <v>81416.8593383314</v>
      </c>
      <c r="H185" s="392">
        <v>0</v>
      </c>
      <c r="I185" s="392">
        <v>0</v>
      </c>
      <c r="J185" s="392">
        <v>0</v>
      </c>
      <c r="K185" s="392">
        <v>0</v>
      </c>
      <c r="L185" s="392">
        <v>0</v>
      </c>
      <c r="M185" s="392">
        <v>-5827.3689688967715</v>
      </c>
      <c r="N185" s="392">
        <v>0</v>
      </c>
      <c r="O185" s="392">
        <v>0</v>
      </c>
      <c r="P185" s="392">
        <v>0</v>
      </c>
      <c r="Q185" s="392">
        <v>0</v>
      </c>
      <c r="R185" s="392">
        <v>0</v>
      </c>
      <c r="S185" s="392">
        <v>-132828.51503457013</v>
      </c>
      <c r="T185" s="392">
        <v>-103792.43681603894</v>
      </c>
      <c r="U185" s="392">
        <v>-267482.88430651248</v>
      </c>
      <c r="V185" s="392">
        <v>0</v>
      </c>
    </row>
    <row r="186" spans="1:22" x14ac:dyDescent="0.25">
      <c r="A186" s="393"/>
      <c r="B186" s="220">
        <v>37681</v>
      </c>
      <c r="C186" s="391">
        <v>-413553.20380892098</v>
      </c>
      <c r="D186" s="392">
        <v>0</v>
      </c>
      <c r="E186" s="392">
        <v>0</v>
      </c>
      <c r="F186" s="392">
        <v>0</v>
      </c>
      <c r="G186" s="392">
        <v>75357.88541186339</v>
      </c>
      <c r="H186" s="392">
        <v>0</v>
      </c>
      <c r="I186" s="392">
        <v>0</v>
      </c>
      <c r="J186" s="392">
        <v>0</v>
      </c>
      <c r="K186" s="392">
        <v>0</v>
      </c>
      <c r="L186" s="392">
        <v>0</v>
      </c>
      <c r="M186" s="392">
        <v>-7419.822810306825</v>
      </c>
      <c r="N186" s="392">
        <v>0</v>
      </c>
      <c r="O186" s="392">
        <v>0</v>
      </c>
      <c r="P186" s="392">
        <v>0</v>
      </c>
      <c r="Q186" s="392">
        <v>0</v>
      </c>
      <c r="R186" s="392">
        <v>0</v>
      </c>
      <c r="S186" s="392">
        <v>-122921.94820265801</v>
      </c>
      <c r="T186" s="392">
        <v>-103836.69517550588</v>
      </c>
      <c r="U186" s="392">
        <v>-254732.62303231366</v>
      </c>
      <c r="V186" s="392">
        <v>0</v>
      </c>
    </row>
    <row r="187" spans="1:22" x14ac:dyDescent="0.25">
      <c r="A187" s="393"/>
      <c r="B187" s="220">
        <v>37712</v>
      </c>
      <c r="C187" s="391">
        <v>-320933.94627103943</v>
      </c>
      <c r="D187" s="392">
        <v>0</v>
      </c>
      <c r="E187" s="392">
        <v>0</v>
      </c>
      <c r="F187" s="392">
        <v>7232.6814566199455</v>
      </c>
      <c r="G187" s="392">
        <v>0</v>
      </c>
      <c r="H187" s="392">
        <v>0</v>
      </c>
      <c r="I187" s="392">
        <v>0</v>
      </c>
      <c r="J187" s="392">
        <v>0</v>
      </c>
      <c r="K187" s="392">
        <v>0</v>
      </c>
      <c r="L187" s="392">
        <v>0</v>
      </c>
      <c r="M187" s="392">
        <v>-1631.3419241277443</v>
      </c>
      <c r="N187" s="392">
        <v>0</v>
      </c>
      <c r="O187" s="392">
        <v>0</v>
      </c>
      <c r="P187" s="392">
        <v>0</v>
      </c>
      <c r="Q187" s="392">
        <v>0</v>
      </c>
      <c r="R187" s="392">
        <v>0</v>
      </c>
      <c r="S187" s="392">
        <v>-59837.260762831167</v>
      </c>
      <c r="T187" s="392">
        <v>-79976.650370649993</v>
      </c>
      <c r="U187" s="392">
        <v>-186721.37467005046</v>
      </c>
      <c r="V187" s="392">
        <v>0</v>
      </c>
    </row>
    <row r="188" spans="1:22" x14ac:dyDescent="0.25">
      <c r="A188" s="393"/>
      <c r="B188" s="220">
        <v>37742</v>
      </c>
      <c r="C188" s="391">
        <v>-324504.92382503411</v>
      </c>
      <c r="D188" s="392">
        <v>0</v>
      </c>
      <c r="E188" s="392">
        <v>0</v>
      </c>
      <c r="F188" s="392">
        <v>7016.643707024883</v>
      </c>
      <c r="G188" s="392">
        <v>0</v>
      </c>
      <c r="H188" s="392">
        <v>0</v>
      </c>
      <c r="I188" s="392">
        <v>0</v>
      </c>
      <c r="J188" s="392">
        <v>0</v>
      </c>
      <c r="K188" s="392">
        <v>0</v>
      </c>
      <c r="L188" s="392">
        <v>0</v>
      </c>
      <c r="M188" s="392">
        <v>-1639.2833347684646</v>
      </c>
      <c r="N188" s="392">
        <v>0</v>
      </c>
      <c r="O188" s="392">
        <v>0</v>
      </c>
      <c r="P188" s="392">
        <v>0</v>
      </c>
      <c r="Q188" s="392">
        <v>0</v>
      </c>
      <c r="R188" s="392">
        <v>0</v>
      </c>
      <c r="S188" s="392">
        <v>-59981.87114244017</v>
      </c>
      <c r="T188" s="392">
        <v>-81850.929512246061</v>
      </c>
      <c r="U188" s="392">
        <v>-188049.48354260431</v>
      </c>
      <c r="V188" s="392">
        <v>0</v>
      </c>
    </row>
    <row r="189" spans="1:22" x14ac:dyDescent="0.25">
      <c r="A189" s="393"/>
      <c r="B189" s="220">
        <v>37773</v>
      </c>
      <c r="C189" s="391">
        <v>-330482.0720426417</v>
      </c>
      <c r="D189" s="392">
        <v>0</v>
      </c>
      <c r="E189" s="392">
        <v>0</v>
      </c>
      <c r="F189" s="392">
        <v>7727.4822030448868</v>
      </c>
      <c r="G189" s="392">
        <v>0</v>
      </c>
      <c r="H189" s="392">
        <v>0</v>
      </c>
      <c r="I189" s="392">
        <v>0</v>
      </c>
      <c r="J189" s="392">
        <v>0</v>
      </c>
      <c r="K189" s="392">
        <v>0</v>
      </c>
      <c r="L189" s="392">
        <v>0</v>
      </c>
      <c r="M189" s="392">
        <v>-1855.2949275170104</v>
      </c>
      <c r="N189" s="392">
        <v>0</v>
      </c>
      <c r="O189" s="392">
        <v>0</v>
      </c>
      <c r="P189" s="392">
        <v>0</v>
      </c>
      <c r="Q189" s="392">
        <v>0</v>
      </c>
      <c r="R189" s="392">
        <v>0</v>
      </c>
      <c r="S189" s="392">
        <v>-62376.190266999351</v>
      </c>
      <c r="T189" s="392">
        <v>-82188.023363056971</v>
      </c>
      <c r="U189" s="392">
        <v>-191790.04568811326</v>
      </c>
      <c r="V189" s="392">
        <v>0</v>
      </c>
    </row>
    <row r="190" spans="1:22" x14ac:dyDescent="0.25">
      <c r="A190" s="393"/>
      <c r="B190" s="220">
        <v>37803</v>
      </c>
      <c r="C190" s="391">
        <v>-356955.4819246158</v>
      </c>
      <c r="D190" s="392">
        <v>0</v>
      </c>
      <c r="E190" s="392">
        <v>0</v>
      </c>
      <c r="F190" s="392">
        <v>8575.1818594347333</v>
      </c>
      <c r="G190" s="392">
        <v>0</v>
      </c>
      <c r="H190" s="392">
        <v>0</v>
      </c>
      <c r="I190" s="392">
        <v>0</v>
      </c>
      <c r="J190" s="392">
        <v>0</v>
      </c>
      <c r="K190" s="392">
        <v>0</v>
      </c>
      <c r="L190" s="392">
        <v>0</v>
      </c>
      <c r="M190" s="392">
        <v>-2332.3289757740858</v>
      </c>
      <c r="N190" s="392">
        <v>0</v>
      </c>
      <c r="O190" s="392">
        <v>0</v>
      </c>
      <c r="P190" s="392">
        <v>0</v>
      </c>
      <c r="Q190" s="392">
        <v>0</v>
      </c>
      <c r="R190" s="392">
        <v>0</v>
      </c>
      <c r="S190" s="392">
        <v>-68515.922288533518</v>
      </c>
      <c r="T190" s="392">
        <v>-89783.76475940831</v>
      </c>
      <c r="U190" s="392">
        <v>-204898.64776033466</v>
      </c>
      <c r="V190" s="392">
        <v>0</v>
      </c>
    </row>
    <row r="191" spans="1:22" x14ac:dyDescent="0.25">
      <c r="A191" s="393"/>
      <c r="B191" s="220">
        <v>37834</v>
      </c>
      <c r="C191" s="391">
        <v>-379382.94499548484</v>
      </c>
      <c r="D191" s="392">
        <v>0</v>
      </c>
      <c r="E191" s="392">
        <v>0</v>
      </c>
      <c r="F191" s="392">
        <v>9696.2956675843343</v>
      </c>
      <c r="G191" s="392">
        <v>0</v>
      </c>
      <c r="H191" s="392">
        <v>0</v>
      </c>
      <c r="I191" s="392">
        <v>0</v>
      </c>
      <c r="J191" s="392">
        <v>0</v>
      </c>
      <c r="K191" s="392">
        <v>0</v>
      </c>
      <c r="L191" s="392">
        <v>0</v>
      </c>
      <c r="M191" s="392">
        <v>-2787.427823680453</v>
      </c>
      <c r="N191" s="392">
        <v>0</v>
      </c>
      <c r="O191" s="392">
        <v>0</v>
      </c>
      <c r="P191" s="392">
        <v>0</v>
      </c>
      <c r="Q191" s="392">
        <v>0</v>
      </c>
      <c r="R191" s="392">
        <v>0</v>
      </c>
      <c r="S191" s="392">
        <v>-74425.801532852929</v>
      </c>
      <c r="T191" s="392">
        <v>-95257.65688409633</v>
      </c>
      <c r="U191" s="392">
        <v>-216608.35442243947</v>
      </c>
      <c r="V191" s="392">
        <v>0</v>
      </c>
    </row>
    <row r="192" spans="1:22" x14ac:dyDescent="0.25">
      <c r="A192" s="393"/>
      <c r="B192" s="220">
        <v>37865</v>
      </c>
      <c r="C192" s="391">
        <v>-375402.98839315877</v>
      </c>
      <c r="D192" s="392">
        <v>0</v>
      </c>
      <c r="E192" s="392">
        <v>0</v>
      </c>
      <c r="F192" s="392">
        <v>10211.175438885553</v>
      </c>
      <c r="G192" s="392">
        <v>0</v>
      </c>
      <c r="H192" s="392">
        <v>0</v>
      </c>
      <c r="I192" s="392">
        <v>0</v>
      </c>
      <c r="J192" s="392">
        <v>0</v>
      </c>
      <c r="K192" s="392">
        <v>0</v>
      </c>
      <c r="L192" s="392">
        <v>0</v>
      </c>
      <c r="M192" s="392">
        <v>-2931.483419775439</v>
      </c>
      <c r="N192" s="392">
        <v>0</v>
      </c>
      <c r="O192" s="392">
        <v>0</v>
      </c>
      <c r="P192" s="392">
        <v>0</v>
      </c>
      <c r="Q192" s="392">
        <v>0</v>
      </c>
      <c r="R192" s="392">
        <v>0</v>
      </c>
      <c r="S192" s="392">
        <v>-75141.444768147805</v>
      </c>
      <c r="T192" s="392">
        <v>-93764.630442103284</v>
      </c>
      <c r="U192" s="392">
        <v>-213776.60520201782</v>
      </c>
      <c r="V192" s="392">
        <v>0</v>
      </c>
    </row>
    <row r="193" spans="1:22" x14ac:dyDescent="0.25">
      <c r="A193" s="251"/>
      <c r="B193" s="220">
        <v>37895</v>
      </c>
      <c r="C193" s="391">
        <v>-405867.83464734198</v>
      </c>
      <c r="D193" s="392">
        <v>0</v>
      </c>
      <c r="E193" s="392">
        <v>0</v>
      </c>
      <c r="F193" s="392">
        <v>11107.210225510706</v>
      </c>
      <c r="G193" s="392">
        <v>0</v>
      </c>
      <c r="H193" s="392">
        <v>0</v>
      </c>
      <c r="I193" s="392">
        <v>0</v>
      </c>
      <c r="J193" s="392">
        <v>0</v>
      </c>
      <c r="K193" s="392">
        <v>0</v>
      </c>
      <c r="L193" s="392">
        <v>0</v>
      </c>
      <c r="M193" s="392">
        <v>-3307.1655066526728</v>
      </c>
      <c r="N193" s="392">
        <v>0</v>
      </c>
      <c r="O193" s="392">
        <v>0</v>
      </c>
      <c r="P193" s="392">
        <v>0</v>
      </c>
      <c r="Q193" s="392">
        <v>0</v>
      </c>
      <c r="R193" s="392">
        <v>0</v>
      </c>
      <c r="S193" s="392">
        <v>-81714.315746287903</v>
      </c>
      <c r="T193" s="392">
        <v>-101879.42676998553</v>
      </c>
      <c r="U193" s="392">
        <v>-230074.13684992658</v>
      </c>
      <c r="V193" s="392">
        <v>0</v>
      </c>
    </row>
    <row r="194" spans="1:22" x14ac:dyDescent="0.25">
      <c r="A194" s="251"/>
      <c r="B194" s="220">
        <v>37926</v>
      </c>
      <c r="C194" s="391">
        <v>-274587.02307386789</v>
      </c>
      <c r="D194" s="392">
        <v>0</v>
      </c>
      <c r="E194" s="392">
        <v>0</v>
      </c>
      <c r="F194" s="392">
        <v>0</v>
      </c>
      <c r="G194" s="392">
        <v>0</v>
      </c>
      <c r="H194" s="392">
        <v>0</v>
      </c>
      <c r="I194" s="392">
        <v>0</v>
      </c>
      <c r="J194" s="392">
        <v>0</v>
      </c>
      <c r="K194" s="392">
        <v>0</v>
      </c>
      <c r="L194" s="392">
        <v>0</v>
      </c>
      <c r="M194" s="392">
        <v>-4047.2309885425784</v>
      </c>
      <c r="N194" s="392">
        <v>0</v>
      </c>
      <c r="O194" s="392">
        <v>0</v>
      </c>
      <c r="P194" s="392">
        <v>0</v>
      </c>
      <c r="Q194" s="392">
        <v>0</v>
      </c>
      <c r="R194" s="392">
        <v>0</v>
      </c>
      <c r="S194" s="392">
        <v>-52533.742931157911</v>
      </c>
      <c r="T194" s="392">
        <v>-108700.89316388666</v>
      </c>
      <c r="U194" s="392">
        <v>-109305.15599028073</v>
      </c>
      <c r="V194" s="392">
        <v>0</v>
      </c>
    </row>
    <row r="195" spans="1:22" x14ac:dyDescent="0.25">
      <c r="A195" s="251"/>
      <c r="B195" s="220">
        <v>37956</v>
      </c>
      <c r="C195" s="391">
        <v>-305644.57894028118</v>
      </c>
      <c r="D195" s="392">
        <v>0</v>
      </c>
      <c r="E195" s="392">
        <v>0</v>
      </c>
      <c r="F195" s="392">
        <v>0</v>
      </c>
      <c r="G195" s="392">
        <v>0</v>
      </c>
      <c r="H195" s="392">
        <v>0</v>
      </c>
      <c r="I195" s="392">
        <v>0</v>
      </c>
      <c r="J195" s="392">
        <v>0</v>
      </c>
      <c r="K195" s="392">
        <v>0</v>
      </c>
      <c r="L195" s="392">
        <v>0</v>
      </c>
      <c r="M195" s="392">
        <v>-3263.3402255955443</v>
      </c>
      <c r="N195" s="392">
        <v>0</v>
      </c>
      <c r="O195" s="392">
        <v>0</v>
      </c>
      <c r="P195" s="392">
        <v>0</v>
      </c>
      <c r="Q195" s="392">
        <v>0</v>
      </c>
      <c r="R195" s="392">
        <v>0</v>
      </c>
      <c r="S195" s="392">
        <v>-58810.531618052672</v>
      </c>
      <c r="T195" s="392">
        <v>-121057.36494671038</v>
      </c>
      <c r="U195" s="392">
        <v>-122513.34214992255</v>
      </c>
      <c r="V195" s="392">
        <v>0</v>
      </c>
    </row>
    <row r="196" spans="1:22" x14ac:dyDescent="0.25">
      <c r="A196" s="251"/>
      <c r="B196" s="220">
        <v>37987</v>
      </c>
      <c r="C196" s="391">
        <v>-483153.44685394777</v>
      </c>
      <c r="D196" s="392">
        <v>0</v>
      </c>
      <c r="E196" s="392">
        <v>0</v>
      </c>
      <c r="F196" s="392">
        <v>0</v>
      </c>
      <c r="G196" s="392">
        <v>0</v>
      </c>
      <c r="H196" s="392">
        <v>0</v>
      </c>
      <c r="I196" s="392">
        <v>0</v>
      </c>
      <c r="J196" s="392">
        <v>0</v>
      </c>
      <c r="K196" s="392">
        <v>0</v>
      </c>
      <c r="L196" s="392">
        <v>0</v>
      </c>
      <c r="M196" s="392">
        <v>-230327.83031794164</v>
      </c>
      <c r="N196" s="392">
        <v>0</v>
      </c>
      <c r="O196" s="392">
        <v>0</v>
      </c>
      <c r="P196" s="392">
        <v>0</v>
      </c>
      <c r="Q196" s="392">
        <v>0</v>
      </c>
      <c r="R196" s="392">
        <v>0</v>
      </c>
      <c r="S196" s="392">
        <v>-63511.10125805268</v>
      </c>
      <c r="T196" s="392">
        <v>-60683.438083950423</v>
      </c>
      <c r="U196" s="392">
        <v>-128631.07719400304</v>
      </c>
      <c r="V196" s="392">
        <v>0</v>
      </c>
    </row>
    <row r="197" spans="1:22" x14ac:dyDescent="0.25">
      <c r="A197" s="251"/>
      <c r="B197" s="220">
        <v>38018</v>
      </c>
      <c r="C197" s="391">
        <v>-442777.74207783997</v>
      </c>
      <c r="D197" s="392">
        <v>0</v>
      </c>
      <c r="E197" s="392">
        <v>0</v>
      </c>
      <c r="F197" s="392">
        <v>0</v>
      </c>
      <c r="G197" s="392">
        <v>0</v>
      </c>
      <c r="H197" s="392">
        <v>0</v>
      </c>
      <c r="I197" s="392">
        <v>0</v>
      </c>
      <c r="J197" s="392">
        <v>0</v>
      </c>
      <c r="K197" s="392">
        <v>0</v>
      </c>
      <c r="L197" s="392">
        <v>0</v>
      </c>
      <c r="M197" s="392">
        <v>-214651.70660916783</v>
      </c>
      <c r="N197" s="392">
        <v>0</v>
      </c>
      <c r="O197" s="392">
        <v>0</v>
      </c>
      <c r="P197" s="392">
        <v>0</v>
      </c>
      <c r="Q197" s="392">
        <v>0</v>
      </c>
      <c r="R197" s="392">
        <v>0</v>
      </c>
      <c r="S197" s="392">
        <v>-57443.003363424948</v>
      </c>
      <c r="T197" s="392">
        <v>-54846.033046319724</v>
      </c>
      <c r="U197" s="392">
        <v>-115836.99905892748</v>
      </c>
      <c r="V197" s="392">
        <v>0</v>
      </c>
    </row>
    <row r="198" spans="1:22" x14ac:dyDescent="0.25">
      <c r="A198" s="251"/>
      <c r="B198" s="220">
        <v>38047</v>
      </c>
      <c r="C198" s="391">
        <v>-432904.7409217871</v>
      </c>
      <c r="D198" s="392">
        <v>0</v>
      </c>
      <c r="E198" s="392">
        <v>0</v>
      </c>
      <c r="F198" s="392">
        <v>0</v>
      </c>
      <c r="G198" s="392">
        <v>0</v>
      </c>
      <c r="H198" s="392">
        <v>0</v>
      </c>
      <c r="I198" s="392">
        <v>0</v>
      </c>
      <c r="J198" s="392">
        <v>0</v>
      </c>
      <c r="K198" s="392">
        <v>0</v>
      </c>
      <c r="L198" s="392">
        <v>0</v>
      </c>
      <c r="M198" s="392">
        <v>-213159.65035790842</v>
      </c>
      <c r="N198" s="392">
        <v>0</v>
      </c>
      <c r="O198" s="392">
        <v>0</v>
      </c>
      <c r="P198" s="392">
        <v>0</v>
      </c>
      <c r="Q198" s="392">
        <v>0</v>
      </c>
      <c r="R198" s="392">
        <v>0</v>
      </c>
      <c r="S198" s="392">
        <v>-54528.841268013392</v>
      </c>
      <c r="T198" s="392">
        <v>-52545.772879461125</v>
      </c>
      <c r="U198" s="392">
        <v>-112670.47641640417</v>
      </c>
      <c r="V198" s="392">
        <v>0</v>
      </c>
    </row>
    <row r="199" spans="1:22" x14ac:dyDescent="0.25">
      <c r="A199" s="251"/>
      <c r="B199" s="220">
        <v>38078</v>
      </c>
      <c r="C199" s="391">
        <v>-336581.60836753616</v>
      </c>
      <c r="D199" s="392">
        <v>0</v>
      </c>
      <c r="E199" s="392">
        <v>0</v>
      </c>
      <c r="F199" s="392">
        <v>0</v>
      </c>
      <c r="G199" s="392">
        <v>0</v>
      </c>
      <c r="H199" s="392">
        <v>0</v>
      </c>
      <c r="I199" s="392">
        <v>0</v>
      </c>
      <c r="J199" s="392">
        <v>0</v>
      </c>
      <c r="K199" s="392">
        <v>0</v>
      </c>
      <c r="L199" s="392">
        <v>0</v>
      </c>
      <c r="M199" s="392">
        <v>-172308.24240932349</v>
      </c>
      <c r="N199" s="392">
        <v>0</v>
      </c>
      <c r="O199" s="392">
        <v>0</v>
      </c>
      <c r="P199" s="392">
        <v>0</v>
      </c>
      <c r="Q199" s="392">
        <v>0</v>
      </c>
      <c r="R199" s="392">
        <v>0</v>
      </c>
      <c r="S199" s="392">
        <v>-32393.909915593173</v>
      </c>
      <c r="T199" s="392">
        <v>-40182.615863617524</v>
      </c>
      <c r="U199" s="392">
        <v>-91696.840179001971</v>
      </c>
      <c r="V199" s="392">
        <v>0</v>
      </c>
    </row>
    <row r="200" spans="1:22" x14ac:dyDescent="0.25">
      <c r="A200" s="251"/>
      <c r="B200" s="220">
        <v>38108</v>
      </c>
      <c r="C200" s="391">
        <v>-346133.44747897878</v>
      </c>
      <c r="D200" s="392">
        <v>0</v>
      </c>
      <c r="E200" s="392">
        <v>0</v>
      </c>
      <c r="F200" s="392">
        <v>0</v>
      </c>
      <c r="G200" s="392">
        <v>0</v>
      </c>
      <c r="H200" s="392">
        <v>0</v>
      </c>
      <c r="I200" s="392">
        <v>0</v>
      </c>
      <c r="J200" s="392">
        <v>0</v>
      </c>
      <c r="K200" s="392">
        <v>0</v>
      </c>
      <c r="L200" s="392">
        <v>0</v>
      </c>
      <c r="M200" s="392">
        <v>-177162.25532636396</v>
      </c>
      <c r="N200" s="392">
        <v>0</v>
      </c>
      <c r="O200" s="392">
        <v>0</v>
      </c>
      <c r="P200" s="392">
        <v>0</v>
      </c>
      <c r="Q200" s="392">
        <v>0</v>
      </c>
      <c r="R200" s="392">
        <v>0</v>
      </c>
      <c r="S200" s="392">
        <v>-33331.817264623001</v>
      </c>
      <c r="T200" s="392">
        <v>-41346.132303129401</v>
      </c>
      <c r="U200" s="392">
        <v>-94293.242584862368</v>
      </c>
      <c r="V200" s="392">
        <v>0</v>
      </c>
    </row>
    <row r="201" spans="1:22" x14ac:dyDescent="0.25">
      <c r="A201" s="251"/>
      <c r="B201" s="220">
        <v>38139</v>
      </c>
      <c r="C201" s="391">
        <v>-346582.30907300301</v>
      </c>
      <c r="D201" s="392">
        <v>0</v>
      </c>
      <c r="E201" s="392">
        <v>0</v>
      </c>
      <c r="F201" s="392">
        <v>0</v>
      </c>
      <c r="G201" s="392">
        <v>0</v>
      </c>
      <c r="H201" s="392">
        <v>0</v>
      </c>
      <c r="I201" s="392">
        <v>0</v>
      </c>
      <c r="J201" s="392">
        <v>0</v>
      </c>
      <c r="K201" s="392">
        <v>0</v>
      </c>
      <c r="L201" s="392">
        <v>0</v>
      </c>
      <c r="M201" s="392">
        <v>-176500.00178934354</v>
      </c>
      <c r="N201" s="392">
        <v>0</v>
      </c>
      <c r="O201" s="392">
        <v>0</v>
      </c>
      <c r="P201" s="392">
        <v>0</v>
      </c>
      <c r="Q201" s="392">
        <v>0</v>
      </c>
      <c r="R201" s="392">
        <v>0</v>
      </c>
      <c r="S201" s="392">
        <v>-33824.735290765304</v>
      </c>
      <c r="T201" s="392">
        <v>-41958.019884201829</v>
      </c>
      <c r="U201" s="392">
        <v>-94299.552108692325</v>
      </c>
      <c r="V201" s="392">
        <v>0</v>
      </c>
    </row>
    <row r="202" spans="1:22" x14ac:dyDescent="0.25">
      <c r="A202" s="251"/>
      <c r="B202" s="220">
        <v>38169</v>
      </c>
      <c r="C202" s="391">
        <v>-371654.70030076028</v>
      </c>
      <c r="D202" s="392">
        <v>0</v>
      </c>
      <c r="E202" s="392">
        <v>0</v>
      </c>
      <c r="F202" s="392">
        <v>0</v>
      </c>
      <c r="G202" s="392">
        <v>0</v>
      </c>
      <c r="H202" s="392">
        <v>0</v>
      </c>
      <c r="I202" s="392">
        <v>0</v>
      </c>
      <c r="J202" s="392">
        <v>0</v>
      </c>
      <c r="K202" s="392">
        <v>0</v>
      </c>
      <c r="L202" s="392">
        <v>0</v>
      </c>
      <c r="M202" s="392">
        <v>-188282.84785052424</v>
      </c>
      <c r="N202" s="392">
        <v>0</v>
      </c>
      <c r="O202" s="392">
        <v>0</v>
      </c>
      <c r="P202" s="392">
        <v>0</v>
      </c>
      <c r="Q202" s="392">
        <v>0</v>
      </c>
      <c r="R202" s="392">
        <v>0</v>
      </c>
      <c r="S202" s="392">
        <v>-36763.558700372407</v>
      </c>
      <c r="T202" s="392">
        <v>-45602.258540448536</v>
      </c>
      <c r="U202" s="392">
        <v>-101006.03520941506</v>
      </c>
      <c r="V202" s="392">
        <v>0</v>
      </c>
    </row>
    <row r="203" spans="1:22" x14ac:dyDescent="0.25">
      <c r="A203" s="251"/>
      <c r="B203" s="220">
        <v>38200</v>
      </c>
      <c r="C203" s="391">
        <v>-384679.37216923159</v>
      </c>
      <c r="D203" s="392">
        <v>0</v>
      </c>
      <c r="E203" s="392">
        <v>0</v>
      </c>
      <c r="F203" s="392">
        <v>0</v>
      </c>
      <c r="G203" s="392">
        <v>0</v>
      </c>
      <c r="H203" s="392">
        <v>0</v>
      </c>
      <c r="I203" s="392">
        <v>0</v>
      </c>
      <c r="J203" s="392">
        <v>0</v>
      </c>
      <c r="K203" s="392">
        <v>0</v>
      </c>
      <c r="L203" s="392">
        <v>0</v>
      </c>
      <c r="M203" s="392">
        <v>-193980.55997703632</v>
      </c>
      <c r="N203" s="392">
        <v>0</v>
      </c>
      <c r="O203" s="392">
        <v>0</v>
      </c>
      <c r="P203" s="392">
        <v>0</v>
      </c>
      <c r="Q203" s="392">
        <v>0</v>
      </c>
      <c r="R203" s="392">
        <v>0</v>
      </c>
      <c r="S203" s="392">
        <v>-38496.016272240566</v>
      </c>
      <c r="T203" s="392">
        <v>-47748.483089978028</v>
      </c>
      <c r="U203" s="392">
        <v>-104454.31282997668</v>
      </c>
      <c r="V203" s="392">
        <v>0</v>
      </c>
    </row>
    <row r="204" spans="1:22" x14ac:dyDescent="0.25">
      <c r="A204" s="251"/>
      <c r="B204" s="220">
        <v>38231</v>
      </c>
      <c r="C204" s="391">
        <v>-377285.34916814452</v>
      </c>
      <c r="D204" s="392">
        <v>0</v>
      </c>
      <c r="E204" s="392">
        <v>0</v>
      </c>
      <c r="F204" s="392">
        <v>0</v>
      </c>
      <c r="G204" s="392">
        <v>0</v>
      </c>
      <c r="H204" s="392">
        <v>0</v>
      </c>
      <c r="I204" s="392">
        <v>0</v>
      </c>
      <c r="J204" s="392">
        <v>0</v>
      </c>
      <c r="K204" s="392">
        <v>0</v>
      </c>
      <c r="L204" s="392">
        <v>0</v>
      </c>
      <c r="M204" s="392">
        <v>-189674.50740997391</v>
      </c>
      <c r="N204" s="392">
        <v>0</v>
      </c>
      <c r="O204" s="392">
        <v>0</v>
      </c>
      <c r="P204" s="392">
        <v>0</v>
      </c>
      <c r="Q204" s="392">
        <v>0</v>
      </c>
      <c r="R204" s="392">
        <v>0</v>
      </c>
      <c r="S204" s="392">
        <v>-38047.934604893402</v>
      </c>
      <c r="T204" s="392">
        <v>-47189.968525789176</v>
      </c>
      <c r="U204" s="392">
        <v>-102372.93862748804</v>
      </c>
      <c r="V204" s="392">
        <v>0</v>
      </c>
    </row>
    <row r="205" spans="1:22" x14ac:dyDescent="0.25">
      <c r="A205" s="251"/>
      <c r="B205" s="220">
        <v>38261</v>
      </c>
      <c r="C205" s="391">
        <v>-399949.60595387215</v>
      </c>
      <c r="D205" s="392">
        <v>0</v>
      </c>
      <c r="E205" s="392">
        <v>0</v>
      </c>
      <c r="F205" s="392">
        <v>0</v>
      </c>
      <c r="G205" s="392">
        <v>0</v>
      </c>
      <c r="H205" s="392">
        <v>0</v>
      </c>
      <c r="I205" s="392">
        <v>0</v>
      </c>
      <c r="J205" s="392">
        <v>0</v>
      </c>
      <c r="K205" s="392">
        <v>0</v>
      </c>
      <c r="L205" s="392">
        <v>0</v>
      </c>
      <c r="M205" s="392">
        <v>-200339.72897428443</v>
      </c>
      <c r="N205" s="392">
        <v>0</v>
      </c>
      <c r="O205" s="392">
        <v>0</v>
      </c>
      <c r="P205" s="392">
        <v>0</v>
      </c>
      <c r="Q205" s="392">
        <v>0</v>
      </c>
      <c r="R205" s="392">
        <v>0</v>
      </c>
      <c r="S205" s="392">
        <v>-40690.826010006269</v>
      </c>
      <c r="T205" s="392">
        <v>-50463.468524146156</v>
      </c>
      <c r="U205" s="392">
        <v>-108455.5824454353</v>
      </c>
      <c r="V205" s="392">
        <v>0</v>
      </c>
    </row>
    <row r="206" spans="1:22" x14ac:dyDescent="0.25">
      <c r="B206" s="220">
        <v>38292</v>
      </c>
      <c r="C206" s="391">
        <v>2712.3749597293317</v>
      </c>
      <c r="D206" s="392">
        <v>0</v>
      </c>
      <c r="E206" s="392">
        <v>0</v>
      </c>
      <c r="F206" s="392">
        <v>0</v>
      </c>
      <c r="G206" s="392">
        <v>0</v>
      </c>
      <c r="H206" s="392">
        <v>0</v>
      </c>
      <c r="I206" s="392">
        <v>0</v>
      </c>
      <c r="J206" s="392">
        <v>0</v>
      </c>
      <c r="K206" s="392">
        <v>0</v>
      </c>
      <c r="L206" s="392">
        <v>0</v>
      </c>
      <c r="M206" s="392">
        <v>0</v>
      </c>
      <c r="N206" s="392">
        <v>0</v>
      </c>
      <c r="O206" s="392">
        <v>0</v>
      </c>
      <c r="P206" s="392">
        <v>0</v>
      </c>
      <c r="Q206" s="392">
        <v>0</v>
      </c>
      <c r="R206" s="392">
        <v>0</v>
      </c>
      <c r="S206" s="392">
        <v>0</v>
      </c>
      <c r="T206" s="392">
        <v>2712.3749597293317</v>
      </c>
      <c r="U206" s="392">
        <v>0</v>
      </c>
      <c r="V206" s="392">
        <v>0</v>
      </c>
    </row>
    <row r="207" spans="1:22" x14ac:dyDescent="0.25">
      <c r="B207" s="220">
        <v>38322</v>
      </c>
      <c r="C207" s="391">
        <v>3200.5233783336594</v>
      </c>
      <c r="D207" s="392">
        <v>0</v>
      </c>
      <c r="E207" s="392">
        <v>0</v>
      </c>
      <c r="F207" s="392">
        <v>0</v>
      </c>
      <c r="G207" s="392">
        <v>0</v>
      </c>
      <c r="H207" s="392">
        <v>0</v>
      </c>
      <c r="I207" s="392">
        <v>0</v>
      </c>
      <c r="J207" s="392">
        <v>0</v>
      </c>
      <c r="K207" s="392">
        <v>0</v>
      </c>
      <c r="L207" s="392">
        <v>0</v>
      </c>
      <c r="M207" s="392">
        <v>0</v>
      </c>
      <c r="N207" s="392">
        <v>0</v>
      </c>
      <c r="O207" s="392">
        <v>0</v>
      </c>
      <c r="P207" s="392">
        <v>0</v>
      </c>
      <c r="Q207" s="392">
        <v>0</v>
      </c>
      <c r="R207" s="392">
        <v>0</v>
      </c>
      <c r="S207" s="392">
        <v>0</v>
      </c>
      <c r="T207" s="392">
        <v>3200.5233783336594</v>
      </c>
      <c r="U207" s="392">
        <v>0</v>
      </c>
      <c r="V207" s="392">
        <v>0</v>
      </c>
    </row>
    <row r="208" spans="1:22" x14ac:dyDescent="0.25">
      <c r="B208" s="220">
        <v>38353</v>
      </c>
      <c r="C208" s="391">
        <v>0</v>
      </c>
      <c r="D208" s="392">
        <v>0</v>
      </c>
      <c r="E208" s="392">
        <v>0</v>
      </c>
      <c r="F208" s="392">
        <v>0</v>
      </c>
      <c r="G208" s="392">
        <v>0</v>
      </c>
      <c r="H208" s="392">
        <v>0</v>
      </c>
      <c r="I208" s="392">
        <v>0</v>
      </c>
      <c r="J208" s="392">
        <v>0</v>
      </c>
      <c r="K208" s="392">
        <v>0</v>
      </c>
      <c r="L208" s="392">
        <v>0</v>
      </c>
      <c r="M208" s="392">
        <v>0</v>
      </c>
      <c r="N208" s="392">
        <v>0</v>
      </c>
      <c r="O208" s="392">
        <v>0</v>
      </c>
      <c r="P208" s="392">
        <v>0</v>
      </c>
      <c r="Q208" s="392">
        <v>0</v>
      </c>
      <c r="R208" s="392">
        <v>0</v>
      </c>
      <c r="S208" s="392">
        <v>0</v>
      </c>
      <c r="T208" s="392">
        <v>0</v>
      </c>
      <c r="U208" s="392">
        <v>0</v>
      </c>
      <c r="V208" s="392">
        <v>0</v>
      </c>
    </row>
    <row r="209" spans="2:22" x14ac:dyDescent="0.25">
      <c r="B209" s="220">
        <v>38384</v>
      </c>
      <c r="C209" s="391">
        <v>0</v>
      </c>
      <c r="D209" s="392">
        <v>0</v>
      </c>
      <c r="E209" s="392">
        <v>0</v>
      </c>
      <c r="F209" s="392">
        <v>0</v>
      </c>
      <c r="G209" s="392">
        <v>0</v>
      </c>
      <c r="H209" s="392">
        <v>0</v>
      </c>
      <c r="I209" s="392">
        <v>0</v>
      </c>
      <c r="J209" s="392">
        <v>0</v>
      </c>
      <c r="K209" s="392">
        <v>0</v>
      </c>
      <c r="L209" s="392">
        <v>0</v>
      </c>
      <c r="M209" s="392">
        <v>0</v>
      </c>
      <c r="N209" s="392">
        <v>0</v>
      </c>
      <c r="O209" s="392">
        <v>0</v>
      </c>
      <c r="P209" s="392">
        <v>0</v>
      </c>
      <c r="Q209" s="392">
        <v>0</v>
      </c>
      <c r="R209" s="392">
        <v>0</v>
      </c>
      <c r="S209" s="392">
        <v>0</v>
      </c>
      <c r="T209" s="392">
        <v>0</v>
      </c>
      <c r="U209" s="392">
        <v>0</v>
      </c>
      <c r="V209" s="392">
        <v>0</v>
      </c>
    </row>
    <row r="210" spans="2:22" x14ac:dyDescent="0.25">
      <c r="B210" s="220">
        <v>38412</v>
      </c>
      <c r="C210" s="391">
        <v>0</v>
      </c>
      <c r="D210" s="392">
        <v>0</v>
      </c>
      <c r="E210" s="392">
        <v>0</v>
      </c>
      <c r="F210" s="392">
        <v>0</v>
      </c>
      <c r="G210" s="392">
        <v>0</v>
      </c>
      <c r="H210" s="392">
        <v>0</v>
      </c>
      <c r="I210" s="392">
        <v>0</v>
      </c>
      <c r="J210" s="392">
        <v>0</v>
      </c>
      <c r="K210" s="392">
        <v>0</v>
      </c>
      <c r="L210" s="392">
        <v>0</v>
      </c>
      <c r="M210" s="392">
        <v>0</v>
      </c>
      <c r="N210" s="392">
        <v>0</v>
      </c>
      <c r="O210" s="392">
        <v>0</v>
      </c>
      <c r="P210" s="392">
        <v>0</v>
      </c>
      <c r="Q210" s="392">
        <v>0</v>
      </c>
      <c r="R210" s="392">
        <v>0</v>
      </c>
      <c r="S210" s="392">
        <v>0</v>
      </c>
      <c r="T210" s="392">
        <v>0</v>
      </c>
      <c r="U210" s="392">
        <v>0</v>
      </c>
      <c r="V210" s="392">
        <v>0</v>
      </c>
    </row>
    <row r="211" spans="2:22" x14ac:dyDescent="0.25">
      <c r="B211" s="220">
        <v>38443</v>
      </c>
      <c r="C211" s="391">
        <v>0</v>
      </c>
      <c r="D211" s="392">
        <v>0</v>
      </c>
      <c r="E211" s="392">
        <v>0</v>
      </c>
      <c r="F211" s="392">
        <v>0</v>
      </c>
      <c r="G211" s="392">
        <v>0</v>
      </c>
      <c r="H211" s="392">
        <v>0</v>
      </c>
      <c r="I211" s="392">
        <v>0</v>
      </c>
      <c r="J211" s="392">
        <v>0</v>
      </c>
      <c r="K211" s="392">
        <v>0</v>
      </c>
      <c r="L211" s="392">
        <v>0</v>
      </c>
      <c r="M211" s="392">
        <v>0</v>
      </c>
      <c r="N211" s="392">
        <v>0</v>
      </c>
      <c r="O211" s="392">
        <v>0</v>
      </c>
      <c r="P211" s="392">
        <v>0</v>
      </c>
      <c r="Q211" s="392">
        <v>0</v>
      </c>
      <c r="R211" s="392">
        <v>0</v>
      </c>
      <c r="S211" s="392">
        <v>0</v>
      </c>
      <c r="T211" s="392">
        <v>0</v>
      </c>
      <c r="U211" s="392">
        <v>0</v>
      </c>
      <c r="V211" s="392">
        <v>0</v>
      </c>
    </row>
    <row r="212" spans="2:22" x14ac:dyDescent="0.25">
      <c r="B212" s="220">
        <v>38473</v>
      </c>
      <c r="C212" s="391">
        <v>0</v>
      </c>
      <c r="D212" s="392">
        <v>0</v>
      </c>
      <c r="E212" s="392">
        <v>0</v>
      </c>
      <c r="F212" s="392">
        <v>0</v>
      </c>
      <c r="G212" s="392">
        <v>0</v>
      </c>
      <c r="H212" s="392">
        <v>0</v>
      </c>
      <c r="I212" s="392">
        <v>0</v>
      </c>
      <c r="J212" s="392">
        <v>0</v>
      </c>
      <c r="K212" s="392">
        <v>0</v>
      </c>
      <c r="L212" s="392">
        <v>0</v>
      </c>
      <c r="M212" s="392">
        <v>0</v>
      </c>
      <c r="N212" s="392">
        <v>0</v>
      </c>
      <c r="O212" s="392">
        <v>0</v>
      </c>
      <c r="P212" s="392">
        <v>0</v>
      </c>
      <c r="Q212" s="392">
        <v>0</v>
      </c>
      <c r="R212" s="392">
        <v>0</v>
      </c>
      <c r="S212" s="392">
        <v>0</v>
      </c>
      <c r="T212" s="392">
        <v>0</v>
      </c>
      <c r="U212" s="392">
        <v>0</v>
      </c>
      <c r="V212" s="392">
        <v>0</v>
      </c>
    </row>
    <row r="213" spans="2:22" x14ac:dyDescent="0.25">
      <c r="B213" s="220">
        <v>38504</v>
      </c>
      <c r="C213" s="391">
        <v>0</v>
      </c>
      <c r="D213" s="392">
        <v>0</v>
      </c>
      <c r="E213" s="392">
        <v>0</v>
      </c>
      <c r="F213" s="392">
        <v>0</v>
      </c>
      <c r="G213" s="392">
        <v>0</v>
      </c>
      <c r="H213" s="392">
        <v>0</v>
      </c>
      <c r="I213" s="392">
        <v>0</v>
      </c>
      <c r="J213" s="392">
        <v>0</v>
      </c>
      <c r="K213" s="392">
        <v>0</v>
      </c>
      <c r="L213" s="392">
        <v>0</v>
      </c>
      <c r="M213" s="392">
        <v>0</v>
      </c>
      <c r="N213" s="392">
        <v>0</v>
      </c>
      <c r="O213" s="392">
        <v>0</v>
      </c>
      <c r="P213" s="392">
        <v>0</v>
      </c>
      <c r="Q213" s="392">
        <v>0</v>
      </c>
      <c r="R213" s="392">
        <v>0</v>
      </c>
      <c r="S213" s="392">
        <v>0</v>
      </c>
      <c r="T213" s="392">
        <v>0</v>
      </c>
      <c r="U213" s="392">
        <v>0</v>
      </c>
      <c r="V213" s="392">
        <v>0</v>
      </c>
    </row>
    <row r="214" spans="2:22" x14ac:dyDescent="0.25">
      <c r="B214" s="220">
        <v>38534</v>
      </c>
      <c r="C214" s="391">
        <v>0</v>
      </c>
      <c r="D214" s="392">
        <v>0</v>
      </c>
      <c r="E214" s="392">
        <v>0</v>
      </c>
      <c r="F214" s="392">
        <v>0</v>
      </c>
      <c r="G214" s="392">
        <v>0</v>
      </c>
      <c r="H214" s="392">
        <v>0</v>
      </c>
      <c r="I214" s="392">
        <v>0</v>
      </c>
      <c r="J214" s="392">
        <v>0</v>
      </c>
      <c r="K214" s="392">
        <v>0</v>
      </c>
      <c r="L214" s="392">
        <v>0</v>
      </c>
      <c r="M214" s="392">
        <v>0</v>
      </c>
      <c r="N214" s="392">
        <v>0</v>
      </c>
      <c r="O214" s="392">
        <v>0</v>
      </c>
      <c r="P214" s="392">
        <v>0</v>
      </c>
      <c r="Q214" s="392">
        <v>0</v>
      </c>
      <c r="R214" s="392">
        <v>0</v>
      </c>
      <c r="S214" s="392">
        <v>0</v>
      </c>
      <c r="T214" s="392">
        <v>0</v>
      </c>
      <c r="U214" s="392">
        <v>0</v>
      </c>
      <c r="V214" s="392">
        <v>0</v>
      </c>
    </row>
    <row r="215" spans="2:22" x14ac:dyDescent="0.25">
      <c r="B215" s="220">
        <v>38565</v>
      </c>
      <c r="C215" s="391">
        <v>0</v>
      </c>
      <c r="D215" s="392">
        <v>0</v>
      </c>
      <c r="E215" s="392">
        <v>0</v>
      </c>
      <c r="F215" s="392">
        <v>0</v>
      </c>
      <c r="G215" s="392">
        <v>0</v>
      </c>
      <c r="H215" s="392">
        <v>0</v>
      </c>
      <c r="I215" s="392">
        <v>0</v>
      </c>
      <c r="J215" s="392">
        <v>0</v>
      </c>
      <c r="K215" s="392">
        <v>0</v>
      </c>
      <c r="L215" s="392">
        <v>0</v>
      </c>
      <c r="M215" s="392">
        <v>0</v>
      </c>
      <c r="N215" s="392">
        <v>0</v>
      </c>
      <c r="O215" s="392">
        <v>0</v>
      </c>
      <c r="P215" s="392">
        <v>0</v>
      </c>
      <c r="Q215" s="392">
        <v>0</v>
      </c>
      <c r="R215" s="392">
        <v>0</v>
      </c>
      <c r="S215" s="392">
        <v>0</v>
      </c>
      <c r="T215" s="392">
        <v>0</v>
      </c>
      <c r="U215" s="392">
        <v>0</v>
      </c>
      <c r="V215" s="392">
        <v>0</v>
      </c>
    </row>
    <row r="216" spans="2:22" x14ac:dyDescent="0.25">
      <c r="B216" s="220">
        <v>38596</v>
      </c>
      <c r="C216" s="391">
        <v>0</v>
      </c>
      <c r="D216" s="392">
        <v>0</v>
      </c>
      <c r="E216" s="392">
        <v>0</v>
      </c>
      <c r="F216" s="392">
        <v>0</v>
      </c>
      <c r="G216" s="392">
        <v>0</v>
      </c>
      <c r="H216" s="392">
        <v>0</v>
      </c>
      <c r="I216" s="392">
        <v>0</v>
      </c>
      <c r="J216" s="392">
        <v>0</v>
      </c>
      <c r="K216" s="392">
        <v>0</v>
      </c>
      <c r="L216" s="392">
        <v>0</v>
      </c>
      <c r="M216" s="392">
        <v>0</v>
      </c>
      <c r="N216" s="392">
        <v>0</v>
      </c>
      <c r="O216" s="392">
        <v>0</v>
      </c>
      <c r="P216" s="392">
        <v>0</v>
      </c>
      <c r="Q216" s="392">
        <v>0</v>
      </c>
      <c r="R216" s="392">
        <v>0</v>
      </c>
      <c r="S216" s="392">
        <v>0</v>
      </c>
      <c r="T216" s="392">
        <v>0</v>
      </c>
      <c r="U216" s="392">
        <v>0</v>
      </c>
      <c r="V216" s="392">
        <v>0</v>
      </c>
    </row>
    <row r="217" spans="2:22" x14ac:dyDescent="0.25">
      <c r="B217" s="220">
        <v>38626</v>
      </c>
      <c r="C217" s="391">
        <v>0</v>
      </c>
      <c r="D217" s="392">
        <v>0</v>
      </c>
      <c r="E217" s="392">
        <v>0</v>
      </c>
      <c r="F217" s="392">
        <v>0</v>
      </c>
      <c r="G217" s="392">
        <v>0</v>
      </c>
      <c r="H217" s="392">
        <v>0</v>
      </c>
      <c r="I217" s="392">
        <v>0</v>
      </c>
      <c r="J217" s="392">
        <v>0</v>
      </c>
      <c r="K217" s="392">
        <v>0</v>
      </c>
      <c r="L217" s="392">
        <v>0</v>
      </c>
      <c r="M217" s="392">
        <v>0</v>
      </c>
      <c r="N217" s="392">
        <v>0</v>
      </c>
      <c r="O217" s="392">
        <v>0</v>
      </c>
      <c r="P217" s="392">
        <v>0</v>
      </c>
      <c r="Q217" s="392">
        <v>0</v>
      </c>
      <c r="R217" s="392">
        <v>0</v>
      </c>
      <c r="S217" s="392">
        <v>0</v>
      </c>
      <c r="T217" s="392">
        <v>0</v>
      </c>
      <c r="U217" s="392">
        <v>0</v>
      </c>
      <c r="V217" s="392">
        <v>0</v>
      </c>
    </row>
    <row r="218" spans="2:22" x14ac:dyDescent="0.25">
      <c r="B218" s="220">
        <v>38657</v>
      </c>
      <c r="C218" s="391">
        <v>0</v>
      </c>
      <c r="D218" s="392">
        <v>0</v>
      </c>
      <c r="E218" s="392">
        <v>0</v>
      </c>
      <c r="F218" s="392">
        <v>0</v>
      </c>
      <c r="G218" s="392">
        <v>0</v>
      </c>
      <c r="H218" s="392">
        <v>0</v>
      </c>
      <c r="I218" s="392">
        <v>0</v>
      </c>
      <c r="J218" s="392">
        <v>0</v>
      </c>
      <c r="K218" s="392">
        <v>0</v>
      </c>
      <c r="L218" s="392">
        <v>0</v>
      </c>
      <c r="M218" s="392">
        <v>0</v>
      </c>
      <c r="N218" s="392">
        <v>0</v>
      </c>
      <c r="O218" s="392">
        <v>0</v>
      </c>
      <c r="P218" s="392">
        <v>0</v>
      </c>
      <c r="Q218" s="392">
        <v>0</v>
      </c>
      <c r="R218" s="392">
        <v>0</v>
      </c>
      <c r="S218" s="392">
        <v>0</v>
      </c>
      <c r="T218" s="392">
        <v>0</v>
      </c>
      <c r="U218" s="392">
        <v>0</v>
      </c>
      <c r="V218" s="392">
        <v>0</v>
      </c>
    </row>
    <row r="219" spans="2:22" x14ac:dyDescent="0.25">
      <c r="B219" s="220">
        <v>38687</v>
      </c>
      <c r="C219" s="391">
        <v>0</v>
      </c>
      <c r="D219" s="392">
        <v>0</v>
      </c>
      <c r="E219" s="392">
        <v>0</v>
      </c>
      <c r="F219" s="392">
        <v>0</v>
      </c>
      <c r="G219" s="392">
        <v>0</v>
      </c>
      <c r="H219" s="392">
        <v>0</v>
      </c>
      <c r="I219" s="392">
        <v>0</v>
      </c>
      <c r="J219" s="392">
        <v>0</v>
      </c>
      <c r="K219" s="392">
        <v>0</v>
      </c>
      <c r="L219" s="392">
        <v>0</v>
      </c>
      <c r="M219" s="392">
        <v>0</v>
      </c>
      <c r="N219" s="392">
        <v>0</v>
      </c>
      <c r="O219" s="392">
        <v>0</v>
      </c>
      <c r="P219" s="392">
        <v>0</v>
      </c>
      <c r="Q219" s="392">
        <v>0</v>
      </c>
      <c r="R219" s="392">
        <v>0</v>
      </c>
      <c r="S219" s="392">
        <v>0</v>
      </c>
      <c r="T219" s="392">
        <v>0</v>
      </c>
      <c r="U219" s="392">
        <v>0</v>
      </c>
      <c r="V219" s="392">
        <v>0</v>
      </c>
    </row>
    <row r="220" spans="2:22" x14ac:dyDescent="0.25">
      <c r="B220" s="220">
        <v>38718</v>
      </c>
      <c r="C220" s="391">
        <v>0</v>
      </c>
      <c r="D220" s="392">
        <v>0</v>
      </c>
      <c r="E220" s="392">
        <v>0</v>
      </c>
      <c r="F220" s="392">
        <v>0</v>
      </c>
      <c r="G220" s="392">
        <v>0</v>
      </c>
      <c r="H220" s="392">
        <v>0</v>
      </c>
      <c r="I220" s="392">
        <v>0</v>
      </c>
      <c r="J220" s="392">
        <v>0</v>
      </c>
      <c r="K220" s="392">
        <v>0</v>
      </c>
      <c r="L220" s="392">
        <v>0</v>
      </c>
      <c r="M220" s="392">
        <v>0</v>
      </c>
      <c r="N220" s="392">
        <v>0</v>
      </c>
      <c r="O220" s="392">
        <v>0</v>
      </c>
      <c r="P220" s="392">
        <v>0</v>
      </c>
      <c r="Q220" s="392">
        <v>0</v>
      </c>
      <c r="R220" s="392">
        <v>0</v>
      </c>
      <c r="S220" s="392">
        <v>0</v>
      </c>
      <c r="T220" s="392">
        <v>0</v>
      </c>
      <c r="U220" s="392">
        <v>0</v>
      </c>
      <c r="V220" s="392">
        <v>0</v>
      </c>
    </row>
    <row r="221" spans="2:22" x14ac:dyDescent="0.25">
      <c r="B221" s="220">
        <v>38749</v>
      </c>
      <c r="C221" s="391">
        <v>0</v>
      </c>
      <c r="D221" s="392">
        <v>0</v>
      </c>
      <c r="E221" s="392">
        <v>0</v>
      </c>
      <c r="F221" s="392">
        <v>0</v>
      </c>
      <c r="G221" s="392">
        <v>0</v>
      </c>
      <c r="H221" s="392">
        <v>0</v>
      </c>
      <c r="I221" s="392">
        <v>0</v>
      </c>
      <c r="J221" s="392">
        <v>0</v>
      </c>
      <c r="K221" s="392">
        <v>0</v>
      </c>
      <c r="L221" s="392">
        <v>0</v>
      </c>
      <c r="M221" s="392">
        <v>0</v>
      </c>
      <c r="N221" s="392">
        <v>0</v>
      </c>
      <c r="O221" s="392">
        <v>0</v>
      </c>
      <c r="P221" s="392">
        <v>0</v>
      </c>
      <c r="Q221" s="392">
        <v>0</v>
      </c>
      <c r="R221" s="392">
        <v>0</v>
      </c>
      <c r="S221" s="392">
        <v>0</v>
      </c>
      <c r="T221" s="392">
        <v>0</v>
      </c>
      <c r="U221" s="392">
        <v>0</v>
      </c>
      <c r="V221" s="392">
        <v>0</v>
      </c>
    </row>
    <row r="222" spans="2:22" x14ac:dyDescent="0.25">
      <c r="B222" s="220">
        <v>38777</v>
      </c>
      <c r="C222" s="391">
        <v>0</v>
      </c>
      <c r="D222" s="392">
        <v>0</v>
      </c>
      <c r="E222" s="392">
        <v>0</v>
      </c>
      <c r="F222" s="392">
        <v>0</v>
      </c>
      <c r="G222" s="392">
        <v>0</v>
      </c>
      <c r="H222" s="392">
        <v>0</v>
      </c>
      <c r="I222" s="392">
        <v>0</v>
      </c>
      <c r="J222" s="392">
        <v>0</v>
      </c>
      <c r="K222" s="392">
        <v>0</v>
      </c>
      <c r="L222" s="392">
        <v>0</v>
      </c>
      <c r="M222" s="392">
        <v>0</v>
      </c>
      <c r="N222" s="392">
        <v>0</v>
      </c>
      <c r="O222" s="392">
        <v>0</v>
      </c>
      <c r="P222" s="392">
        <v>0</v>
      </c>
      <c r="Q222" s="392">
        <v>0</v>
      </c>
      <c r="R222" s="392">
        <v>0</v>
      </c>
      <c r="S222" s="392">
        <v>0</v>
      </c>
      <c r="T222" s="392">
        <v>0</v>
      </c>
      <c r="U222" s="392">
        <v>0</v>
      </c>
      <c r="V222" s="392">
        <v>0</v>
      </c>
    </row>
    <row r="223" spans="2:22" x14ac:dyDescent="0.25">
      <c r="B223" s="220">
        <v>38808</v>
      </c>
      <c r="C223" s="391">
        <v>0</v>
      </c>
      <c r="D223" s="392">
        <v>0</v>
      </c>
      <c r="E223" s="392">
        <v>0</v>
      </c>
      <c r="F223" s="392">
        <v>0</v>
      </c>
      <c r="G223" s="392">
        <v>0</v>
      </c>
      <c r="H223" s="392">
        <v>0</v>
      </c>
      <c r="I223" s="392">
        <v>0</v>
      </c>
      <c r="J223" s="392">
        <v>0</v>
      </c>
      <c r="K223" s="392">
        <v>0</v>
      </c>
      <c r="L223" s="392">
        <v>0</v>
      </c>
      <c r="M223" s="392">
        <v>0</v>
      </c>
      <c r="N223" s="392">
        <v>0</v>
      </c>
      <c r="O223" s="392">
        <v>0</v>
      </c>
      <c r="P223" s="392">
        <v>0</v>
      </c>
      <c r="Q223" s="392">
        <v>0</v>
      </c>
      <c r="R223" s="392">
        <v>0</v>
      </c>
      <c r="S223" s="392">
        <v>0</v>
      </c>
      <c r="T223" s="392">
        <v>0</v>
      </c>
      <c r="U223" s="392">
        <v>0</v>
      </c>
      <c r="V223" s="392">
        <v>0</v>
      </c>
    </row>
    <row r="224" spans="2:22" x14ac:dyDescent="0.25">
      <c r="B224" s="220">
        <v>38838</v>
      </c>
      <c r="C224" s="391">
        <v>0</v>
      </c>
      <c r="D224" s="392">
        <v>0</v>
      </c>
      <c r="E224" s="392">
        <v>0</v>
      </c>
      <c r="F224" s="392">
        <v>0</v>
      </c>
      <c r="G224" s="392">
        <v>0</v>
      </c>
      <c r="H224" s="392">
        <v>0</v>
      </c>
      <c r="I224" s="392">
        <v>0</v>
      </c>
      <c r="J224" s="392">
        <v>0</v>
      </c>
      <c r="K224" s="392">
        <v>0</v>
      </c>
      <c r="L224" s="392">
        <v>0</v>
      </c>
      <c r="M224" s="392">
        <v>0</v>
      </c>
      <c r="N224" s="392">
        <v>0</v>
      </c>
      <c r="O224" s="392">
        <v>0</v>
      </c>
      <c r="P224" s="392">
        <v>0</v>
      </c>
      <c r="Q224" s="392">
        <v>0</v>
      </c>
      <c r="R224" s="392">
        <v>0</v>
      </c>
      <c r="S224" s="392">
        <v>0</v>
      </c>
      <c r="T224" s="392">
        <v>0</v>
      </c>
      <c r="U224" s="392">
        <v>0</v>
      </c>
      <c r="V224" s="392">
        <v>0</v>
      </c>
    </row>
    <row r="225" spans="2:22" x14ac:dyDescent="0.25">
      <c r="B225" s="220">
        <v>38869</v>
      </c>
      <c r="C225" s="391">
        <v>0</v>
      </c>
      <c r="D225" s="392">
        <v>0</v>
      </c>
      <c r="E225" s="392">
        <v>0</v>
      </c>
      <c r="F225" s="392">
        <v>0</v>
      </c>
      <c r="G225" s="392">
        <v>0</v>
      </c>
      <c r="H225" s="392">
        <v>0</v>
      </c>
      <c r="I225" s="392">
        <v>0</v>
      </c>
      <c r="J225" s="392">
        <v>0</v>
      </c>
      <c r="K225" s="392">
        <v>0</v>
      </c>
      <c r="L225" s="392">
        <v>0</v>
      </c>
      <c r="M225" s="392">
        <v>0</v>
      </c>
      <c r="N225" s="392">
        <v>0</v>
      </c>
      <c r="O225" s="392">
        <v>0</v>
      </c>
      <c r="P225" s="392">
        <v>0</v>
      </c>
      <c r="Q225" s="392">
        <v>0</v>
      </c>
      <c r="R225" s="392">
        <v>0</v>
      </c>
      <c r="S225" s="392">
        <v>0</v>
      </c>
      <c r="T225" s="392">
        <v>0</v>
      </c>
      <c r="U225" s="392">
        <v>0</v>
      </c>
      <c r="V225" s="392">
        <v>0</v>
      </c>
    </row>
    <row r="226" spans="2:22" x14ac:dyDescent="0.25">
      <c r="B226" s="220">
        <v>38899</v>
      </c>
      <c r="C226" s="391">
        <v>0</v>
      </c>
      <c r="D226" s="392">
        <v>0</v>
      </c>
      <c r="E226" s="392">
        <v>0</v>
      </c>
      <c r="F226" s="392">
        <v>0</v>
      </c>
      <c r="G226" s="392">
        <v>0</v>
      </c>
      <c r="H226" s="392">
        <v>0</v>
      </c>
      <c r="I226" s="392">
        <v>0</v>
      </c>
      <c r="J226" s="392">
        <v>0</v>
      </c>
      <c r="K226" s="392">
        <v>0</v>
      </c>
      <c r="L226" s="392">
        <v>0</v>
      </c>
      <c r="M226" s="392">
        <v>0</v>
      </c>
      <c r="N226" s="392">
        <v>0</v>
      </c>
      <c r="O226" s="392">
        <v>0</v>
      </c>
      <c r="P226" s="392">
        <v>0</v>
      </c>
      <c r="Q226" s="392">
        <v>0</v>
      </c>
      <c r="R226" s="392">
        <v>0</v>
      </c>
      <c r="S226" s="392">
        <v>0</v>
      </c>
      <c r="T226" s="392">
        <v>0</v>
      </c>
      <c r="U226" s="392">
        <v>0</v>
      </c>
      <c r="V226" s="392">
        <v>0</v>
      </c>
    </row>
    <row r="227" spans="2:22" x14ac:dyDescent="0.25">
      <c r="B227" s="220">
        <v>38930</v>
      </c>
      <c r="C227" s="391">
        <v>0</v>
      </c>
      <c r="D227" s="392">
        <v>0</v>
      </c>
      <c r="E227" s="392">
        <v>0</v>
      </c>
      <c r="F227" s="392">
        <v>0</v>
      </c>
      <c r="G227" s="392">
        <v>0</v>
      </c>
      <c r="H227" s="392">
        <v>0</v>
      </c>
      <c r="I227" s="392">
        <v>0</v>
      </c>
      <c r="J227" s="392">
        <v>0</v>
      </c>
      <c r="K227" s="392">
        <v>0</v>
      </c>
      <c r="L227" s="392">
        <v>0</v>
      </c>
      <c r="M227" s="392">
        <v>0</v>
      </c>
      <c r="N227" s="392">
        <v>0</v>
      </c>
      <c r="O227" s="392">
        <v>0</v>
      </c>
      <c r="P227" s="392">
        <v>0</v>
      </c>
      <c r="Q227" s="392">
        <v>0</v>
      </c>
      <c r="R227" s="392">
        <v>0</v>
      </c>
      <c r="S227" s="392">
        <v>0</v>
      </c>
      <c r="T227" s="392">
        <v>0</v>
      </c>
      <c r="U227" s="392">
        <v>0</v>
      </c>
      <c r="V227" s="392">
        <v>0</v>
      </c>
    </row>
    <row r="228" spans="2:22" x14ac:dyDescent="0.25">
      <c r="B228" s="220">
        <v>38961</v>
      </c>
      <c r="C228" s="391">
        <v>0</v>
      </c>
      <c r="D228" s="392">
        <v>0</v>
      </c>
      <c r="E228" s="392">
        <v>0</v>
      </c>
      <c r="F228" s="392">
        <v>0</v>
      </c>
      <c r="G228" s="392">
        <v>0</v>
      </c>
      <c r="H228" s="392">
        <v>0</v>
      </c>
      <c r="I228" s="392">
        <v>0</v>
      </c>
      <c r="J228" s="392">
        <v>0</v>
      </c>
      <c r="K228" s="392">
        <v>0</v>
      </c>
      <c r="L228" s="392">
        <v>0</v>
      </c>
      <c r="M228" s="392">
        <v>0</v>
      </c>
      <c r="N228" s="392">
        <v>0</v>
      </c>
      <c r="O228" s="392">
        <v>0</v>
      </c>
      <c r="P228" s="392">
        <v>0</v>
      </c>
      <c r="Q228" s="392">
        <v>0</v>
      </c>
      <c r="R228" s="392">
        <v>0</v>
      </c>
      <c r="S228" s="392">
        <v>0</v>
      </c>
      <c r="T228" s="392">
        <v>0</v>
      </c>
      <c r="U228" s="392">
        <v>0</v>
      </c>
      <c r="V228" s="392">
        <v>0</v>
      </c>
    </row>
    <row r="229" spans="2:22" x14ac:dyDescent="0.25">
      <c r="B229" s="220">
        <v>38991</v>
      </c>
      <c r="C229" s="391">
        <v>0</v>
      </c>
      <c r="D229" s="392">
        <v>0</v>
      </c>
      <c r="E229" s="392">
        <v>0</v>
      </c>
      <c r="F229" s="392">
        <v>0</v>
      </c>
      <c r="G229" s="392">
        <v>0</v>
      </c>
      <c r="H229" s="392">
        <v>0</v>
      </c>
      <c r="I229" s="392">
        <v>0</v>
      </c>
      <c r="J229" s="392">
        <v>0</v>
      </c>
      <c r="K229" s="392">
        <v>0</v>
      </c>
      <c r="L229" s="392">
        <v>0</v>
      </c>
      <c r="M229" s="392">
        <v>0</v>
      </c>
      <c r="N229" s="392">
        <v>0</v>
      </c>
      <c r="O229" s="392">
        <v>0</v>
      </c>
      <c r="P229" s="392">
        <v>0</v>
      </c>
      <c r="Q229" s="392">
        <v>0</v>
      </c>
      <c r="R229" s="392">
        <v>0</v>
      </c>
      <c r="S229" s="392">
        <v>0</v>
      </c>
      <c r="T229" s="392">
        <v>0</v>
      </c>
      <c r="U229" s="392">
        <v>0</v>
      </c>
      <c r="V229" s="392">
        <v>0</v>
      </c>
    </row>
    <row r="230" spans="2:22" x14ac:dyDescent="0.25">
      <c r="B230" s="220">
        <v>39022</v>
      </c>
      <c r="C230" s="391">
        <v>0</v>
      </c>
      <c r="D230" s="392">
        <v>0</v>
      </c>
      <c r="E230" s="392">
        <v>0</v>
      </c>
      <c r="F230" s="392">
        <v>0</v>
      </c>
      <c r="G230" s="392">
        <v>0</v>
      </c>
      <c r="H230" s="392">
        <v>0</v>
      </c>
      <c r="I230" s="392">
        <v>0</v>
      </c>
      <c r="J230" s="392">
        <v>0</v>
      </c>
      <c r="K230" s="392">
        <v>0</v>
      </c>
      <c r="L230" s="392">
        <v>0</v>
      </c>
      <c r="M230" s="392">
        <v>0</v>
      </c>
      <c r="N230" s="392">
        <v>0</v>
      </c>
      <c r="O230" s="392">
        <v>0</v>
      </c>
      <c r="P230" s="392">
        <v>0</v>
      </c>
      <c r="Q230" s="392">
        <v>0</v>
      </c>
      <c r="R230" s="392">
        <v>0</v>
      </c>
      <c r="S230" s="392">
        <v>0</v>
      </c>
      <c r="T230" s="392">
        <v>0</v>
      </c>
      <c r="U230" s="392">
        <v>0</v>
      </c>
      <c r="V230" s="392">
        <v>0</v>
      </c>
    </row>
    <row r="231" spans="2:22" x14ac:dyDescent="0.25">
      <c r="B231" s="220">
        <v>39052</v>
      </c>
      <c r="C231" s="391">
        <v>0</v>
      </c>
      <c r="D231" s="392">
        <v>0</v>
      </c>
      <c r="E231" s="392">
        <v>0</v>
      </c>
      <c r="F231" s="392">
        <v>0</v>
      </c>
      <c r="G231" s="392">
        <v>0</v>
      </c>
      <c r="H231" s="392">
        <v>0</v>
      </c>
      <c r="I231" s="392">
        <v>0</v>
      </c>
      <c r="J231" s="392">
        <v>0</v>
      </c>
      <c r="K231" s="392">
        <v>0</v>
      </c>
      <c r="L231" s="392">
        <v>0</v>
      </c>
      <c r="M231" s="392">
        <v>0</v>
      </c>
      <c r="N231" s="392">
        <v>0</v>
      </c>
      <c r="O231" s="392">
        <v>0</v>
      </c>
      <c r="P231" s="392">
        <v>0</v>
      </c>
      <c r="Q231" s="392">
        <v>0</v>
      </c>
      <c r="R231" s="392">
        <v>0</v>
      </c>
      <c r="S231" s="392">
        <v>0</v>
      </c>
      <c r="T231" s="392">
        <v>0</v>
      </c>
      <c r="U231" s="392">
        <v>0</v>
      </c>
      <c r="V231" s="392">
        <v>0</v>
      </c>
    </row>
    <row r="232" spans="2:22" x14ac:dyDescent="0.25">
      <c r="B232" s="220">
        <v>39083</v>
      </c>
      <c r="C232" s="391">
        <v>0</v>
      </c>
      <c r="D232" s="392">
        <v>0</v>
      </c>
      <c r="E232" s="392">
        <v>0</v>
      </c>
      <c r="F232" s="392">
        <v>0</v>
      </c>
      <c r="G232" s="392">
        <v>0</v>
      </c>
      <c r="H232" s="392">
        <v>0</v>
      </c>
      <c r="I232" s="392">
        <v>0</v>
      </c>
      <c r="J232" s="392">
        <v>0</v>
      </c>
      <c r="K232" s="392">
        <v>0</v>
      </c>
      <c r="L232" s="392">
        <v>0</v>
      </c>
      <c r="M232" s="392">
        <v>0</v>
      </c>
      <c r="N232" s="392">
        <v>0</v>
      </c>
      <c r="O232" s="392">
        <v>0</v>
      </c>
      <c r="P232" s="392">
        <v>0</v>
      </c>
      <c r="Q232" s="392">
        <v>0</v>
      </c>
      <c r="R232" s="392">
        <v>0</v>
      </c>
      <c r="S232" s="392">
        <v>0</v>
      </c>
      <c r="T232" s="392">
        <v>0</v>
      </c>
      <c r="U232" s="392">
        <v>0</v>
      </c>
      <c r="V232" s="392">
        <v>0</v>
      </c>
    </row>
    <row r="233" spans="2:22" x14ac:dyDescent="0.25">
      <c r="B233" s="220">
        <v>39114</v>
      </c>
      <c r="C233" s="391">
        <v>0</v>
      </c>
      <c r="D233" s="392">
        <v>0</v>
      </c>
      <c r="E233" s="392">
        <v>0</v>
      </c>
      <c r="F233" s="392">
        <v>0</v>
      </c>
      <c r="G233" s="392">
        <v>0</v>
      </c>
      <c r="H233" s="392">
        <v>0</v>
      </c>
      <c r="I233" s="392">
        <v>0</v>
      </c>
      <c r="J233" s="392">
        <v>0</v>
      </c>
      <c r="K233" s="392">
        <v>0</v>
      </c>
      <c r="L233" s="392">
        <v>0</v>
      </c>
      <c r="M233" s="392">
        <v>0</v>
      </c>
      <c r="N233" s="392">
        <v>0</v>
      </c>
      <c r="O233" s="392">
        <v>0</v>
      </c>
      <c r="P233" s="392">
        <v>0</v>
      </c>
      <c r="Q233" s="392">
        <v>0</v>
      </c>
      <c r="R233" s="392">
        <v>0</v>
      </c>
      <c r="S233" s="392">
        <v>0</v>
      </c>
      <c r="T233" s="392">
        <v>0</v>
      </c>
      <c r="U233" s="392">
        <v>0</v>
      </c>
      <c r="V233" s="392">
        <v>0</v>
      </c>
    </row>
    <row r="234" spans="2:22" x14ac:dyDescent="0.25">
      <c r="B234" s="220">
        <v>39142</v>
      </c>
      <c r="C234" s="391">
        <v>0</v>
      </c>
      <c r="D234" s="392">
        <v>0</v>
      </c>
      <c r="E234" s="392">
        <v>0</v>
      </c>
      <c r="F234" s="392">
        <v>0</v>
      </c>
      <c r="G234" s="392">
        <v>0</v>
      </c>
      <c r="H234" s="392">
        <v>0</v>
      </c>
      <c r="I234" s="392">
        <v>0</v>
      </c>
      <c r="J234" s="392">
        <v>0</v>
      </c>
      <c r="K234" s="392">
        <v>0</v>
      </c>
      <c r="L234" s="392">
        <v>0</v>
      </c>
      <c r="M234" s="392">
        <v>0</v>
      </c>
      <c r="N234" s="392">
        <v>0</v>
      </c>
      <c r="O234" s="392">
        <v>0</v>
      </c>
      <c r="P234" s="392">
        <v>0</v>
      </c>
      <c r="Q234" s="392">
        <v>0</v>
      </c>
      <c r="R234" s="392">
        <v>0</v>
      </c>
      <c r="S234" s="392">
        <v>0</v>
      </c>
      <c r="T234" s="392">
        <v>0</v>
      </c>
      <c r="U234" s="392">
        <v>0</v>
      </c>
      <c r="V234" s="392">
        <v>0</v>
      </c>
    </row>
    <row r="235" spans="2:22" x14ac:dyDescent="0.25">
      <c r="B235" s="220">
        <v>39173</v>
      </c>
      <c r="C235" s="391">
        <v>0</v>
      </c>
      <c r="D235" s="392">
        <v>0</v>
      </c>
      <c r="E235" s="392">
        <v>0</v>
      </c>
      <c r="F235" s="392">
        <v>0</v>
      </c>
      <c r="G235" s="392">
        <v>0</v>
      </c>
      <c r="H235" s="392">
        <v>0</v>
      </c>
      <c r="I235" s="392">
        <v>0</v>
      </c>
      <c r="J235" s="392">
        <v>0</v>
      </c>
      <c r="K235" s="392">
        <v>0</v>
      </c>
      <c r="L235" s="392">
        <v>0</v>
      </c>
      <c r="M235" s="392">
        <v>0</v>
      </c>
      <c r="N235" s="392">
        <v>0</v>
      </c>
      <c r="O235" s="392">
        <v>0</v>
      </c>
      <c r="P235" s="392">
        <v>0</v>
      </c>
      <c r="Q235" s="392">
        <v>0</v>
      </c>
      <c r="R235" s="392">
        <v>0</v>
      </c>
      <c r="S235" s="392">
        <v>0</v>
      </c>
      <c r="T235" s="392">
        <v>0</v>
      </c>
      <c r="U235" s="392">
        <v>0</v>
      </c>
      <c r="V235" s="392">
        <v>0</v>
      </c>
    </row>
    <row r="236" spans="2:22" x14ac:dyDescent="0.25">
      <c r="B236" s="220">
        <v>39203</v>
      </c>
      <c r="C236" s="391">
        <v>0</v>
      </c>
      <c r="D236" s="392">
        <v>0</v>
      </c>
      <c r="E236" s="392">
        <v>0</v>
      </c>
      <c r="F236" s="392">
        <v>0</v>
      </c>
      <c r="G236" s="392">
        <v>0</v>
      </c>
      <c r="H236" s="392">
        <v>0</v>
      </c>
      <c r="I236" s="392">
        <v>0</v>
      </c>
      <c r="J236" s="392">
        <v>0</v>
      </c>
      <c r="K236" s="392">
        <v>0</v>
      </c>
      <c r="L236" s="392">
        <v>0</v>
      </c>
      <c r="M236" s="392">
        <v>0</v>
      </c>
      <c r="N236" s="392">
        <v>0</v>
      </c>
      <c r="O236" s="392">
        <v>0</v>
      </c>
      <c r="P236" s="392">
        <v>0</v>
      </c>
      <c r="Q236" s="392">
        <v>0</v>
      </c>
      <c r="R236" s="392">
        <v>0</v>
      </c>
      <c r="S236" s="392">
        <v>0</v>
      </c>
      <c r="T236" s="392">
        <v>0</v>
      </c>
      <c r="U236" s="392">
        <v>0</v>
      </c>
      <c r="V236" s="392">
        <v>0</v>
      </c>
    </row>
    <row r="237" spans="2:22" x14ac:dyDescent="0.25">
      <c r="B237" s="220">
        <v>39234</v>
      </c>
      <c r="C237" s="391">
        <v>0</v>
      </c>
      <c r="D237" s="392">
        <v>0</v>
      </c>
      <c r="E237" s="392">
        <v>0</v>
      </c>
      <c r="F237" s="392">
        <v>0</v>
      </c>
      <c r="G237" s="392">
        <v>0</v>
      </c>
      <c r="H237" s="392">
        <v>0</v>
      </c>
      <c r="I237" s="392">
        <v>0</v>
      </c>
      <c r="J237" s="392">
        <v>0</v>
      </c>
      <c r="K237" s="392">
        <v>0</v>
      </c>
      <c r="L237" s="392">
        <v>0</v>
      </c>
      <c r="M237" s="392">
        <v>0</v>
      </c>
      <c r="N237" s="392">
        <v>0</v>
      </c>
      <c r="O237" s="392">
        <v>0</v>
      </c>
      <c r="P237" s="392">
        <v>0</v>
      </c>
      <c r="Q237" s="392">
        <v>0</v>
      </c>
      <c r="R237" s="392">
        <v>0</v>
      </c>
      <c r="S237" s="392">
        <v>0</v>
      </c>
      <c r="T237" s="392">
        <v>0</v>
      </c>
      <c r="U237" s="392">
        <v>0</v>
      </c>
      <c r="V237" s="392">
        <v>0</v>
      </c>
    </row>
    <row r="238" spans="2:22" x14ac:dyDescent="0.25">
      <c r="B238" s="220">
        <v>39264</v>
      </c>
      <c r="C238" s="391">
        <v>0</v>
      </c>
      <c r="D238" s="392">
        <v>0</v>
      </c>
      <c r="E238" s="392">
        <v>0</v>
      </c>
      <c r="F238" s="392">
        <v>0</v>
      </c>
      <c r="G238" s="392">
        <v>0</v>
      </c>
      <c r="H238" s="392">
        <v>0</v>
      </c>
      <c r="I238" s="392">
        <v>0</v>
      </c>
      <c r="J238" s="392">
        <v>0</v>
      </c>
      <c r="K238" s="392">
        <v>0</v>
      </c>
      <c r="L238" s="392">
        <v>0</v>
      </c>
      <c r="M238" s="392">
        <v>0</v>
      </c>
      <c r="N238" s="392">
        <v>0</v>
      </c>
      <c r="O238" s="392">
        <v>0</v>
      </c>
      <c r="P238" s="392">
        <v>0</v>
      </c>
      <c r="Q238" s="392">
        <v>0</v>
      </c>
      <c r="R238" s="392">
        <v>0</v>
      </c>
      <c r="S238" s="392">
        <v>0</v>
      </c>
      <c r="T238" s="392">
        <v>0</v>
      </c>
      <c r="U238" s="392">
        <v>0</v>
      </c>
      <c r="V238" s="392">
        <v>0</v>
      </c>
    </row>
    <row r="239" spans="2:22" x14ac:dyDescent="0.25">
      <c r="B239" s="220">
        <v>39295</v>
      </c>
      <c r="C239" s="391">
        <v>0</v>
      </c>
      <c r="D239" s="392">
        <v>0</v>
      </c>
      <c r="E239" s="392">
        <v>0</v>
      </c>
      <c r="F239" s="392">
        <v>0</v>
      </c>
      <c r="G239" s="392">
        <v>0</v>
      </c>
      <c r="H239" s="392">
        <v>0</v>
      </c>
      <c r="I239" s="392">
        <v>0</v>
      </c>
      <c r="J239" s="392">
        <v>0</v>
      </c>
      <c r="K239" s="392">
        <v>0</v>
      </c>
      <c r="L239" s="392">
        <v>0</v>
      </c>
      <c r="M239" s="392">
        <v>0</v>
      </c>
      <c r="N239" s="392">
        <v>0</v>
      </c>
      <c r="O239" s="392">
        <v>0</v>
      </c>
      <c r="P239" s="392">
        <v>0</v>
      </c>
      <c r="Q239" s="392">
        <v>0</v>
      </c>
      <c r="R239" s="392">
        <v>0</v>
      </c>
      <c r="S239" s="392">
        <v>0</v>
      </c>
      <c r="T239" s="392">
        <v>0</v>
      </c>
      <c r="U239" s="392">
        <v>0</v>
      </c>
      <c r="V239" s="392">
        <v>0</v>
      </c>
    </row>
    <row r="240" spans="2:22" x14ac:dyDescent="0.25">
      <c r="B240" s="220">
        <v>39326</v>
      </c>
      <c r="C240" s="391">
        <v>0</v>
      </c>
      <c r="D240" s="392">
        <v>0</v>
      </c>
      <c r="E240" s="392">
        <v>0</v>
      </c>
      <c r="F240" s="392">
        <v>0</v>
      </c>
      <c r="G240" s="392">
        <v>0</v>
      </c>
      <c r="H240" s="392">
        <v>0</v>
      </c>
      <c r="I240" s="392">
        <v>0</v>
      </c>
      <c r="J240" s="392">
        <v>0</v>
      </c>
      <c r="K240" s="392">
        <v>0</v>
      </c>
      <c r="L240" s="392">
        <v>0</v>
      </c>
      <c r="M240" s="392">
        <v>0</v>
      </c>
      <c r="N240" s="392">
        <v>0</v>
      </c>
      <c r="O240" s="392">
        <v>0</v>
      </c>
      <c r="P240" s="392">
        <v>0</v>
      </c>
      <c r="Q240" s="392">
        <v>0</v>
      </c>
      <c r="R240" s="392">
        <v>0</v>
      </c>
      <c r="S240" s="392">
        <v>0</v>
      </c>
      <c r="T240" s="392">
        <v>0</v>
      </c>
      <c r="U240" s="392">
        <v>0</v>
      </c>
      <c r="V240" s="392">
        <v>0</v>
      </c>
    </row>
    <row r="241" spans="2:22" x14ac:dyDescent="0.25">
      <c r="B241" s="220">
        <v>39356</v>
      </c>
      <c r="C241" s="391">
        <v>0</v>
      </c>
      <c r="D241" s="392">
        <v>0</v>
      </c>
      <c r="E241" s="392">
        <v>0</v>
      </c>
      <c r="F241" s="392">
        <v>0</v>
      </c>
      <c r="G241" s="392">
        <v>0</v>
      </c>
      <c r="H241" s="392">
        <v>0</v>
      </c>
      <c r="I241" s="392">
        <v>0</v>
      </c>
      <c r="J241" s="392">
        <v>0</v>
      </c>
      <c r="K241" s="392">
        <v>0</v>
      </c>
      <c r="L241" s="392">
        <v>0</v>
      </c>
      <c r="M241" s="392">
        <v>0</v>
      </c>
      <c r="N241" s="392">
        <v>0</v>
      </c>
      <c r="O241" s="392">
        <v>0</v>
      </c>
      <c r="P241" s="392">
        <v>0</v>
      </c>
      <c r="Q241" s="392">
        <v>0</v>
      </c>
      <c r="R241" s="392">
        <v>0</v>
      </c>
      <c r="S241" s="392">
        <v>0</v>
      </c>
      <c r="T241" s="392">
        <v>0</v>
      </c>
      <c r="U241" s="392">
        <v>0</v>
      </c>
      <c r="V241" s="392">
        <v>0</v>
      </c>
    </row>
    <row r="242" spans="2:22" x14ac:dyDescent="0.25">
      <c r="B242" s="220">
        <v>39387</v>
      </c>
      <c r="C242" s="391">
        <v>0</v>
      </c>
      <c r="D242" s="392">
        <v>0</v>
      </c>
      <c r="E242" s="392">
        <v>0</v>
      </c>
      <c r="F242" s="392">
        <v>0</v>
      </c>
      <c r="G242" s="392">
        <v>0</v>
      </c>
      <c r="H242" s="392">
        <v>0</v>
      </c>
      <c r="I242" s="392">
        <v>0</v>
      </c>
      <c r="J242" s="392">
        <v>0</v>
      </c>
      <c r="K242" s="392">
        <v>0</v>
      </c>
      <c r="L242" s="392">
        <v>0</v>
      </c>
      <c r="M242" s="392">
        <v>0</v>
      </c>
      <c r="N242" s="392">
        <v>0</v>
      </c>
      <c r="O242" s="392">
        <v>0</v>
      </c>
      <c r="P242" s="392">
        <v>0</v>
      </c>
      <c r="Q242" s="392">
        <v>0</v>
      </c>
      <c r="R242" s="392">
        <v>0</v>
      </c>
      <c r="S242" s="392">
        <v>0</v>
      </c>
      <c r="T242" s="392">
        <v>0</v>
      </c>
      <c r="U242" s="392">
        <v>0</v>
      </c>
      <c r="V242" s="392">
        <v>0</v>
      </c>
    </row>
    <row r="243" spans="2:22" x14ac:dyDescent="0.25">
      <c r="B243" s="220">
        <v>39417</v>
      </c>
      <c r="C243" s="391">
        <v>0</v>
      </c>
      <c r="D243" s="392">
        <v>0</v>
      </c>
      <c r="E243" s="392">
        <v>0</v>
      </c>
      <c r="F243" s="392">
        <v>0</v>
      </c>
      <c r="G243" s="392">
        <v>0</v>
      </c>
      <c r="H243" s="392">
        <v>0</v>
      </c>
      <c r="I243" s="392">
        <v>0</v>
      </c>
      <c r="J243" s="392">
        <v>0</v>
      </c>
      <c r="K243" s="392">
        <v>0</v>
      </c>
      <c r="L243" s="392">
        <v>0</v>
      </c>
      <c r="M243" s="392">
        <v>0</v>
      </c>
      <c r="N243" s="392">
        <v>0</v>
      </c>
      <c r="O243" s="392">
        <v>0</v>
      </c>
      <c r="P243" s="392">
        <v>0</v>
      </c>
      <c r="Q243" s="392">
        <v>0</v>
      </c>
      <c r="R243" s="392">
        <v>0</v>
      </c>
      <c r="S243" s="392">
        <v>0</v>
      </c>
      <c r="T243" s="392">
        <v>0</v>
      </c>
      <c r="U243" s="392">
        <v>0</v>
      </c>
      <c r="V243" s="392">
        <v>0</v>
      </c>
    </row>
    <row r="244" spans="2:22" x14ac:dyDescent="0.25">
      <c r="B244" s="220">
        <v>39448</v>
      </c>
      <c r="C244" s="391">
        <v>0</v>
      </c>
      <c r="D244" s="392">
        <v>0</v>
      </c>
      <c r="E244" s="392">
        <v>0</v>
      </c>
      <c r="F244" s="392">
        <v>0</v>
      </c>
      <c r="G244" s="392">
        <v>0</v>
      </c>
      <c r="H244" s="392">
        <v>0</v>
      </c>
      <c r="I244" s="392">
        <v>0</v>
      </c>
      <c r="J244" s="392">
        <v>0</v>
      </c>
      <c r="K244" s="392">
        <v>0</v>
      </c>
      <c r="L244" s="392">
        <v>0</v>
      </c>
      <c r="M244" s="392">
        <v>0</v>
      </c>
      <c r="N244" s="392">
        <v>0</v>
      </c>
      <c r="O244" s="392">
        <v>0</v>
      </c>
      <c r="P244" s="392">
        <v>0</v>
      </c>
      <c r="Q244" s="392">
        <v>0</v>
      </c>
      <c r="R244" s="392">
        <v>0</v>
      </c>
      <c r="S244" s="392">
        <v>0</v>
      </c>
      <c r="T244" s="392">
        <v>0</v>
      </c>
      <c r="U244" s="392">
        <v>0</v>
      </c>
      <c r="V244" s="392">
        <v>0</v>
      </c>
    </row>
    <row r="245" spans="2:22" x14ac:dyDescent="0.25">
      <c r="B245" s="220">
        <v>39479</v>
      </c>
      <c r="C245" s="391">
        <v>0</v>
      </c>
      <c r="D245" s="392">
        <v>0</v>
      </c>
      <c r="E245" s="392">
        <v>0</v>
      </c>
      <c r="F245" s="392">
        <v>0</v>
      </c>
      <c r="G245" s="392">
        <v>0</v>
      </c>
      <c r="H245" s="392">
        <v>0</v>
      </c>
      <c r="I245" s="392">
        <v>0</v>
      </c>
      <c r="J245" s="392">
        <v>0</v>
      </c>
      <c r="K245" s="392">
        <v>0</v>
      </c>
      <c r="L245" s="392">
        <v>0</v>
      </c>
      <c r="M245" s="392">
        <v>0</v>
      </c>
      <c r="N245" s="392">
        <v>0</v>
      </c>
      <c r="O245" s="392">
        <v>0</v>
      </c>
      <c r="P245" s="392">
        <v>0</v>
      </c>
      <c r="Q245" s="392">
        <v>0</v>
      </c>
      <c r="R245" s="392">
        <v>0</v>
      </c>
      <c r="S245" s="392">
        <v>0</v>
      </c>
      <c r="T245" s="392">
        <v>0</v>
      </c>
      <c r="U245" s="392">
        <v>0</v>
      </c>
      <c r="V245" s="392">
        <v>0</v>
      </c>
    </row>
    <row r="246" spans="2:22" x14ac:dyDescent="0.25">
      <c r="B246" s="220">
        <v>39508</v>
      </c>
      <c r="C246" s="391">
        <v>0</v>
      </c>
      <c r="D246" s="392">
        <v>0</v>
      </c>
      <c r="E246" s="392">
        <v>0</v>
      </c>
      <c r="F246" s="392">
        <v>0</v>
      </c>
      <c r="G246" s="392">
        <v>0</v>
      </c>
      <c r="H246" s="392">
        <v>0</v>
      </c>
      <c r="I246" s="392">
        <v>0</v>
      </c>
      <c r="J246" s="392">
        <v>0</v>
      </c>
      <c r="K246" s="392">
        <v>0</v>
      </c>
      <c r="L246" s="392">
        <v>0</v>
      </c>
      <c r="M246" s="392">
        <v>0</v>
      </c>
      <c r="N246" s="392">
        <v>0</v>
      </c>
      <c r="O246" s="392">
        <v>0</v>
      </c>
      <c r="P246" s="392">
        <v>0</v>
      </c>
      <c r="Q246" s="392">
        <v>0</v>
      </c>
      <c r="R246" s="392">
        <v>0</v>
      </c>
      <c r="S246" s="392">
        <v>0</v>
      </c>
      <c r="T246" s="392">
        <v>0</v>
      </c>
      <c r="U246" s="392">
        <v>0</v>
      </c>
      <c r="V246" s="392">
        <v>0</v>
      </c>
    </row>
    <row r="247" spans="2:22" x14ac:dyDescent="0.25">
      <c r="B247" s="220">
        <v>39539</v>
      </c>
      <c r="C247" s="391">
        <v>0</v>
      </c>
      <c r="D247" s="392">
        <v>0</v>
      </c>
      <c r="E247" s="392">
        <v>0</v>
      </c>
      <c r="F247" s="392">
        <v>0</v>
      </c>
      <c r="G247" s="392">
        <v>0</v>
      </c>
      <c r="H247" s="392">
        <v>0</v>
      </c>
      <c r="I247" s="392">
        <v>0</v>
      </c>
      <c r="J247" s="392">
        <v>0</v>
      </c>
      <c r="K247" s="392">
        <v>0</v>
      </c>
      <c r="L247" s="392">
        <v>0</v>
      </c>
      <c r="M247" s="392">
        <v>0</v>
      </c>
      <c r="N247" s="392">
        <v>0</v>
      </c>
      <c r="O247" s="392">
        <v>0</v>
      </c>
      <c r="P247" s="392">
        <v>0</v>
      </c>
      <c r="Q247" s="392">
        <v>0</v>
      </c>
      <c r="R247" s="392">
        <v>0</v>
      </c>
      <c r="S247" s="392">
        <v>0</v>
      </c>
      <c r="T247" s="392">
        <v>0</v>
      </c>
      <c r="U247" s="392">
        <v>0</v>
      </c>
      <c r="V247" s="392">
        <v>0</v>
      </c>
    </row>
    <row r="248" spans="2:22" x14ac:dyDescent="0.25">
      <c r="B248" s="220">
        <v>39569</v>
      </c>
      <c r="C248" s="391">
        <v>0</v>
      </c>
      <c r="D248" s="392">
        <v>0</v>
      </c>
      <c r="E248" s="392">
        <v>0</v>
      </c>
      <c r="F248" s="392">
        <v>0</v>
      </c>
      <c r="G248" s="392">
        <v>0</v>
      </c>
      <c r="H248" s="392">
        <v>0</v>
      </c>
      <c r="I248" s="392">
        <v>0</v>
      </c>
      <c r="J248" s="392">
        <v>0</v>
      </c>
      <c r="K248" s="392">
        <v>0</v>
      </c>
      <c r="L248" s="392">
        <v>0</v>
      </c>
      <c r="M248" s="392">
        <v>0</v>
      </c>
      <c r="N248" s="392">
        <v>0</v>
      </c>
      <c r="O248" s="392">
        <v>0</v>
      </c>
      <c r="P248" s="392">
        <v>0</v>
      </c>
      <c r="Q248" s="392">
        <v>0</v>
      </c>
      <c r="R248" s="392">
        <v>0</v>
      </c>
      <c r="S248" s="392">
        <v>0</v>
      </c>
      <c r="T248" s="392">
        <v>0</v>
      </c>
      <c r="U248" s="392">
        <v>0</v>
      </c>
      <c r="V248" s="392">
        <v>0</v>
      </c>
    </row>
    <row r="249" spans="2:22" x14ac:dyDescent="0.25">
      <c r="B249" s="220">
        <v>39600</v>
      </c>
      <c r="C249" s="391">
        <v>0</v>
      </c>
      <c r="D249" s="392">
        <v>0</v>
      </c>
      <c r="E249" s="392">
        <v>0</v>
      </c>
      <c r="F249" s="392">
        <v>0</v>
      </c>
      <c r="G249" s="392">
        <v>0</v>
      </c>
      <c r="H249" s="392">
        <v>0</v>
      </c>
      <c r="I249" s="392">
        <v>0</v>
      </c>
      <c r="J249" s="392">
        <v>0</v>
      </c>
      <c r="K249" s="392">
        <v>0</v>
      </c>
      <c r="L249" s="392">
        <v>0</v>
      </c>
      <c r="M249" s="392">
        <v>0</v>
      </c>
      <c r="N249" s="392">
        <v>0</v>
      </c>
      <c r="O249" s="392">
        <v>0</v>
      </c>
      <c r="P249" s="392">
        <v>0</v>
      </c>
      <c r="Q249" s="392">
        <v>0</v>
      </c>
      <c r="R249" s="392">
        <v>0</v>
      </c>
      <c r="S249" s="392">
        <v>0</v>
      </c>
      <c r="T249" s="392">
        <v>0</v>
      </c>
      <c r="U249" s="392">
        <v>0</v>
      </c>
      <c r="V249" s="392">
        <v>0</v>
      </c>
    </row>
    <row r="250" spans="2:22" x14ac:dyDescent="0.25">
      <c r="B250" s="220">
        <v>39630</v>
      </c>
      <c r="C250" s="391">
        <v>0</v>
      </c>
      <c r="D250" s="392">
        <v>0</v>
      </c>
      <c r="E250" s="392">
        <v>0</v>
      </c>
      <c r="F250" s="392">
        <v>0</v>
      </c>
      <c r="G250" s="392">
        <v>0</v>
      </c>
      <c r="H250" s="392">
        <v>0</v>
      </c>
      <c r="I250" s="392">
        <v>0</v>
      </c>
      <c r="J250" s="392">
        <v>0</v>
      </c>
      <c r="K250" s="392">
        <v>0</v>
      </c>
      <c r="L250" s="392">
        <v>0</v>
      </c>
      <c r="M250" s="392">
        <v>0</v>
      </c>
      <c r="N250" s="392">
        <v>0</v>
      </c>
      <c r="O250" s="392">
        <v>0</v>
      </c>
      <c r="P250" s="392">
        <v>0</v>
      </c>
      <c r="Q250" s="392">
        <v>0</v>
      </c>
      <c r="R250" s="392">
        <v>0</v>
      </c>
      <c r="S250" s="392">
        <v>0</v>
      </c>
      <c r="T250" s="392">
        <v>0</v>
      </c>
      <c r="U250" s="392">
        <v>0</v>
      </c>
      <c r="V250" s="392">
        <v>0</v>
      </c>
    </row>
    <row r="251" spans="2:22" x14ac:dyDescent="0.25">
      <c r="B251" s="220">
        <v>39661</v>
      </c>
      <c r="C251" s="391">
        <v>0</v>
      </c>
      <c r="D251" s="392">
        <v>0</v>
      </c>
      <c r="E251" s="392">
        <v>0</v>
      </c>
      <c r="F251" s="392">
        <v>0</v>
      </c>
      <c r="G251" s="392">
        <v>0</v>
      </c>
      <c r="H251" s="392">
        <v>0</v>
      </c>
      <c r="I251" s="392">
        <v>0</v>
      </c>
      <c r="J251" s="392">
        <v>0</v>
      </c>
      <c r="K251" s="392">
        <v>0</v>
      </c>
      <c r="L251" s="392">
        <v>0</v>
      </c>
      <c r="M251" s="392">
        <v>0</v>
      </c>
      <c r="N251" s="392">
        <v>0</v>
      </c>
      <c r="O251" s="392">
        <v>0</v>
      </c>
      <c r="P251" s="392">
        <v>0</v>
      </c>
      <c r="Q251" s="392">
        <v>0</v>
      </c>
      <c r="R251" s="392">
        <v>0</v>
      </c>
      <c r="S251" s="392">
        <v>0</v>
      </c>
      <c r="T251" s="392">
        <v>0</v>
      </c>
      <c r="U251" s="392">
        <v>0</v>
      </c>
      <c r="V251" s="392">
        <v>0</v>
      </c>
    </row>
    <row r="252" spans="2:22" x14ac:dyDescent="0.25">
      <c r="B252" s="220">
        <v>39692</v>
      </c>
      <c r="C252" s="391">
        <v>0</v>
      </c>
      <c r="D252" s="392">
        <v>0</v>
      </c>
      <c r="E252" s="392">
        <v>0</v>
      </c>
      <c r="F252" s="392">
        <v>0</v>
      </c>
      <c r="G252" s="392">
        <v>0</v>
      </c>
      <c r="H252" s="392">
        <v>0</v>
      </c>
      <c r="I252" s="392">
        <v>0</v>
      </c>
      <c r="J252" s="392">
        <v>0</v>
      </c>
      <c r="K252" s="392">
        <v>0</v>
      </c>
      <c r="L252" s="392">
        <v>0</v>
      </c>
      <c r="M252" s="392">
        <v>0</v>
      </c>
      <c r="N252" s="392">
        <v>0</v>
      </c>
      <c r="O252" s="392">
        <v>0</v>
      </c>
      <c r="P252" s="392">
        <v>0</v>
      </c>
      <c r="Q252" s="392">
        <v>0</v>
      </c>
      <c r="R252" s="392">
        <v>0</v>
      </c>
      <c r="S252" s="392">
        <v>0</v>
      </c>
      <c r="T252" s="392">
        <v>0</v>
      </c>
      <c r="U252" s="392">
        <v>0</v>
      </c>
      <c r="V252" s="392">
        <v>0</v>
      </c>
    </row>
    <row r="253" spans="2:22" x14ac:dyDescent="0.25">
      <c r="B253" s="220">
        <v>39722</v>
      </c>
      <c r="C253" s="391">
        <v>0</v>
      </c>
      <c r="D253" s="392">
        <v>0</v>
      </c>
      <c r="E253" s="392">
        <v>0</v>
      </c>
      <c r="F253" s="392">
        <v>0</v>
      </c>
      <c r="G253" s="392">
        <v>0</v>
      </c>
      <c r="H253" s="392">
        <v>0</v>
      </c>
      <c r="I253" s="392">
        <v>0</v>
      </c>
      <c r="J253" s="392">
        <v>0</v>
      </c>
      <c r="K253" s="392">
        <v>0</v>
      </c>
      <c r="L253" s="392">
        <v>0</v>
      </c>
      <c r="M253" s="392">
        <v>0</v>
      </c>
      <c r="N253" s="392">
        <v>0</v>
      </c>
      <c r="O253" s="392">
        <v>0</v>
      </c>
      <c r="P253" s="392">
        <v>0</v>
      </c>
      <c r="Q253" s="392">
        <v>0</v>
      </c>
      <c r="R253" s="392">
        <v>0</v>
      </c>
      <c r="S253" s="392">
        <v>0</v>
      </c>
      <c r="T253" s="392">
        <v>0</v>
      </c>
      <c r="U253" s="392">
        <v>0</v>
      </c>
      <c r="V253" s="392">
        <v>0</v>
      </c>
    </row>
    <row r="254" spans="2:22" x14ac:dyDescent="0.25">
      <c r="B254" s="220">
        <v>39753</v>
      </c>
      <c r="C254" s="391">
        <v>0</v>
      </c>
      <c r="D254" s="392">
        <v>0</v>
      </c>
      <c r="E254" s="392">
        <v>0</v>
      </c>
      <c r="F254" s="392">
        <v>0</v>
      </c>
      <c r="G254" s="392">
        <v>0</v>
      </c>
      <c r="H254" s="392">
        <v>0</v>
      </c>
      <c r="I254" s="392">
        <v>0</v>
      </c>
      <c r="J254" s="392">
        <v>0</v>
      </c>
      <c r="K254" s="392">
        <v>0</v>
      </c>
      <c r="L254" s="392">
        <v>0</v>
      </c>
      <c r="M254" s="392">
        <v>0</v>
      </c>
      <c r="N254" s="392">
        <v>0</v>
      </c>
      <c r="O254" s="392">
        <v>0</v>
      </c>
      <c r="P254" s="392">
        <v>0</v>
      </c>
      <c r="Q254" s="392">
        <v>0</v>
      </c>
      <c r="R254" s="392">
        <v>0</v>
      </c>
      <c r="S254" s="392">
        <v>0</v>
      </c>
      <c r="T254" s="392">
        <v>0</v>
      </c>
      <c r="U254" s="392">
        <v>0</v>
      </c>
      <c r="V254" s="392">
        <v>0</v>
      </c>
    </row>
    <row r="255" spans="2:22" x14ac:dyDescent="0.25">
      <c r="B255" s="220">
        <v>39783</v>
      </c>
      <c r="C255" s="391">
        <v>0</v>
      </c>
      <c r="D255" s="392">
        <v>0</v>
      </c>
      <c r="E255" s="392">
        <v>0</v>
      </c>
      <c r="F255" s="392">
        <v>0</v>
      </c>
      <c r="G255" s="392">
        <v>0</v>
      </c>
      <c r="H255" s="392">
        <v>0</v>
      </c>
      <c r="I255" s="392">
        <v>0</v>
      </c>
      <c r="J255" s="392">
        <v>0</v>
      </c>
      <c r="K255" s="392">
        <v>0</v>
      </c>
      <c r="L255" s="392">
        <v>0</v>
      </c>
      <c r="M255" s="392">
        <v>0</v>
      </c>
      <c r="N255" s="392">
        <v>0</v>
      </c>
      <c r="O255" s="392">
        <v>0</v>
      </c>
      <c r="P255" s="392">
        <v>0</v>
      </c>
      <c r="Q255" s="392">
        <v>0</v>
      </c>
      <c r="R255" s="392">
        <v>0</v>
      </c>
      <c r="S255" s="392">
        <v>0</v>
      </c>
      <c r="T255" s="392">
        <v>0</v>
      </c>
      <c r="U255" s="392">
        <v>0</v>
      </c>
      <c r="V255" s="392">
        <v>0</v>
      </c>
    </row>
    <row r="256" spans="2:22" x14ac:dyDescent="0.25">
      <c r="B256" s="220">
        <v>39814</v>
      </c>
      <c r="C256" s="391">
        <v>0</v>
      </c>
      <c r="D256" s="392">
        <v>0</v>
      </c>
      <c r="E256" s="392">
        <v>0</v>
      </c>
      <c r="F256" s="392">
        <v>0</v>
      </c>
      <c r="G256" s="392">
        <v>0</v>
      </c>
      <c r="H256" s="392">
        <v>0</v>
      </c>
      <c r="I256" s="392">
        <v>0</v>
      </c>
      <c r="J256" s="392">
        <v>0</v>
      </c>
      <c r="K256" s="392">
        <v>0</v>
      </c>
      <c r="L256" s="392">
        <v>0</v>
      </c>
      <c r="M256" s="392">
        <v>0</v>
      </c>
      <c r="N256" s="392">
        <v>0</v>
      </c>
      <c r="O256" s="392">
        <v>0</v>
      </c>
      <c r="P256" s="392">
        <v>0</v>
      </c>
      <c r="Q256" s="392">
        <v>0</v>
      </c>
      <c r="R256" s="392">
        <v>0</v>
      </c>
      <c r="S256" s="392">
        <v>0</v>
      </c>
      <c r="T256" s="392">
        <v>0</v>
      </c>
      <c r="U256" s="392">
        <v>0</v>
      </c>
      <c r="V256" s="392">
        <v>0</v>
      </c>
    </row>
    <row r="257" spans="2:22" x14ac:dyDescent="0.25">
      <c r="B257" s="220">
        <v>39845</v>
      </c>
      <c r="C257" s="391">
        <v>0</v>
      </c>
      <c r="D257" s="392">
        <v>0</v>
      </c>
      <c r="E257" s="392">
        <v>0</v>
      </c>
      <c r="F257" s="392">
        <v>0</v>
      </c>
      <c r="G257" s="392">
        <v>0</v>
      </c>
      <c r="H257" s="392">
        <v>0</v>
      </c>
      <c r="I257" s="392">
        <v>0</v>
      </c>
      <c r="J257" s="392">
        <v>0</v>
      </c>
      <c r="K257" s="392">
        <v>0</v>
      </c>
      <c r="L257" s="392">
        <v>0</v>
      </c>
      <c r="M257" s="392">
        <v>0</v>
      </c>
      <c r="N257" s="392">
        <v>0</v>
      </c>
      <c r="O257" s="392">
        <v>0</v>
      </c>
      <c r="P257" s="392">
        <v>0</v>
      </c>
      <c r="Q257" s="392">
        <v>0</v>
      </c>
      <c r="R257" s="392">
        <v>0</v>
      </c>
      <c r="S257" s="392">
        <v>0</v>
      </c>
      <c r="T257" s="392">
        <v>0</v>
      </c>
      <c r="U257" s="392">
        <v>0</v>
      </c>
      <c r="V257" s="392">
        <v>0</v>
      </c>
    </row>
    <row r="258" spans="2:22" x14ac:dyDescent="0.25">
      <c r="B258" s="220">
        <v>39873</v>
      </c>
      <c r="C258" s="391">
        <v>0</v>
      </c>
      <c r="D258" s="392">
        <v>0</v>
      </c>
      <c r="E258" s="392">
        <v>0</v>
      </c>
      <c r="F258" s="392">
        <v>0</v>
      </c>
      <c r="G258" s="392">
        <v>0</v>
      </c>
      <c r="H258" s="392">
        <v>0</v>
      </c>
      <c r="I258" s="392">
        <v>0</v>
      </c>
      <c r="J258" s="392">
        <v>0</v>
      </c>
      <c r="K258" s="392">
        <v>0</v>
      </c>
      <c r="L258" s="392">
        <v>0</v>
      </c>
      <c r="M258" s="392">
        <v>0</v>
      </c>
      <c r="N258" s="392">
        <v>0</v>
      </c>
      <c r="O258" s="392">
        <v>0</v>
      </c>
      <c r="P258" s="392">
        <v>0</v>
      </c>
      <c r="Q258" s="392">
        <v>0</v>
      </c>
      <c r="R258" s="392">
        <v>0</v>
      </c>
      <c r="S258" s="392">
        <v>0</v>
      </c>
      <c r="T258" s="392">
        <v>0</v>
      </c>
      <c r="U258" s="392">
        <v>0</v>
      </c>
      <c r="V258" s="392">
        <v>0</v>
      </c>
    </row>
    <row r="259" spans="2:22" x14ac:dyDescent="0.25">
      <c r="B259" s="220">
        <v>39904</v>
      </c>
      <c r="C259" s="391">
        <v>0</v>
      </c>
      <c r="D259" s="392">
        <v>0</v>
      </c>
      <c r="E259" s="392">
        <v>0</v>
      </c>
      <c r="F259" s="392">
        <v>0</v>
      </c>
      <c r="G259" s="392">
        <v>0</v>
      </c>
      <c r="H259" s="392">
        <v>0</v>
      </c>
      <c r="I259" s="392">
        <v>0</v>
      </c>
      <c r="J259" s="392">
        <v>0</v>
      </c>
      <c r="K259" s="392">
        <v>0</v>
      </c>
      <c r="L259" s="392">
        <v>0</v>
      </c>
      <c r="M259" s="392">
        <v>0</v>
      </c>
      <c r="N259" s="392">
        <v>0</v>
      </c>
      <c r="O259" s="392">
        <v>0</v>
      </c>
      <c r="P259" s="392">
        <v>0</v>
      </c>
      <c r="Q259" s="392">
        <v>0</v>
      </c>
      <c r="R259" s="392">
        <v>0</v>
      </c>
      <c r="S259" s="392">
        <v>0</v>
      </c>
      <c r="T259" s="392">
        <v>0</v>
      </c>
      <c r="U259" s="392">
        <v>0</v>
      </c>
      <c r="V259" s="392">
        <v>0</v>
      </c>
    </row>
    <row r="260" spans="2:22" x14ac:dyDescent="0.25">
      <c r="B260" s="220">
        <v>39934</v>
      </c>
      <c r="C260" s="391">
        <v>0</v>
      </c>
      <c r="D260" s="392">
        <v>0</v>
      </c>
      <c r="E260" s="392">
        <v>0</v>
      </c>
      <c r="F260" s="392">
        <v>0</v>
      </c>
      <c r="G260" s="392">
        <v>0</v>
      </c>
      <c r="H260" s="392">
        <v>0</v>
      </c>
      <c r="I260" s="392">
        <v>0</v>
      </c>
      <c r="J260" s="392">
        <v>0</v>
      </c>
      <c r="K260" s="392">
        <v>0</v>
      </c>
      <c r="L260" s="392">
        <v>0</v>
      </c>
      <c r="M260" s="392">
        <v>0</v>
      </c>
      <c r="N260" s="392">
        <v>0</v>
      </c>
      <c r="O260" s="392">
        <v>0</v>
      </c>
      <c r="P260" s="392">
        <v>0</v>
      </c>
      <c r="Q260" s="392">
        <v>0</v>
      </c>
      <c r="R260" s="392">
        <v>0</v>
      </c>
      <c r="S260" s="392">
        <v>0</v>
      </c>
      <c r="T260" s="392">
        <v>0</v>
      </c>
      <c r="U260" s="392">
        <v>0</v>
      </c>
      <c r="V260" s="392">
        <v>0</v>
      </c>
    </row>
    <row r="261" spans="2:22" x14ac:dyDescent="0.25">
      <c r="B261" s="220">
        <v>39965</v>
      </c>
      <c r="C261" s="391">
        <v>0</v>
      </c>
      <c r="D261" s="392">
        <v>0</v>
      </c>
      <c r="E261" s="392">
        <v>0</v>
      </c>
      <c r="F261" s="392">
        <v>0</v>
      </c>
      <c r="G261" s="392">
        <v>0</v>
      </c>
      <c r="H261" s="392">
        <v>0</v>
      </c>
      <c r="I261" s="392">
        <v>0</v>
      </c>
      <c r="J261" s="392">
        <v>0</v>
      </c>
      <c r="K261" s="392">
        <v>0</v>
      </c>
      <c r="L261" s="392">
        <v>0</v>
      </c>
      <c r="M261" s="392">
        <v>0</v>
      </c>
      <c r="N261" s="392">
        <v>0</v>
      </c>
      <c r="O261" s="392">
        <v>0</v>
      </c>
      <c r="P261" s="392">
        <v>0</v>
      </c>
      <c r="Q261" s="392">
        <v>0</v>
      </c>
      <c r="R261" s="392">
        <v>0</v>
      </c>
      <c r="S261" s="392">
        <v>0</v>
      </c>
      <c r="T261" s="392">
        <v>0</v>
      </c>
      <c r="U261" s="392">
        <v>0</v>
      </c>
      <c r="V261" s="392">
        <v>0</v>
      </c>
    </row>
    <row r="262" spans="2:22" x14ac:dyDescent="0.25">
      <c r="B262" s="220">
        <v>39995</v>
      </c>
      <c r="C262" s="391">
        <v>0</v>
      </c>
      <c r="D262" s="392">
        <v>0</v>
      </c>
      <c r="E262" s="392">
        <v>0</v>
      </c>
      <c r="F262" s="392">
        <v>0</v>
      </c>
      <c r="G262" s="392">
        <v>0</v>
      </c>
      <c r="H262" s="392">
        <v>0</v>
      </c>
      <c r="I262" s="392">
        <v>0</v>
      </c>
      <c r="J262" s="392">
        <v>0</v>
      </c>
      <c r="K262" s="392">
        <v>0</v>
      </c>
      <c r="L262" s="392">
        <v>0</v>
      </c>
      <c r="M262" s="392">
        <v>0</v>
      </c>
      <c r="N262" s="392">
        <v>0</v>
      </c>
      <c r="O262" s="392">
        <v>0</v>
      </c>
      <c r="P262" s="392">
        <v>0</v>
      </c>
      <c r="Q262" s="392">
        <v>0</v>
      </c>
      <c r="R262" s="392">
        <v>0</v>
      </c>
      <c r="S262" s="392">
        <v>0</v>
      </c>
      <c r="T262" s="392">
        <v>0</v>
      </c>
      <c r="U262" s="392">
        <v>0</v>
      </c>
      <c r="V262" s="392">
        <v>0</v>
      </c>
    </row>
    <row r="263" spans="2:22" x14ac:dyDescent="0.25">
      <c r="B263" s="220">
        <v>40026</v>
      </c>
      <c r="C263" s="391">
        <v>0</v>
      </c>
      <c r="D263" s="392">
        <v>0</v>
      </c>
      <c r="E263" s="392">
        <v>0</v>
      </c>
      <c r="F263" s="392">
        <v>0</v>
      </c>
      <c r="G263" s="392">
        <v>0</v>
      </c>
      <c r="H263" s="392">
        <v>0</v>
      </c>
      <c r="I263" s="392">
        <v>0</v>
      </c>
      <c r="J263" s="392">
        <v>0</v>
      </c>
      <c r="K263" s="392">
        <v>0</v>
      </c>
      <c r="L263" s="392">
        <v>0</v>
      </c>
      <c r="M263" s="392">
        <v>0</v>
      </c>
      <c r="N263" s="392">
        <v>0</v>
      </c>
      <c r="O263" s="392">
        <v>0</v>
      </c>
      <c r="P263" s="392">
        <v>0</v>
      </c>
      <c r="Q263" s="392">
        <v>0</v>
      </c>
      <c r="R263" s="392">
        <v>0</v>
      </c>
      <c r="S263" s="392">
        <v>0</v>
      </c>
      <c r="T263" s="392">
        <v>0</v>
      </c>
      <c r="U263" s="392">
        <v>0</v>
      </c>
      <c r="V263" s="392">
        <v>0</v>
      </c>
    </row>
    <row r="264" spans="2:22" x14ac:dyDescent="0.25">
      <c r="B264" s="220">
        <v>40057</v>
      </c>
      <c r="C264" s="391">
        <v>0</v>
      </c>
      <c r="D264" s="392">
        <v>0</v>
      </c>
      <c r="E264" s="392">
        <v>0</v>
      </c>
      <c r="F264" s="392">
        <v>0</v>
      </c>
      <c r="G264" s="392">
        <v>0</v>
      </c>
      <c r="H264" s="392">
        <v>0</v>
      </c>
      <c r="I264" s="392">
        <v>0</v>
      </c>
      <c r="J264" s="392">
        <v>0</v>
      </c>
      <c r="K264" s="392">
        <v>0</v>
      </c>
      <c r="L264" s="392">
        <v>0</v>
      </c>
      <c r="M264" s="392">
        <v>0</v>
      </c>
      <c r="N264" s="392">
        <v>0</v>
      </c>
      <c r="O264" s="392">
        <v>0</v>
      </c>
      <c r="P264" s="392">
        <v>0</v>
      </c>
      <c r="Q264" s="392">
        <v>0</v>
      </c>
      <c r="R264" s="392">
        <v>0</v>
      </c>
      <c r="S264" s="392">
        <v>0</v>
      </c>
      <c r="T264" s="392">
        <v>0</v>
      </c>
      <c r="U264" s="392">
        <v>0</v>
      </c>
      <c r="V264" s="392">
        <v>0</v>
      </c>
    </row>
    <row r="265" spans="2:22" x14ac:dyDescent="0.25">
      <c r="B265" s="220">
        <v>40087</v>
      </c>
      <c r="C265" s="391">
        <v>0</v>
      </c>
      <c r="D265" s="392">
        <v>0</v>
      </c>
      <c r="E265" s="392">
        <v>0</v>
      </c>
      <c r="F265" s="392">
        <v>0</v>
      </c>
      <c r="G265" s="392">
        <v>0</v>
      </c>
      <c r="H265" s="392">
        <v>0</v>
      </c>
      <c r="I265" s="392">
        <v>0</v>
      </c>
      <c r="J265" s="392">
        <v>0</v>
      </c>
      <c r="K265" s="392">
        <v>0</v>
      </c>
      <c r="L265" s="392">
        <v>0</v>
      </c>
      <c r="M265" s="392">
        <v>0</v>
      </c>
      <c r="N265" s="392">
        <v>0</v>
      </c>
      <c r="O265" s="392">
        <v>0</v>
      </c>
      <c r="P265" s="392">
        <v>0</v>
      </c>
      <c r="Q265" s="392">
        <v>0</v>
      </c>
      <c r="R265" s="392">
        <v>0</v>
      </c>
      <c r="S265" s="392">
        <v>0</v>
      </c>
      <c r="T265" s="392">
        <v>0</v>
      </c>
      <c r="U265" s="392">
        <v>0</v>
      </c>
      <c r="V265" s="392">
        <v>0</v>
      </c>
    </row>
    <row r="266" spans="2:22" x14ac:dyDescent="0.25">
      <c r="B266" s="220">
        <v>40118</v>
      </c>
      <c r="C266" s="391">
        <v>0</v>
      </c>
      <c r="D266" s="392">
        <v>0</v>
      </c>
      <c r="E266" s="392">
        <v>0</v>
      </c>
      <c r="F266" s="392">
        <v>0</v>
      </c>
      <c r="G266" s="392">
        <v>0</v>
      </c>
      <c r="H266" s="392">
        <v>0</v>
      </c>
      <c r="I266" s="392">
        <v>0</v>
      </c>
      <c r="J266" s="392">
        <v>0</v>
      </c>
      <c r="K266" s="392">
        <v>0</v>
      </c>
      <c r="L266" s="392">
        <v>0</v>
      </c>
      <c r="M266" s="392">
        <v>0</v>
      </c>
      <c r="N266" s="392">
        <v>0</v>
      </c>
      <c r="O266" s="392">
        <v>0</v>
      </c>
      <c r="P266" s="392">
        <v>0</v>
      </c>
      <c r="Q266" s="392">
        <v>0</v>
      </c>
      <c r="R266" s="392">
        <v>0</v>
      </c>
      <c r="S266" s="392">
        <v>0</v>
      </c>
      <c r="T266" s="392">
        <v>0</v>
      </c>
      <c r="U266" s="392">
        <v>0</v>
      </c>
      <c r="V266" s="392">
        <v>0</v>
      </c>
    </row>
    <row r="267" spans="2:22" x14ac:dyDescent="0.25">
      <c r="B267" s="220">
        <v>40148</v>
      </c>
      <c r="C267" s="391">
        <v>0</v>
      </c>
      <c r="D267" s="392">
        <v>0</v>
      </c>
      <c r="E267" s="392">
        <v>0</v>
      </c>
      <c r="F267" s="392">
        <v>0</v>
      </c>
      <c r="G267" s="392">
        <v>0</v>
      </c>
      <c r="H267" s="392">
        <v>0</v>
      </c>
      <c r="I267" s="392">
        <v>0</v>
      </c>
      <c r="J267" s="392">
        <v>0</v>
      </c>
      <c r="K267" s="392">
        <v>0</v>
      </c>
      <c r="L267" s="392">
        <v>0</v>
      </c>
      <c r="M267" s="392">
        <v>0</v>
      </c>
      <c r="N267" s="392">
        <v>0</v>
      </c>
      <c r="O267" s="392">
        <v>0</v>
      </c>
      <c r="P267" s="392">
        <v>0</v>
      </c>
      <c r="Q267" s="392">
        <v>0</v>
      </c>
      <c r="R267" s="392">
        <v>0</v>
      </c>
      <c r="S267" s="392">
        <v>0</v>
      </c>
      <c r="T267" s="392">
        <v>0</v>
      </c>
      <c r="U267" s="392">
        <v>0</v>
      </c>
      <c r="V267" s="392">
        <v>0</v>
      </c>
    </row>
    <row r="268" spans="2:22" x14ac:dyDescent="0.25">
      <c r="B268" s="220">
        <v>40179</v>
      </c>
      <c r="C268" s="391">
        <v>0</v>
      </c>
      <c r="D268" s="392">
        <v>0</v>
      </c>
      <c r="E268" s="392">
        <v>0</v>
      </c>
      <c r="F268" s="392">
        <v>0</v>
      </c>
      <c r="G268" s="392">
        <v>0</v>
      </c>
      <c r="H268" s="392">
        <v>0</v>
      </c>
      <c r="I268" s="392">
        <v>0</v>
      </c>
      <c r="J268" s="392">
        <v>0</v>
      </c>
      <c r="K268" s="392">
        <v>0</v>
      </c>
      <c r="L268" s="392">
        <v>0</v>
      </c>
      <c r="M268" s="392">
        <v>0</v>
      </c>
      <c r="N268" s="392">
        <v>0</v>
      </c>
      <c r="O268" s="392">
        <v>0</v>
      </c>
      <c r="P268" s="392">
        <v>0</v>
      </c>
      <c r="Q268" s="392">
        <v>0</v>
      </c>
      <c r="R268" s="392">
        <v>0</v>
      </c>
      <c r="S268" s="392">
        <v>0</v>
      </c>
      <c r="T268" s="392">
        <v>0</v>
      </c>
      <c r="U268" s="392">
        <v>0</v>
      </c>
      <c r="V268" s="392">
        <v>0</v>
      </c>
    </row>
    <row r="269" spans="2:22" x14ac:dyDescent="0.25">
      <c r="B269" s="220">
        <v>40210</v>
      </c>
      <c r="C269" s="391">
        <v>0</v>
      </c>
      <c r="D269" s="392">
        <v>0</v>
      </c>
      <c r="E269" s="392">
        <v>0</v>
      </c>
      <c r="F269" s="392">
        <v>0</v>
      </c>
      <c r="G269" s="392">
        <v>0</v>
      </c>
      <c r="H269" s="392">
        <v>0</v>
      </c>
      <c r="I269" s="392">
        <v>0</v>
      </c>
      <c r="J269" s="392">
        <v>0</v>
      </c>
      <c r="K269" s="392">
        <v>0</v>
      </c>
      <c r="L269" s="392">
        <v>0</v>
      </c>
      <c r="M269" s="392">
        <v>0</v>
      </c>
      <c r="N269" s="392">
        <v>0</v>
      </c>
      <c r="O269" s="392">
        <v>0</v>
      </c>
      <c r="P269" s="392">
        <v>0</v>
      </c>
      <c r="Q269" s="392">
        <v>0</v>
      </c>
      <c r="R269" s="392">
        <v>0</v>
      </c>
      <c r="S269" s="392">
        <v>0</v>
      </c>
      <c r="T269" s="392">
        <v>0</v>
      </c>
      <c r="U269" s="392">
        <v>0</v>
      </c>
      <c r="V269" s="392">
        <v>0</v>
      </c>
    </row>
    <row r="270" spans="2:22" x14ac:dyDescent="0.25">
      <c r="B270" s="220">
        <v>40238</v>
      </c>
      <c r="C270" s="391">
        <v>0</v>
      </c>
      <c r="D270" s="392">
        <v>0</v>
      </c>
      <c r="E270" s="392">
        <v>0</v>
      </c>
      <c r="F270" s="392">
        <v>0</v>
      </c>
      <c r="G270" s="392">
        <v>0</v>
      </c>
      <c r="H270" s="392">
        <v>0</v>
      </c>
      <c r="I270" s="392">
        <v>0</v>
      </c>
      <c r="J270" s="392">
        <v>0</v>
      </c>
      <c r="K270" s="392">
        <v>0</v>
      </c>
      <c r="L270" s="392">
        <v>0</v>
      </c>
      <c r="M270" s="392">
        <v>0</v>
      </c>
      <c r="N270" s="392">
        <v>0</v>
      </c>
      <c r="O270" s="392">
        <v>0</v>
      </c>
      <c r="P270" s="392">
        <v>0</v>
      </c>
      <c r="Q270" s="392">
        <v>0</v>
      </c>
      <c r="R270" s="392">
        <v>0</v>
      </c>
      <c r="S270" s="392">
        <v>0</v>
      </c>
      <c r="T270" s="392">
        <v>0</v>
      </c>
      <c r="U270" s="392">
        <v>0</v>
      </c>
      <c r="V270" s="392">
        <v>0</v>
      </c>
    </row>
    <row r="271" spans="2:22" x14ac:dyDescent="0.25">
      <c r="B271" s="220">
        <v>40269</v>
      </c>
      <c r="C271" s="391">
        <v>0</v>
      </c>
      <c r="D271" s="392">
        <v>0</v>
      </c>
      <c r="E271" s="392">
        <v>0</v>
      </c>
      <c r="F271" s="392">
        <v>0</v>
      </c>
      <c r="G271" s="392">
        <v>0</v>
      </c>
      <c r="H271" s="392">
        <v>0</v>
      </c>
      <c r="I271" s="392">
        <v>0</v>
      </c>
      <c r="J271" s="392">
        <v>0</v>
      </c>
      <c r="K271" s="392">
        <v>0</v>
      </c>
      <c r="L271" s="392">
        <v>0</v>
      </c>
      <c r="M271" s="392">
        <v>0</v>
      </c>
      <c r="N271" s="392">
        <v>0</v>
      </c>
      <c r="O271" s="392">
        <v>0</v>
      </c>
      <c r="P271" s="392">
        <v>0</v>
      </c>
      <c r="Q271" s="392">
        <v>0</v>
      </c>
      <c r="R271" s="392">
        <v>0</v>
      </c>
      <c r="S271" s="392">
        <v>0</v>
      </c>
      <c r="T271" s="392">
        <v>0</v>
      </c>
      <c r="U271" s="392">
        <v>0</v>
      </c>
      <c r="V271" s="392">
        <v>0</v>
      </c>
    </row>
    <row r="272" spans="2:22" x14ac:dyDescent="0.25">
      <c r="B272" s="220">
        <v>40299</v>
      </c>
      <c r="C272" s="391">
        <v>0</v>
      </c>
      <c r="D272" s="392">
        <v>0</v>
      </c>
      <c r="E272" s="392">
        <v>0</v>
      </c>
      <c r="F272" s="392">
        <v>0</v>
      </c>
      <c r="G272" s="392">
        <v>0</v>
      </c>
      <c r="H272" s="392">
        <v>0</v>
      </c>
      <c r="I272" s="392">
        <v>0</v>
      </c>
      <c r="J272" s="392">
        <v>0</v>
      </c>
      <c r="K272" s="392">
        <v>0</v>
      </c>
      <c r="L272" s="392">
        <v>0</v>
      </c>
      <c r="M272" s="392">
        <v>0</v>
      </c>
      <c r="N272" s="392">
        <v>0</v>
      </c>
      <c r="O272" s="392">
        <v>0</v>
      </c>
      <c r="P272" s="392">
        <v>0</v>
      </c>
      <c r="Q272" s="392">
        <v>0</v>
      </c>
      <c r="R272" s="392">
        <v>0</v>
      </c>
      <c r="S272" s="392">
        <v>0</v>
      </c>
      <c r="T272" s="392">
        <v>0</v>
      </c>
      <c r="U272" s="392">
        <v>0</v>
      </c>
      <c r="V272" s="392">
        <v>0</v>
      </c>
    </row>
    <row r="273" spans="2:22" x14ac:dyDescent="0.25">
      <c r="B273" s="220">
        <v>40330</v>
      </c>
      <c r="C273" s="391">
        <v>0</v>
      </c>
      <c r="D273" s="392">
        <v>0</v>
      </c>
      <c r="E273" s="392">
        <v>0</v>
      </c>
      <c r="F273" s="392">
        <v>0</v>
      </c>
      <c r="G273" s="392">
        <v>0</v>
      </c>
      <c r="H273" s="392">
        <v>0</v>
      </c>
      <c r="I273" s="392">
        <v>0</v>
      </c>
      <c r="J273" s="392">
        <v>0</v>
      </c>
      <c r="K273" s="392">
        <v>0</v>
      </c>
      <c r="L273" s="392">
        <v>0</v>
      </c>
      <c r="M273" s="392">
        <v>0</v>
      </c>
      <c r="N273" s="392">
        <v>0</v>
      </c>
      <c r="O273" s="392">
        <v>0</v>
      </c>
      <c r="P273" s="392">
        <v>0</v>
      </c>
      <c r="Q273" s="392">
        <v>0</v>
      </c>
      <c r="R273" s="392">
        <v>0</v>
      </c>
      <c r="S273" s="392">
        <v>0</v>
      </c>
      <c r="T273" s="392">
        <v>0</v>
      </c>
      <c r="U273" s="392">
        <v>0</v>
      </c>
      <c r="V273" s="392">
        <v>0</v>
      </c>
    </row>
    <row r="274" spans="2:22" x14ac:dyDescent="0.25">
      <c r="B274" s="220">
        <v>40360</v>
      </c>
      <c r="C274" s="391">
        <v>0</v>
      </c>
      <c r="D274" s="392">
        <v>0</v>
      </c>
      <c r="E274" s="392">
        <v>0</v>
      </c>
      <c r="F274" s="392">
        <v>0</v>
      </c>
      <c r="G274" s="392">
        <v>0</v>
      </c>
      <c r="H274" s="392">
        <v>0</v>
      </c>
      <c r="I274" s="392">
        <v>0</v>
      </c>
      <c r="J274" s="392">
        <v>0</v>
      </c>
      <c r="K274" s="392">
        <v>0</v>
      </c>
      <c r="L274" s="392">
        <v>0</v>
      </c>
      <c r="M274" s="392">
        <v>0</v>
      </c>
      <c r="N274" s="392">
        <v>0</v>
      </c>
      <c r="O274" s="392">
        <v>0</v>
      </c>
      <c r="P274" s="392">
        <v>0</v>
      </c>
      <c r="Q274" s="392">
        <v>0</v>
      </c>
      <c r="R274" s="392">
        <v>0</v>
      </c>
      <c r="S274" s="392">
        <v>0</v>
      </c>
      <c r="T274" s="392">
        <v>0</v>
      </c>
      <c r="U274" s="392">
        <v>0</v>
      </c>
      <c r="V274" s="392">
        <v>0</v>
      </c>
    </row>
    <row r="275" spans="2:22" x14ac:dyDescent="0.25">
      <c r="B275" s="220">
        <v>40391</v>
      </c>
      <c r="C275" s="391">
        <v>0</v>
      </c>
      <c r="D275" s="392">
        <v>0</v>
      </c>
      <c r="E275" s="392">
        <v>0</v>
      </c>
      <c r="F275" s="392">
        <v>0</v>
      </c>
      <c r="G275" s="392">
        <v>0</v>
      </c>
      <c r="H275" s="392">
        <v>0</v>
      </c>
      <c r="I275" s="392">
        <v>0</v>
      </c>
      <c r="J275" s="392">
        <v>0</v>
      </c>
      <c r="K275" s="392">
        <v>0</v>
      </c>
      <c r="L275" s="392">
        <v>0</v>
      </c>
      <c r="M275" s="392">
        <v>0</v>
      </c>
      <c r="N275" s="392">
        <v>0</v>
      </c>
      <c r="O275" s="392">
        <v>0</v>
      </c>
      <c r="P275" s="392">
        <v>0</v>
      </c>
      <c r="Q275" s="392">
        <v>0</v>
      </c>
      <c r="R275" s="392">
        <v>0</v>
      </c>
      <c r="S275" s="392">
        <v>0</v>
      </c>
      <c r="T275" s="392">
        <v>0</v>
      </c>
      <c r="U275" s="392">
        <v>0</v>
      </c>
      <c r="V275" s="392">
        <v>0</v>
      </c>
    </row>
    <row r="276" spans="2:22" x14ac:dyDescent="0.25">
      <c r="B276" s="220">
        <v>40422</v>
      </c>
      <c r="C276" s="391">
        <v>0</v>
      </c>
      <c r="D276" s="392">
        <v>0</v>
      </c>
      <c r="E276" s="392">
        <v>0</v>
      </c>
      <c r="F276" s="392">
        <v>0</v>
      </c>
      <c r="G276" s="392">
        <v>0</v>
      </c>
      <c r="H276" s="392">
        <v>0</v>
      </c>
      <c r="I276" s="392">
        <v>0</v>
      </c>
      <c r="J276" s="392">
        <v>0</v>
      </c>
      <c r="K276" s="392">
        <v>0</v>
      </c>
      <c r="L276" s="392">
        <v>0</v>
      </c>
      <c r="M276" s="392">
        <v>0</v>
      </c>
      <c r="N276" s="392">
        <v>0</v>
      </c>
      <c r="O276" s="392">
        <v>0</v>
      </c>
      <c r="P276" s="392">
        <v>0</v>
      </c>
      <c r="Q276" s="392">
        <v>0</v>
      </c>
      <c r="R276" s="392">
        <v>0</v>
      </c>
      <c r="S276" s="392">
        <v>0</v>
      </c>
      <c r="T276" s="392">
        <v>0</v>
      </c>
      <c r="U276" s="392">
        <v>0</v>
      </c>
      <c r="V276" s="392">
        <v>0</v>
      </c>
    </row>
    <row r="277" spans="2:22" x14ac:dyDescent="0.25">
      <c r="B277" s="220">
        <v>40452</v>
      </c>
      <c r="C277" s="391">
        <v>0</v>
      </c>
      <c r="D277" s="392">
        <v>0</v>
      </c>
      <c r="E277" s="392">
        <v>0</v>
      </c>
      <c r="F277" s="392">
        <v>0</v>
      </c>
      <c r="G277" s="392">
        <v>0</v>
      </c>
      <c r="H277" s="392">
        <v>0</v>
      </c>
      <c r="I277" s="392">
        <v>0</v>
      </c>
      <c r="J277" s="392">
        <v>0</v>
      </c>
      <c r="K277" s="392">
        <v>0</v>
      </c>
      <c r="L277" s="392">
        <v>0</v>
      </c>
      <c r="M277" s="392">
        <v>0</v>
      </c>
      <c r="N277" s="392">
        <v>0</v>
      </c>
      <c r="O277" s="392">
        <v>0</v>
      </c>
      <c r="P277" s="392">
        <v>0</v>
      </c>
      <c r="Q277" s="392">
        <v>0</v>
      </c>
      <c r="R277" s="392">
        <v>0</v>
      </c>
      <c r="S277" s="392">
        <v>0</v>
      </c>
      <c r="T277" s="392">
        <v>0</v>
      </c>
      <c r="U277" s="392">
        <v>0</v>
      </c>
      <c r="V277" s="392">
        <v>0</v>
      </c>
    </row>
    <row r="278" spans="2:22" x14ac:dyDescent="0.25">
      <c r="B278" s="220">
        <v>40483</v>
      </c>
      <c r="C278" s="391">
        <v>0</v>
      </c>
      <c r="D278" s="392">
        <v>0</v>
      </c>
      <c r="E278" s="392">
        <v>0</v>
      </c>
      <c r="F278" s="392">
        <v>0</v>
      </c>
      <c r="G278" s="392">
        <v>0</v>
      </c>
      <c r="H278" s="392">
        <v>0</v>
      </c>
      <c r="I278" s="392">
        <v>0</v>
      </c>
      <c r="J278" s="392">
        <v>0</v>
      </c>
      <c r="K278" s="392">
        <v>0</v>
      </c>
      <c r="L278" s="392">
        <v>0</v>
      </c>
      <c r="M278" s="392">
        <v>0</v>
      </c>
      <c r="N278" s="392">
        <v>0</v>
      </c>
      <c r="O278" s="392">
        <v>0</v>
      </c>
      <c r="P278" s="392">
        <v>0</v>
      </c>
      <c r="Q278" s="392">
        <v>0</v>
      </c>
      <c r="R278" s="392">
        <v>0</v>
      </c>
      <c r="S278" s="392">
        <v>0</v>
      </c>
      <c r="T278" s="392">
        <v>0</v>
      </c>
      <c r="U278" s="392">
        <v>0</v>
      </c>
      <c r="V278" s="392">
        <v>0</v>
      </c>
    </row>
    <row r="279" spans="2:22" x14ac:dyDescent="0.25">
      <c r="B279" s="220">
        <v>40513</v>
      </c>
      <c r="C279" s="391">
        <v>0</v>
      </c>
      <c r="D279" s="392">
        <v>0</v>
      </c>
      <c r="E279" s="392">
        <v>0</v>
      </c>
      <c r="F279" s="392">
        <v>0</v>
      </c>
      <c r="G279" s="392">
        <v>0</v>
      </c>
      <c r="H279" s="392">
        <v>0</v>
      </c>
      <c r="I279" s="392">
        <v>0</v>
      </c>
      <c r="J279" s="392">
        <v>0</v>
      </c>
      <c r="K279" s="392">
        <v>0</v>
      </c>
      <c r="L279" s="392">
        <v>0</v>
      </c>
      <c r="M279" s="392">
        <v>0</v>
      </c>
      <c r="N279" s="392">
        <v>0</v>
      </c>
      <c r="O279" s="392">
        <v>0</v>
      </c>
      <c r="P279" s="392">
        <v>0</v>
      </c>
      <c r="Q279" s="392">
        <v>0</v>
      </c>
      <c r="R279" s="392">
        <v>0</v>
      </c>
      <c r="S279" s="392">
        <v>0</v>
      </c>
      <c r="T279" s="392">
        <v>0</v>
      </c>
      <c r="U279" s="392">
        <v>0</v>
      </c>
      <c r="V279" s="392">
        <v>0</v>
      </c>
    </row>
    <row r="280" spans="2:22" x14ac:dyDescent="0.25">
      <c r="B280" s="220">
        <v>40544</v>
      </c>
      <c r="C280" s="391">
        <v>0</v>
      </c>
      <c r="D280" s="392">
        <v>0</v>
      </c>
      <c r="E280" s="392">
        <v>0</v>
      </c>
      <c r="F280" s="392">
        <v>0</v>
      </c>
      <c r="G280" s="392">
        <v>0</v>
      </c>
      <c r="H280" s="392">
        <v>0</v>
      </c>
      <c r="I280" s="392">
        <v>0</v>
      </c>
      <c r="J280" s="392">
        <v>0</v>
      </c>
      <c r="K280" s="392">
        <v>0</v>
      </c>
      <c r="L280" s="392">
        <v>0</v>
      </c>
      <c r="M280" s="392">
        <v>0</v>
      </c>
      <c r="N280" s="392">
        <v>0</v>
      </c>
      <c r="O280" s="392">
        <v>0</v>
      </c>
      <c r="P280" s="392">
        <v>0</v>
      </c>
      <c r="Q280" s="392">
        <v>0</v>
      </c>
      <c r="R280" s="392">
        <v>0</v>
      </c>
      <c r="S280" s="392">
        <v>0</v>
      </c>
      <c r="T280" s="392">
        <v>0</v>
      </c>
      <c r="U280" s="392">
        <v>0</v>
      </c>
      <c r="V280" s="392">
        <v>0</v>
      </c>
    </row>
    <row r="281" spans="2:22" x14ac:dyDescent="0.25">
      <c r="B281" s="220">
        <v>40575</v>
      </c>
      <c r="C281" s="391">
        <v>0</v>
      </c>
      <c r="D281" s="392">
        <v>0</v>
      </c>
      <c r="E281" s="392">
        <v>0</v>
      </c>
      <c r="F281" s="392">
        <v>0</v>
      </c>
      <c r="G281" s="392">
        <v>0</v>
      </c>
      <c r="H281" s="392">
        <v>0</v>
      </c>
      <c r="I281" s="392">
        <v>0</v>
      </c>
      <c r="J281" s="392">
        <v>0</v>
      </c>
      <c r="K281" s="392">
        <v>0</v>
      </c>
      <c r="L281" s="392">
        <v>0</v>
      </c>
      <c r="M281" s="392">
        <v>0</v>
      </c>
      <c r="N281" s="392">
        <v>0</v>
      </c>
      <c r="O281" s="392">
        <v>0</v>
      </c>
      <c r="P281" s="392">
        <v>0</v>
      </c>
      <c r="Q281" s="392">
        <v>0</v>
      </c>
      <c r="R281" s="392">
        <v>0</v>
      </c>
      <c r="S281" s="392">
        <v>0</v>
      </c>
      <c r="T281" s="392">
        <v>0</v>
      </c>
      <c r="U281" s="392">
        <v>0</v>
      </c>
      <c r="V281" s="392">
        <v>0</v>
      </c>
    </row>
    <row r="282" spans="2:22" x14ac:dyDescent="0.25">
      <c r="B282" s="220">
        <v>40603</v>
      </c>
      <c r="C282" s="391">
        <v>0</v>
      </c>
      <c r="D282" s="392">
        <v>0</v>
      </c>
      <c r="E282" s="392">
        <v>0</v>
      </c>
      <c r="F282" s="392">
        <v>0</v>
      </c>
      <c r="G282" s="392">
        <v>0</v>
      </c>
      <c r="H282" s="392">
        <v>0</v>
      </c>
      <c r="I282" s="392">
        <v>0</v>
      </c>
      <c r="J282" s="392">
        <v>0</v>
      </c>
      <c r="K282" s="392">
        <v>0</v>
      </c>
      <c r="L282" s="392">
        <v>0</v>
      </c>
      <c r="M282" s="392">
        <v>0</v>
      </c>
      <c r="N282" s="392">
        <v>0</v>
      </c>
      <c r="O282" s="392">
        <v>0</v>
      </c>
      <c r="P282" s="392">
        <v>0</v>
      </c>
      <c r="Q282" s="392">
        <v>0</v>
      </c>
      <c r="R282" s="392">
        <v>0</v>
      </c>
      <c r="S282" s="392">
        <v>0</v>
      </c>
      <c r="T282" s="392">
        <v>0</v>
      </c>
      <c r="U282" s="392">
        <v>0</v>
      </c>
      <c r="V282" s="392">
        <v>0</v>
      </c>
    </row>
    <row r="283" spans="2:22" x14ac:dyDescent="0.25">
      <c r="B283" s="220">
        <v>40634</v>
      </c>
      <c r="C283" s="391">
        <v>0</v>
      </c>
      <c r="D283" s="392">
        <v>0</v>
      </c>
      <c r="E283" s="392">
        <v>0</v>
      </c>
      <c r="F283" s="392">
        <v>0</v>
      </c>
      <c r="G283" s="392">
        <v>0</v>
      </c>
      <c r="H283" s="392">
        <v>0</v>
      </c>
      <c r="I283" s="392">
        <v>0</v>
      </c>
      <c r="J283" s="392">
        <v>0</v>
      </c>
      <c r="K283" s="392">
        <v>0</v>
      </c>
      <c r="L283" s="392">
        <v>0</v>
      </c>
      <c r="M283" s="392">
        <v>0</v>
      </c>
      <c r="N283" s="392">
        <v>0</v>
      </c>
      <c r="O283" s="392">
        <v>0</v>
      </c>
      <c r="P283" s="392">
        <v>0</v>
      </c>
      <c r="Q283" s="392">
        <v>0</v>
      </c>
      <c r="R283" s="392">
        <v>0</v>
      </c>
      <c r="S283" s="392">
        <v>0</v>
      </c>
      <c r="T283" s="392">
        <v>0</v>
      </c>
      <c r="U283" s="392">
        <v>0</v>
      </c>
      <c r="V283" s="392">
        <v>0</v>
      </c>
    </row>
    <row r="284" spans="2:22" x14ac:dyDescent="0.25">
      <c r="B284" s="220">
        <v>40664</v>
      </c>
      <c r="C284" s="391">
        <v>0</v>
      </c>
      <c r="D284" s="392">
        <v>0</v>
      </c>
      <c r="E284" s="392">
        <v>0</v>
      </c>
      <c r="F284" s="392">
        <v>0</v>
      </c>
      <c r="G284" s="392">
        <v>0</v>
      </c>
      <c r="H284" s="392">
        <v>0</v>
      </c>
      <c r="I284" s="392">
        <v>0</v>
      </c>
      <c r="J284" s="392">
        <v>0</v>
      </c>
      <c r="K284" s="392">
        <v>0</v>
      </c>
      <c r="L284" s="392">
        <v>0</v>
      </c>
      <c r="M284" s="392">
        <v>0</v>
      </c>
      <c r="N284" s="392">
        <v>0</v>
      </c>
      <c r="O284" s="392">
        <v>0</v>
      </c>
      <c r="P284" s="392">
        <v>0</v>
      </c>
      <c r="Q284" s="392">
        <v>0</v>
      </c>
      <c r="R284" s="392">
        <v>0</v>
      </c>
      <c r="S284" s="392">
        <v>0</v>
      </c>
      <c r="T284" s="392">
        <v>0</v>
      </c>
      <c r="U284" s="392">
        <v>0</v>
      </c>
      <c r="V284" s="392">
        <v>0</v>
      </c>
    </row>
    <row r="285" spans="2:22" x14ac:dyDescent="0.25">
      <c r="B285" s="220">
        <v>40695</v>
      </c>
      <c r="C285" s="391">
        <v>0</v>
      </c>
      <c r="D285" s="392">
        <v>0</v>
      </c>
      <c r="E285" s="392">
        <v>0</v>
      </c>
      <c r="F285" s="392">
        <v>0</v>
      </c>
      <c r="G285" s="392">
        <v>0</v>
      </c>
      <c r="H285" s="392">
        <v>0</v>
      </c>
      <c r="I285" s="392">
        <v>0</v>
      </c>
      <c r="J285" s="392">
        <v>0</v>
      </c>
      <c r="K285" s="392">
        <v>0</v>
      </c>
      <c r="L285" s="392">
        <v>0</v>
      </c>
      <c r="M285" s="392">
        <v>0</v>
      </c>
      <c r="N285" s="392">
        <v>0</v>
      </c>
      <c r="O285" s="392">
        <v>0</v>
      </c>
      <c r="P285" s="392">
        <v>0</v>
      </c>
      <c r="Q285" s="392">
        <v>0</v>
      </c>
      <c r="R285" s="392">
        <v>0</v>
      </c>
      <c r="S285" s="392">
        <v>0</v>
      </c>
      <c r="T285" s="392">
        <v>0</v>
      </c>
      <c r="U285" s="392">
        <v>0</v>
      </c>
      <c r="V285" s="392">
        <v>0</v>
      </c>
    </row>
    <row r="286" spans="2:22" x14ac:dyDescent="0.25">
      <c r="B286" s="220">
        <v>40725</v>
      </c>
      <c r="C286" s="391">
        <v>0</v>
      </c>
      <c r="D286" s="392">
        <v>0</v>
      </c>
      <c r="E286" s="392">
        <v>0</v>
      </c>
      <c r="F286" s="392">
        <v>0</v>
      </c>
      <c r="G286" s="392">
        <v>0</v>
      </c>
      <c r="H286" s="392">
        <v>0</v>
      </c>
      <c r="I286" s="392">
        <v>0</v>
      </c>
      <c r="J286" s="392">
        <v>0</v>
      </c>
      <c r="K286" s="392">
        <v>0</v>
      </c>
      <c r="L286" s="392">
        <v>0</v>
      </c>
      <c r="M286" s="392">
        <v>0</v>
      </c>
      <c r="N286" s="392">
        <v>0</v>
      </c>
      <c r="O286" s="392">
        <v>0</v>
      </c>
      <c r="P286" s="392">
        <v>0</v>
      </c>
      <c r="Q286" s="392">
        <v>0</v>
      </c>
      <c r="R286" s="392">
        <v>0</v>
      </c>
      <c r="S286" s="392">
        <v>0</v>
      </c>
      <c r="T286" s="392">
        <v>0</v>
      </c>
      <c r="U286" s="392">
        <v>0</v>
      </c>
      <c r="V286" s="392">
        <v>0</v>
      </c>
    </row>
    <row r="287" spans="2:22" x14ac:dyDescent="0.25">
      <c r="B287" s="220">
        <v>40756</v>
      </c>
      <c r="C287" s="391">
        <v>0</v>
      </c>
      <c r="D287" s="392">
        <v>0</v>
      </c>
      <c r="E287" s="392">
        <v>0</v>
      </c>
      <c r="F287" s="392">
        <v>0</v>
      </c>
      <c r="G287" s="392">
        <v>0</v>
      </c>
      <c r="H287" s="392">
        <v>0</v>
      </c>
      <c r="I287" s="392">
        <v>0</v>
      </c>
      <c r="J287" s="392">
        <v>0</v>
      </c>
      <c r="K287" s="392">
        <v>0</v>
      </c>
      <c r="L287" s="392">
        <v>0</v>
      </c>
      <c r="M287" s="392">
        <v>0</v>
      </c>
      <c r="N287" s="392">
        <v>0</v>
      </c>
      <c r="O287" s="392">
        <v>0</v>
      </c>
      <c r="P287" s="392">
        <v>0</v>
      </c>
      <c r="Q287" s="392">
        <v>0</v>
      </c>
      <c r="R287" s="392">
        <v>0</v>
      </c>
      <c r="S287" s="392">
        <v>0</v>
      </c>
      <c r="T287" s="392">
        <v>0</v>
      </c>
      <c r="U287" s="392">
        <v>0</v>
      </c>
      <c r="V287" s="392">
        <v>0</v>
      </c>
    </row>
    <row r="288" spans="2:22" x14ac:dyDescent="0.25">
      <c r="B288" s="220">
        <v>40787</v>
      </c>
      <c r="C288" s="391">
        <v>0</v>
      </c>
      <c r="D288" s="392">
        <v>0</v>
      </c>
      <c r="E288" s="392">
        <v>0</v>
      </c>
      <c r="F288" s="392">
        <v>0</v>
      </c>
      <c r="G288" s="392">
        <v>0</v>
      </c>
      <c r="H288" s="392">
        <v>0</v>
      </c>
      <c r="I288" s="392">
        <v>0</v>
      </c>
      <c r="J288" s="392">
        <v>0</v>
      </c>
      <c r="K288" s="392">
        <v>0</v>
      </c>
      <c r="L288" s="392">
        <v>0</v>
      </c>
      <c r="M288" s="392">
        <v>0</v>
      </c>
      <c r="N288" s="392">
        <v>0</v>
      </c>
      <c r="O288" s="392">
        <v>0</v>
      </c>
      <c r="P288" s="392">
        <v>0</v>
      </c>
      <c r="Q288" s="392">
        <v>0</v>
      </c>
      <c r="R288" s="392">
        <v>0</v>
      </c>
      <c r="S288" s="392">
        <v>0</v>
      </c>
      <c r="T288" s="392">
        <v>0</v>
      </c>
      <c r="U288" s="392">
        <v>0</v>
      </c>
      <c r="V288" s="392">
        <v>0</v>
      </c>
    </row>
    <row r="289" spans="2:22" x14ac:dyDescent="0.25">
      <c r="B289" s="220">
        <v>40817</v>
      </c>
      <c r="C289" s="391">
        <v>0</v>
      </c>
      <c r="D289" s="392">
        <v>0</v>
      </c>
      <c r="E289" s="392">
        <v>0</v>
      </c>
      <c r="F289" s="392">
        <v>0</v>
      </c>
      <c r="G289" s="392">
        <v>0</v>
      </c>
      <c r="H289" s="392">
        <v>0</v>
      </c>
      <c r="I289" s="392">
        <v>0</v>
      </c>
      <c r="J289" s="392">
        <v>0</v>
      </c>
      <c r="K289" s="392">
        <v>0</v>
      </c>
      <c r="L289" s="392">
        <v>0</v>
      </c>
      <c r="M289" s="392">
        <v>0</v>
      </c>
      <c r="N289" s="392">
        <v>0</v>
      </c>
      <c r="O289" s="392">
        <v>0</v>
      </c>
      <c r="P289" s="392">
        <v>0</v>
      </c>
      <c r="Q289" s="392">
        <v>0</v>
      </c>
      <c r="R289" s="392">
        <v>0</v>
      </c>
      <c r="S289" s="392">
        <v>0</v>
      </c>
      <c r="T289" s="392">
        <v>0</v>
      </c>
      <c r="U289" s="392">
        <v>0</v>
      </c>
      <c r="V289" s="392">
        <v>0</v>
      </c>
    </row>
    <row r="290" spans="2:22" x14ac:dyDescent="0.25">
      <c r="B290" s="220">
        <v>40848</v>
      </c>
      <c r="C290" s="391">
        <v>0</v>
      </c>
      <c r="D290" s="392">
        <v>0</v>
      </c>
      <c r="E290" s="392">
        <v>0</v>
      </c>
      <c r="F290" s="392">
        <v>0</v>
      </c>
      <c r="G290" s="392">
        <v>0</v>
      </c>
      <c r="H290" s="392">
        <v>0</v>
      </c>
      <c r="I290" s="392">
        <v>0</v>
      </c>
      <c r="J290" s="392">
        <v>0</v>
      </c>
      <c r="K290" s="392">
        <v>0</v>
      </c>
      <c r="L290" s="392">
        <v>0</v>
      </c>
      <c r="M290" s="392">
        <v>0</v>
      </c>
      <c r="N290" s="392">
        <v>0</v>
      </c>
      <c r="O290" s="392">
        <v>0</v>
      </c>
      <c r="P290" s="392">
        <v>0</v>
      </c>
      <c r="Q290" s="392">
        <v>0</v>
      </c>
      <c r="R290" s="392">
        <v>0</v>
      </c>
      <c r="S290" s="392">
        <v>0</v>
      </c>
      <c r="T290" s="392">
        <v>0</v>
      </c>
      <c r="U290" s="392">
        <v>0</v>
      </c>
      <c r="V290" s="392">
        <v>0</v>
      </c>
    </row>
    <row r="291" spans="2:22" x14ac:dyDescent="0.25">
      <c r="B291" s="220">
        <v>40878</v>
      </c>
      <c r="C291" s="391">
        <v>0</v>
      </c>
      <c r="D291" s="392">
        <v>0</v>
      </c>
      <c r="E291" s="392">
        <v>0</v>
      </c>
      <c r="F291" s="392">
        <v>0</v>
      </c>
      <c r="G291" s="392">
        <v>0</v>
      </c>
      <c r="H291" s="392">
        <v>0</v>
      </c>
      <c r="I291" s="392">
        <v>0</v>
      </c>
      <c r="J291" s="392">
        <v>0</v>
      </c>
      <c r="K291" s="392">
        <v>0</v>
      </c>
      <c r="L291" s="392">
        <v>0</v>
      </c>
      <c r="M291" s="392">
        <v>0</v>
      </c>
      <c r="N291" s="392">
        <v>0</v>
      </c>
      <c r="O291" s="392">
        <v>0</v>
      </c>
      <c r="P291" s="392">
        <v>0</v>
      </c>
      <c r="Q291" s="392">
        <v>0</v>
      </c>
      <c r="R291" s="392">
        <v>0</v>
      </c>
      <c r="S291" s="392">
        <v>0</v>
      </c>
      <c r="T291" s="392">
        <v>0</v>
      </c>
      <c r="U291" s="392">
        <v>0</v>
      </c>
      <c r="V291" s="392">
        <v>0</v>
      </c>
    </row>
    <row r="292" spans="2:22" x14ac:dyDescent="0.25">
      <c r="B292" s="220">
        <v>40909</v>
      </c>
      <c r="C292" s="391">
        <v>0</v>
      </c>
      <c r="D292" s="392">
        <v>0</v>
      </c>
      <c r="E292" s="392">
        <v>0</v>
      </c>
      <c r="F292" s="392">
        <v>0</v>
      </c>
      <c r="G292" s="392">
        <v>0</v>
      </c>
      <c r="H292" s="392">
        <v>0</v>
      </c>
      <c r="I292" s="392">
        <v>0</v>
      </c>
      <c r="J292" s="392">
        <v>0</v>
      </c>
      <c r="K292" s="392">
        <v>0</v>
      </c>
      <c r="L292" s="392">
        <v>0</v>
      </c>
      <c r="M292" s="392">
        <v>0</v>
      </c>
      <c r="N292" s="392">
        <v>0</v>
      </c>
      <c r="O292" s="392">
        <v>0</v>
      </c>
      <c r="P292" s="392">
        <v>0</v>
      </c>
      <c r="Q292" s="392">
        <v>0</v>
      </c>
      <c r="R292" s="392">
        <v>0</v>
      </c>
      <c r="S292" s="392">
        <v>0</v>
      </c>
      <c r="T292" s="392">
        <v>0</v>
      </c>
      <c r="U292" s="392">
        <v>0</v>
      </c>
      <c r="V292" s="392">
        <v>0</v>
      </c>
    </row>
    <row r="293" spans="2:22" x14ac:dyDescent="0.25">
      <c r="B293" s="220">
        <v>40940</v>
      </c>
      <c r="C293" s="391">
        <v>0</v>
      </c>
      <c r="D293" s="392">
        <v>0</v>
      </c>
      <c r="E293" s="392">
        <v>0</v>
      </c>
      <c r="F293" s="392">
        <v>0</v>
      </c>
      <c r="G293" s="392">
        <v>0</v>
      </c>
      <c r="H293" s="392">
        <v>0</v>
      </c>
      <c r="I293" s="392">
        <v>0</v>
      </c>
      <c r="J293" s="392">
        <v>0</v>
      </c>
      <c r="K293" s="392">
        <v>0</v>
      </c>
      <c r="L293" s="392">
        <v>0</v>
      </c>
      <c r="M293" s="392">
        <v>0</v>
      </c>
      <c r="N293" s="392">
        <v>0</v>
      </c>
      <c r="O293" s="392">
        <v>0</v>
      </c>
      <c r="P293" s="392">
        <v>0</v>
      </c>
      <c r="Q293" s="392">
        <v>0</v>
      </c>
      <c r="R293" s="392">
        <v>0</v>
      </c>
      <c r="S293" s="392">
        <v>0</v>
      </c>
      <c r="T293" s="392">
        <v>0</v>
      </c>
      <c r="U293" s="392">
        <v>0</v>
      </c>
      <c r="V293" s="392">
        <v>0</v>
      </c>
    </row>
    <row r="294" spans="2:22" x14ac:dyDescent="0.25">
      <c r="B294" s="220">
        <v>40969</v>
      </c>
      <c r="C294" s="391">
        <v>0</v>
      </c>
      <c r="D294" s="392">
        <v>0</v>
      </c>
      <c r="E294" s="392">
        <v>0</v>
      </c>
      <c r="F294" s="392">
        <v>0</v>
      </c>
      <c r="G294" s="392">
        <v>0</v>
      </c>
      <c r="H294" s="392">
        <v>0</v>
      </c>
      <c r="I294" s="392">
        <v>0</v>
      </c>
      <c r="J294" s="392">
        <v>0</v>
      </c>
      <c r="K294" s="392">
        <v>0</v>
      </c>
      <c r="L294" s="392">
        <v>0</v>
      </c>
      <c r="M294" s="392">
        <v>0</v>
      </c>
      <c r="N294" s="392">
        <v>0</v>
      </c>
      <c r="O294" s="392">
        <v>0</v>
      </c>
      <c r="P294" s="392">
        <v>0</v>
      </c>
      <c r="Q294" s="392">
        <v>0</v>
      </c>
      <c r="R294" s="392">
        <v>0</v>
      </c>
      <c r="S294" s="392">
        <v>0</v>
      </c>
      <c r="T294" s="392">
        <v>0</v>
      </c>
      <c r="U294" s="392">
        <v>0</v>
      </c>
      <c r="V294" s="392">
        <v>0</v>
      </c>
    </row>
    <row r="295" spans="2:22" x14ac:dyDescent="0.25">
      <c r="B295" s="220">
        <v>41000</v>
      </c>
      <c r="C295" s="391">
        <v>0</v>
      </c>
      <c r="D295" s="392">
        <v>0</v>
      </c>
      <c r="E295" s="392">
        <v>0</v>
      </c>
      <c r="F295" s="392">
        <v>0</v>
      </c>
      <c r="G295" s="392">
        <v>0</v>
      </c>
      <c r="H295" s="392">
        <v>0</v>
      </c>
      <c r="I295" s="392">
        <v>0</v>
      </c>
      <c r="J295" s="392">
        <v>0</v>
      </c>
      <c r="K295" s="392">
        <v>0</v>
      </c>
      <c r="L295" s="392">
        <v>0</v>
      </c>
      <c r="M295" s="392">
        <v>0</v>
      </c>
      <c r="N295" s="392">
        <v>0</v>
      </c>
      <c r="O295" s="392">
        <v>0</v>
      </c>
      <c r="P295" s="392">
        <v>0</v>
      </c>
      <c r="Q295" s="392">
        <v>0</v>
      </c>
      <c r="R295" s="392">
        <v>0</v>
      </c>
      <c r="S295" s="392">
        <v>0</v>
      </c>
      <c r="T295" s="392">
        <v>0</v>
      </c>
      <c r="U295" s="392">
        <v>0</v>
      </c>
      <c r="V295" s="392">
        <v>0</v>
      </c>
    </row>
    <row r="296" spans="2:22" x14ac:dyDescent="0.25">
      <c r="B296" s="220">
        <v>41030</v>
      </c>
      <c r="C296" s="391">
        <v>0</v>
      </c>
      <c r="D296" s="392">
        <v>0</v>
      </c>
      <c r="E296" s="392">
        <v>0</v>
      </c>
      <c r="F296" s="392">
        <v>0</v>
      </c>
      <c r="G296" s="392">
        <v>0</v>
      </c>
      <c r="H296" s="392">
        <v>0</v>
      </c>
      <c r="I296" s="392">
        <v>0</v>
      </c>
      <c r="J296" s="392">
        <v>0</v>
      </c>
      <c r="K296" s="392">
        <v>0</v>
      </c>
      <c r="L296" s="392">
        <v>0</v>
      </c>
      <c r="M296" s="392">
        <v>0</v>
      </c>
      <c r="N296" s="392">
        <v>0</v>
      </c>
      <c r="O296" s="392">
        <v>0</v>
      </c>
      <c r="P296" s="392">
        <v>0</v>
      </c>
      <c r="Q296" s="392">
        <v>0</v>
      </c>
      <c r="R296" s="392">
        <v>0</v>
      </c>
      <c r="S296" s="392">
        <v>0</v>
      </c>
      <c r="T296" s="392">
        <v>0</v>
      </c>
      <c r="U296" s="392">
        <v>0</v>
      </c>
      <c r="V296" s="392">
        <v>0</v>
      </c>
    </row>
    <row r="297" spans="2:22" x14ac:dyDescent="0.25">
      <c r="B297" s="220">
        <v>41061</v>
      </c>
      <c r="C297" s="391">
        <v>0</v>
      </c>
      <c r="D297" s="392">
        <v>0</v>
      </c>
      <c r="E297" s="392">
        <v>0</v>
      </c>
      <c r="F297" s="392">
        <v>0</v>
      </c>
      <c r="G297" s="392">
        <v>0</v>
      </c>
      <c r="H297" s="392">
        <v>0</v>
      </c>
      <c r="I297" s="392">
        <v>0</v>
      </c>
      <c r="J297" s="392">
        <v>0</v>
      </c>
      <c r="K297" s="392">
        <v>0</v>
      </c>
      <c r="L297" s="392">
        <v>0</v>
      </c>
      <c r="M297" s="392">
        <v>0</v>
      </c>
      <c r="N297" s="392">
        <v>0</v>
      </c>
      <c r="O297" s="392">
        <v>0</v>
      </c>
      <c r="P297" s="392">
        <v>0</v>
      </c>
      <c r="Q297" s="392">
        <v>0</v>
      </c>
      <c r="R297" s="392">
        <v>0</v>
      </c>
      <c r="S297" s="392">
        <v>0</v>
      </c>
      <c r="T297" s="392">
        <v>0</v>
      </c>
      <c r="U297" s="392">
        <v>0</v>
      </c>
      <c r="V297" s="392">
        <v>0</v>
      </c>
    </row>
    <row r="298" spans="2:22" x14ac:dyDescent="0.25">
      <c r="B298" s="220">
        <v>41091</v>
      </c>
      <c r="C298" s="391">
        <v>0</v>
      </c>
      <c r="D298" s="392">
        <v>0</v>
      </c>
      <c r="E298" s="392">
        <v>0</v>
      </c>
      <c r="F298" s="392">
        <v>0</v>
      </c>
      <c r="G298" s="392">
        <v>0</v>
      </c>
      <c r="H298" s="392">
        <v>0</v>
      </c>
      <c r="I298" s="392">
        <v>0</v>
      </c>
      <c r="J298" s="392">
        <v>0</v>
      </c>
      <c r="K298" s="392">
        <v>0</v>
      </c>
      <c r="L298" s="392">
        <v>0</v>
      </c>
      <c r="M298" s="392">
        <v>0</v>
      </c>
      <c r="N298" s="392">
        <v>0</v>
      </c>
      <c r="O298" s="392">
        <v>0</v>
      </c>
      <c r="P298" s="392">
        <v>0</v>
      </c>
      <c r="Q298" s="392">
        <v>0</v>
      </c>
      <c r="R298" s="392">
        <v>0</v>
      </c>
      <c r="S298" s="392">
        <v>0</v>
      </c>
      <c r="T298" s="392">
        <v>0</v>
      </c>
      <c r="U298" s="392">
        <v>0</v>
      </c>
      <c r="V298" s="392">
        <v>0</v>
      </c>
    </row>
    <row r="299" spans="2:22" x14ac:dyDescent="0.25">
      <c r="B299" s="220">
        <v>41122</v>
      </c>
      <c r="C299" s="391">
        <v>0</v>
      </c>
      <c r="D299" s="392">
        <v>0</v>
      </c>
      <c r="E299" s="392">
        <v>0</v>
      </c>
      <c r="F299" s="392">
        <v>0</v>
      </c>
      <c r="G299" s="392">
        <v>0</v>
      </c>
      <c r="H299" s="392">
        <v>0</v>
      </c>
      <c r="I299" s="392">
        <v>0</v>
      </c>
      <c r="J299" s="392">
        <v>0</v>
      </c>
      <c r="K299" s="392">
        <v>0</v>
      </c>
      <c r="L299" s="392">
        <v>0</v>
      </c>
      <c r="M299" s="392">
        <v>0</v>
      </c>
      <c r="N299" s="392">
        <v>0</v>
      </c>
      <c r="O299" s="392">
        <v>0</v>
      </c>
      <c r="P299" s="392">
        <v>0</v>
      </c>
      <c r="Q299" s="392">
        <v>0</v>
      </c>
      <c r="R299" s="392">
        <v>0</v>
      </c>
      <c r="S299" s="392">
        <v>0</v>
      </c>
      <c r="T299" s="392">
        <v>0</v>
      </c>
      <c r="U299" s="392">
        <v>0</v>
      </c>
      <c r="V299" s="392">
        <v>0</v>
      </c>
    </row>
    <row r="300" spans="2:22" x14ac:dyDescent="0.25">
      <c r="B300" s="220">
        <v>41153</v>
      </c>
      <c r="C300" s="391">
        <v>0</v>
      </c>
      <c r="D300" s="392">
        <v>0</v>
      </c>
      <c r="E300" s="392">
        <v>0</v>
      </c>
      <c r="F300" s="392">
        <v>0</v>
      </c>
      <c r="G300" s="392">
        <v>0</v>
      </c>
      <c r="H300" s="392">
        <v>0</v>
      </c>
      <c r="I300" s="392">
        <v>0</v>
      </c>
      <c r="J300" s="392">
        <v>0</v>
      </c>
      <c r="K300" s="392">
        <v>0</v>
      </c>
      <c r="L300" s="392">
        <v>0</v>
      </c>
      <c r="M300" s="392">
        <v>0</v>
      </c>
      <c r="N300" s="392">
        <v>0</v>
      </c>
      <c r="O300" s="392">
        <v>0</v>
      </c>
      <c r="P300" s="392">
        <v>0</v>
      </c>
      <c r="Q300" s="392">
        <v>0</v>
      </c>
      <c r="R300" s="392">
        <v>0</v>
      </c>
      <c r="S300" s="392">
        <v>0</v>
      </c>
      <c r="T300" s="392">
        <v>0</v>
      </c>
      <c r="U300" s="392">
        <v>0</v>
      </c>
      <c r="V300" s="392">
        <v>0</v>
      </c>
    </row>
    <row r="301" spans="2:22" x14ac:dyDescent="0.25">
      <c r="B301" s="220">
        <v>41183</v>
      </c>
      <c r="C301" s="391">
        <v>0</v>
      </c>
      <c r="D301" s="392">
        <v>0</v>
      </c>
      <c r="E301" s="392">
        <v>0</v>
      </c>
      <c r="F301" s="392">
        <v>0</v>
      </c>
      <c r="G301" s="392">
        <v>0</v>
      </c>
      <c r="H301" s="392">
        <v>0</v>
      </c>
      <c r="I301" s="392">
        <v>0</v>
      </c>
      <c r="J301" s="392">
        <v>0</v>
      </c>
      <c r="K301" s="392">
        <v>0</v>
      </c>
      <c r="L301" s="392">
        <v>0</v>
      </c>
      <c r="M301" s="392">
        <v>0</v>
      </c>
      <c r="N301" s="392">
        <v>0</v>
      </c>
      <c r="O301" s="392">
        <v>0</v>
      </c>
      <c r="P301" s="392">
        <v>0</v>
      </c>
      <c r="Q301" s="392">
        <v>0</v>
      </c>
      <c r="R301" s="392">
        <v>0</v>
      </c>
      <c r="S301" s="392">
        <v>0</v>
      </c>
      <c r="T301" s="392">
        <v>0</v>
      </c>
      <c r="U301" s="392">
        <v>0</v>
      </c>
      <c r="V301" s="392">
        <v>0</v>
      </c>
    </row>
    <row r="302" spans="2:22" x14ac:dyDescent="0.25">
      <c r="B302" s="220">
        <v>41214</v>
      </c>
      <c r="C302" s="391">
        <v>0</v>
      </c>
      <c r="D302" s="392">
        <v>0</v>
      </c>
      <c r="E302" s="392">
        <v>0</v>
      </c>
      <c r="F302" s="392">
        <v>0</v>
      </c>
      <c r="G302" s="392">
        <v>0</v>
      </c>
      <c r="H302" s="392">
        <v>0</v>
      </c>
      <c r="I302" s="392">
        <v>0</v>
      </c>
      <c r="J302" s="392">
        <v>0</v>
      </c>
      <c r="K302" s="392">
        <v>0</v>
      </c>
      <c r="L302" s="392">
        <v>0</v>
      </c>
      <c r="M302" s="392">
        <v>0</v>
      </c>
      <c r="N302" s="392">
        <v>0</v>
      </c>
      <c r="O302" s="392">
        <v>0</v>
      </c>
      <c r="P302" s="392">
        <v>0</v>
      </c>
      <c r="Q302" s="392">
        <v>0</v>
      </c>
      <c r="R302" s="392">
        <v>0</v>
      </c>
      <c r="S302" s="392">
        <v>0</v>
      </c>
      <c r="T302" s="392">
        <v>0</v>
      </c>
      <c r="U302" s="392">
        <v>0</v>
      </c>
      <c r="V302" s="392">
        <v>0</v>
      </c>
    </row>
    <row r="303" spans="2:22" x14ac:dyDescent="0.25">
      <c r="B303" s="220">
        <v>41244</v>
      </c>
      <c r="C303" s="391">
        <v>0</v>
      </c>
      <c r="D303" s="392">
        <v>0</v>
      </c>
      <c r="E303" s="392">
        <v>0</v>
      </c>
      <c r="F303" s="392">
        <v>0</v>
      </c>
      <c r="G303" s="392">
        <v>0</v>
      </c>
      <c r="H303" s="392">
        <v>0</v>
      </c>
      <c r="I303" s="392">
        <v>0</v>
      </c>
      <c r="J303" s="392">
        <v>0</v>
      </c>
      <c r="K303" s="392">
        <v>0</v>
      </c>
      <c r="L303" s="392">
        <v>0</v>
      </c>
      <c r="M303" s="392">
        <v>0</v>
      </c>
      <c r="N303" s="392">
        <v>0</v>
      </c>
      <c r="O303" s="392">
        <v>0</v>
      </c>
      <c r="P303" s="392">
        <v>0</v>
      </c>
      <c r="Q303" s="392">
        <v>0</v>
      </c>
      <c r="R303" s="392">
        <v>0</v>
      </c>
      <c r="S303" s="392">
        <v>0</v>
      </c>
      <c r="T303" s="392">
        <v>0</v>
      </c>
      <c r="U303" s="392">
        <v>0</v>
      </c>
      <c r="V303" s="392">
        <v>0</v>
      </c>
    </row>
    <row r="304" spans="2:22" x14ac:dyDescent="0.25">
      <c r="B304" s="221">
        <v>41275</v>
      </c>
      <c r="C304" s="391">
        <v>0</v>
      </c>
      <c r="D304" s="392">
        <v>0</v>
      </c>
      <c r="E304" s="392">
        <v>0</v>
      </c>
      <c r="F304" s="392">
        <v>0</v>
      </c>
      <c r="G304" s="392">
        <v>0</v>
      </c>
      <c r="H304" s="392">
        <v>0</v>
      </c>
      <c r="I304" s="392">
        <v>0</v>
      </c>
      <c r="J304" s="392">
        <v>0</v>
      </c>
      <c r="K304" s="392">
        <v>0</v>
      </c>
      <c r="L304" s="392">
        <v>0</v>
      </c>
      <c r="M304" s="392">
        <v>0</v>
      </c>
      <c r="N304" s="392">
        <v>0</v>
      </c>
      <c r="O304" s="392">
        <v>0</v>
      </c>
      <c r="P304" s="392">
        <v>0</v>
      </c>
      <c r="Q304" s="392">
        <v>0</v>
      </c>
      <c r="R304" s="392">
        <v>0</v>
      </c>
      <c r="S304" s="392">
        <v>0</v>
      </c>
      <c r="T304" s="392">
        <v>0</v>
      </c>
      <c r="U304" s="392">
        <v>0</v>
      </c>
      <c r="V304" s="392">
        <v>0</v>
      </c>
    </row>
    <row r="305" spans="2:22" x14ac:dyDescent="0.25">
      <c r="B305" s="221">
        <v>41306</v>
      </c>
      <c r="C305" s="391">
        <v>0</v>
      </c>
      <c r="D305" s="392">
        <v>0</v>
      </c>
      <c r="E305" s="392">
        <v>0</v>
      </c>
      <c r="F305" s="392">
        <v>0</v>
      </c>
      <c r="G305" s="392">
        <v>0</v>
      </c>
      <c r="H305" s="392">
        <v>0</v>
      </c>
      <c r="I305" s="392">
        <v>0</v>
      </c>
      <c r="J305" s="392">
        <v>0</v>
      </c>
      <c r="K305" s="392">
        <v>0</v>
      </c>
      <c r="L305" s="392">
        <v>0</v>
      </c>
      <c r="M305" s="392">
        <v>0</v>
      </c>
      <c r="N305" s="392">
        <v>0</v>
      </c>
      <c r="O305" s="392">
        <v>0</v>
      </c>
      <c r="P305" s="392">
        <v>0</v>
      </c>
      <c r="Q305" s="392">
        <v>0</v>
      </c>
      <c r="R305" s="392">
        <v>0</v>
      </c>
      <c r="S305" s="392">
        <v>0</v>
      </c>
      <c r="T305" s="392">
        <v>0</v>
      </c>
      <c r="U305" s="392">
        <v>0</v>
      </c>
      <c r="V305" s="392">
        <v>0</v>
      </c>
    </row>
    <row r="306" spans="2:22" x14ac:dyDescent="0.25">
      <c r="B306" s="221">
        <v>41334</v>
      </c>
      <c r="C306" s="391">
        <v>0</v>
      </c>
      <c r="D306" s="392">
        <v>0</v>
      </c>
      <c r="E306" s="392">
        <v>0</v>
      </c>
      <c r="F306" s="392">
        <v>0</v>
      </c>
      <c r="G306" s="392">
        <v>0</v>
      </c>
      <c r="H306" s="392">
        <v>0</v>
      </c>
      <c r="I306" s="392">
        <v>0</v>
      </c>
      <c r="J306" s="392">
        <v>0</v>
      </c>
      <c r="K306" s="392">
        <v>0</v>
      </c>
      <c r="L306" s="392">
        <v>0</v>
      </c>
      <c r="M306" s="392">
        <v>0</v>
      </c>
      <c r="N306" s="392">
        <v>0</v>
      </c>
      <c r="O306" s="392">
        <v>0</v>
      </c>
      <c r="P306" s="392">
        <v>0</v>
      </c>
      <c r="Q306" s="392">
        <v>0</v>
      </c>
      <c r="R306" s="392">
        <v>0</v>
      </c>
      <c r="S306" s="392">
        <v>0</v>
      </c>
      <c r="T306" s="392">
        <v>0</v>
      </c>
      <c r="U306" s="392">
        <v>0</v>
      </c>
      <c r="V306" s="392">
        <v>0</v>
      </c>
    </row>
    <row r="307" spans="2:22" x14ac:dyDescent="0.25">
      <c r="B307" s="221">
        <v>41365</v>
      </c>
      <c r="C307" s="391">
        <v>0</v>
      </c>
      <c r="D307" s="392">
        <v>0</v>
      </c>
      <c r="E307" s="392">
        <v>0</v>
      </c>
      <c r="F307" s="392">
        <v>0</v>
      </c>
      <c r="G307" s="392">
        <v>0</v>
      </c>
      <c r="H307" s="392">
        <v>0</v>
      </c>
      <c r="I307" s="392">
        <v>0</v>
      </c>
      <c r="J307" s="392">
        <v>0</v>
      </c>
      <c r="K307" s="392">
        <v>0</v>
      </c>
      <c r="L307" s="392">
        <v>0</v>
      </c>
      <c r="M307" s="392">
        <v>0</v>
      </c>
      <c r="N307" s="392">
        <v>0</v>
      </c>
      <c r="O307" s="392">
        <v>0</v>
      </c>
      <c r="P307" s="392">
        <v>0</v>
      </c>
      <c r="Q307" s="392">
        <v>0</v>
      </c>
      <c r="R307" s="392">
        <v>0</v>
      </c>
      <c r="S307" s="392">
        <v>0</v>
      </c>
      <c r="T307" s="392">
        <v>0</v>
      </c>
      <c r="U307" s="392">
        <v>0</v>
      </c>
      <c r="V307" s="392">
        <v>0</v>
      </c>
    </row>
    <row r="308" spans="2:22" x14ac:dyDescent="0.25">
      <c r="B308" s="221">
        <v>41395</v>
      </c>
      <c r="C308" s="391">
        <v>0</v>
      </c>
      <c r="D308" s="392">
        <v>0</v>
      </c>
      <c r="E308" s="392">
        <v>0</v>
      </c>
      <c r="F308" s="392">
        <v>0</v>
      </c>
      <c r="G308" s="392">
        <v>0</v>
      </c>
      <c r="H308" s="392">
        <v>0</v>
      </c>
      <c r="I308" s="392">
        <v>0</v>
      </c>
      <c r="J308" s="392">
        <v>0</v>
      </c>
      <c r="K308" s="392">
        <v>0</v>
      </c>
      <c r="L308" s="392">
        <v>0</v>
      </c>
      <c r="M308" s="392">
        <v>0</v>
      </c>
      <c r="N308" s="392">
        <v>0</v>
      </c>
      <c r="O308" s="392">
        <v>0</v>
      </c>
      <c r="P308" s="392">
        <v>0</v>
      </c>
      <c r="Q308" s="392">
        <v>0</v>
      </c>
      <c r="R308" s="392">
        <v>0</v>
      </c>
      <c r="S308" s="392">
        <v>0</v>
      </c>
      <c r="T308" s="392">
        <v>0</v>
      </c>
      <c r="U308" s="392">
        <v>0</v>
      </c>
      <c r="V308" s="392">
        <v>0</v>
      </c>
    </row>
    <row r="309" spans="2:22" x14ac:dyDescent="0.25">
      <c r="B309" s="221">
        <v>41426</v>
      </c>
      <c r="C309" s="391">
        <v>0</v>
      </c>
      <c r="D309" s="392">
        <v>0</v>
      </c>
      <c r="E309" s="392">
        <v>0</v>
      </c>
      <c r="F309" s="392">
        <v>0</v>
      </c>
      <c r="G309" s="392">
        <v>0</v>
      </c>
      <c r="H309" s="392">
        <v>0</v>
      </c>
      <c r="I309" s="392">
        <v>0</v>
      </c>
      <c r="J309" s="392">
        <v>0</v>
      </c>
      <c r="K309" s="392">
        <v>0</v>
      </c>
      <c r="L309" s="392">
        <v>0</v>
      </c>
      <c r="M309" s="392">
        <v>0</v>
      </c>
      <c r="N309" s="392">
        <v>0</v>
      </c>
      <c r="O309" s="392">
        <v>0</v>
      </c>
      <c r="P309" s="392">
        <v>0</v>
      </c>
      <c r="Q309" s="392">
        <v>0</v>
      </c>
      <c r="R309" s="392">
        <v>0</v>
      </c>
      <c r="S309" s="392">
        <v>0</v>
      </c>
      <c r="T309" s="392">
        <v>0</v>
      </c>
      <c r="U309" s="392">
        <v>0</v>
      </c>
      <c r="V309" s="392">
        <v>0</v>
      </c>
    </row>
    <row r="310" spans="2:22" x14ac:dyDescent="0.25">
      <c r="B310" s="221">
        <v>41456</v>
      </c>
      <c r="C310" s="391">
        <v>0</v>
      </c>
      <c r="D310" s="392">
        <v>0</v>
      </c>
      <c r="E310" s="392">
        <v>0</v>
      </c>
      <c r="F310" s="392">
        <v>0</v>
      </c>
      <c r="G310" s="392">
        <v>0</v>
      </c>
      <c r="H310" s="392">
        <v>0</v>
      </c>
      <c r="I310" s="392">
        <v>0</v>
      </c>
      <c r="J310" s="392">
        <v>0</v>
      </c>
      <c r="K310" s="392">
        <v>0</v>
      </c>
      <c r="L310" s="392">
        <v>0</v>
      </c>
      <c r="M310" s="392">
        <v>0</v>
      </c>
      <c r="N310" s="392">
        <v>0</v>
      </c>
      <c r="O310" s="392">
        <v>0</v>
      </c>
      <c r="P310" s="392">
        <v>0</v>
      </c>
      <c r="Q310" s="392">
        <v>0</v>
      </c>
      <c r="R310" s="392">
        <v>0</v>
      </c>
      <c r="S310" s="392">
        <v>0</v>
      </c>
      <c r="T310" s="392">
        <v>0</v>
      </c>
      <c r="U310" s="392">
        <v>0</v>
      </c>
      <c r="V310" s="392">
        <v>0</v>
      </c>
    </row>
    <row r="311" spans="2:22" x14ac:dyDescent="0.25">
      <c r="B311" s="221">
        <v>41487</v>
      </c>
      <c r="C311" s="391">
        <v>0</v>
      </c>
      <c r="D311" s="392">
        <v>0</v>
      </c>
      <c r="E311" s="392">
        <v>0</v>
      </c>
      <c r="F311" s="392">
        <v>0</v>
      </c>
      <c r="G311" s="392">
        <v>0</v>
      </c>
      <c r="H311" s="392">
        <v>0</v>
      </c>
      <c r="I311" s="392">
        <v>0</v>
      </c>
      <c r="J311" s="392">
        <v>0</v>
      </c>
      <c r="K311" s="392">
        <v>0</v>
      </c>
      <c r="L311" s="392">
        <v>0</v>
      </c>
      <c r="M311" s="392">
        <v>0</v>
      </c>
      <c r="N311" s="392">
        <v>0</v>
      </c>
      <c r="O311" s="392">
        <v>0</v>
      </c>
      <c r="P311" s="392">
        <v>0</v>
      </c>
      <c r="Q311" s="392">
        <v>0</v>
      </c>
      <c r="R311" s="392">
        <v>0</v>
      </c>
      <c r="S311" s="392">
        <v>0</v>
      </c>
      <c r="T311" s="392">
        <v>0</v>
      </c>
      <c r="U311" s="392">
        <v>0</v>
      </c>
      <c r="V311" s="392">
        <v>0</v>
      </c>
    </row>
    <row r="312" spans="2:22" x14ac:dyDescent="0.25">
      <c r="B312" s="221">
        <v>41518</v>
      </c>
      <c r="C312" s="391">
        <v>0</v>
      </c>
      <c r="D312" s="392">
        <v>0</v>
      </c>
      <c r="E312" s="392">
        <v>0</v>
      </c>
      <c r="F312" s="392">
        <v>0</v>
      </c>
      <c r="G312" s="392">
        <v>0</v>
      </c>
      <c r="H312" s="392">
        <v>0</v>
      </c>
      <c r="I312" s="392">
        <v>0</v>
      </c>
      <c r="J312" s="392">
        <v>0</v>
      </c>
      <c r="K312" s="392">
        <v>0</v>
      </c>
      <c r="L312" s="392">
        <v>0</v>
      </c>
      <c r="M312" s="392">
        <v>0</v>
      </c>
      <c r="N312" s="392">
        <v>0</v>
      </c>
      <c r="O312" s="392">
        <v>0</v>
      </c>
      <c r="P312" s="392">
        <v>0</v>
      </c>
      <c r="Q312" s="392">
        <v>0</v>
      </c>
      <c r="R312" s="392">
        <v>0</v>
      </c>
      <c r="S312" s="392">
        <v>0</v>
      </c>
      <c r="T312" s="392">
        <v>0</v>
      </c>
      <c r="U312" s="392">
        <v>0</v>
      </c>
      <c r="V312" s="392">
        <v>0</v>
      </c>
    </row>
    <row r="313" spans="2:22" x14ac:dyDescent="0.25">
      <c r="B313" s="221">
        <v>41548</v>
      </c>
      <c r="C313" s="391">
        <v>0</v>
      </c>
      <c r="D313" s="392">
        <v>0</v>
      </c>
      <c r="E313" s="392">
        <v>0</v>
      </c>
      <c r="F313" s="392">
        <v>0</v>
      </c>
      <c r="G313" s="392">
        <v>0</v>
      </c>
      <c r="H313" s="392">
        <v>0</v>
      </c>
      <c r="I313" s="392">
        <v>0</v>
      </c>
      <c r="J313" s="392">
        <v>0</v>
      </c>
      <c r="K313" s="392">
        <v>0</v>
      </c>
      <c r="L313" s="392">
        <v>0</v>
      </c>
      <c r="M313" s="392">
        <v>0</v>
      </c>
      <c r="N313" s="392">
        <v>0</v>
      </c>
      <c r="O313" s="392">
        <v>0</v>
      </c>
      <c r="P313" s="392">
        <v>0</v>
      </c>
      <c r="Q313" s="392">
        <v>0</v>
      </c>
      <c r="R313" s="392">
        <v>0</v>
      </c>
      <c r="S313" s="392">
        <v>0</v>
      </c>
      <c r="T313" s="392">
        <v>0</v>
      </c>
      <c r="U313" s="392">
        <v>0</v>
      </c>
      <c r="V313" s="392">
        <v>0</v>
      </c>
    </row>
    <row r="314" spans="2:22" x14ac:dyDescent="0.25">
      <c r="B314" s="221">
        <v>41579</v>
      </c>
      <c r="C314" s="391">
        <v>0</v>
      </c>
      <c r="D314" s="392">
        <v>0</v>
      </c>
      <c r="E314" s="392">
        <v>0</v>
      </c>
      <c r="F314" s="392">
        <v>0</v>
      </c>
      <c r="G314" s="392">
        <v>0</v>
      </c>
      <c r="H314" s="392">
        <v>0</v>
      </c>
      <c r="I314" s="392">
        <v>0</v>
      </c>
      <c r="J314" s="392">
        <v>0</v>
      </c>
      <c r="K314" s="392">
        <v>0</v>
      </c>
      <c r="L314" s="392">
        <v>0</v>
      </c>
      <c r="M314" s="392">
        <v>0</v>
      </c>
      <c r="N314" s="392">
        <v>0</v>
      </c>
      <c r="O314" s="392">
        <v>0</v>
      </c>
      <c r="P314" s="392">
        <v>0</v>
      </c>
      <c r="Q314" s="392">
        <v>0</v>
      </c>
      <c r="R314" s="392">
        <v>0</v>
      </c>
      <c r="S314" s="392">
        <v>0</v>
      </c>
      <c r="T314" s="392">
        <v>0</v>
      </c>
      <c r="U314" s="392">
        <v>0</v>
      </c>
      <c r="V314" s="392">
        <v>0</v>
      </c>
    </row>
    <row r="315" spans="2:22" x14ac:dyDescent="0.25">
      <c r="B315" s="221">
        <v>41609</v>
      </c>
      <c r="C315" s="391">
        <v>0</v>
      </c>
      <c r="D315" s="392">
        <v>0</v>
      </c>
      <c r="E315" s="392">
        <v>0</v>
      </c>
      <c r="F315" s="392">
        <v>0</v>
      </c>
      <c r="G315" s="392">
        <v>0</v>
      </c>
      <c r="H315" s="392">
        <v>0</v>
      </c>
      <c r="I315" s="392">
        <v>0</v>
      </c>
      <c r="J315" s="392">
        <v>0</v>
      </c>
      <c r="K315" s="392">
        <v>0</v>
      </c>
      <c r="L315" s="392">
        <v>0</v>
      </c>
      <c r="M315" s="392">
        <v>0</v>
      </c>
      <c r="N315" s="392">
        <v>0</v>
      </c>
      <c r="O315" s="392">
        <v>0</v>
      </c>
      <c r="P315" s="392">
        <v>0</v>
      </c>
      <c r="Q315" s="392">
        <v>0</v>
      </c>
      <c r="R315" s="392">
        <v>0</v>
      </c>
      <c r="S315" s="392">
        <v>0</v>
      </c>
      <c r="T315" s="392">
        <v>0</v>
      </c>
      <c r="U315" s="392">
        <v>0</v>
      </c>
      <c r="V315" s="392">
        <v>0</v>
      </c>
    </row>
    <row r="316" spans="2:22" x14ac:dyDescent="0.25">
      <c r="B316" s="221">
        <v>41640</v>
      </c>
      <c r="C316" s="391">
        <v>0</v>
      </c>
      <c r="D316" s="392">
        <v>0</v>
      </c>
      <c r="E316" s="392">
        <v>0</v>
      </c>
      <c r="F316" s="392">
        <v>0</v>
      </c>
      <c r="G316" s="392">
        <v>0</v>
      </c>
      <c r="H316" s="392">
        <v>0</v>
      </c>
      <c r="I316" s="392">
        <v>0</v>
      </c>
      <c r="J316" s="392">
        <v>0</v>
      </c>
      <c r="K316" s="392">
        <v>0</v>
      </c>
      <c r="L316" s="392">
        <v>0</v>
      </c>
      <c r="M316" s="392">
        <v>0</v>
      </c>
      <c r="N316" s="392">
        <v>0</v>
      </c>
      <c r="O316" s="392">
        <v>0</v>
      </c>
      <c r="P316" s="392">
        <v>0</v>
      </c>
      <c r="Q316" s="392">
        <v>0</v>
      </c>
      <c r="R316" s="392">
        <v>0</v>
      </c>
      <c r="S316" s="392">
        <v>0</v>
      </c>
      <c r="T316" s="392">
        <v>0</v>
      </c>
      <c r="U316" s="392">
        <v>0</v>
      </c>
      <c r="V316" s="392">
        <v>0</v>
      </c>
    </row>
    <row r="317" spans="2:22" x14ac:dyDescent="0.25">
      <c r="B317" s="221">
        <v>41671</v>
      </c>
      <c r="C317" s="391">
        <v>0</v>
      </c>
      <c r="D317" s="392">
        <v>0</v>
      </c>
      <c r="E317" s="392">
        <v>0</v>
      </c>
      <c r="F317" s="392">
        <v>0</v>
      </c>
      <c r="G317" s="392">
        <v>0</v>
      </c>
      <c r="H317" s="392">
        <v>0</v>
      </c>
      <c r="I317" s="392">
        <v>0</v>
      </c>
      <c r="J317" s="392">
        <v>0</v>
      </c>
      <c r="K317" s="392">
        <v>0</v>
      </c>
      <c r="L317" s="392">
        <v>0</v>
      </c>
      <c r="M317" s="392">
        <v>0</v>
      </c>
      <c r="N317" s="392">
        <v>0</v>
      </c>
      <c r="O317" s="392">
        <v>0</v>
      </c>
      <c r="P317" s="392">
        <v>0</v>
      </c>
      <c r="Q317" s="392">
        <v>0</v>
      </c>
      <c r="R317" s="392">
        <v>0</v>
      </c>
      <c r="S317" s="392">
        <v>0</v>
      </c>
      <c r="T317" s="392">
        <v>0</v>
      </c>
      <c r="U317" s="392">
        <v>0</v>
      </c>
      <c r="V317" s="392">
        <v>0</v>
      </c>
    </row>
    <row r="318" spans="2:22" x14ac:dyDescent="0.25">
      <c r="B318" s="221">
        <v>41699</v>
      </c>
      <c r="C318" s="391">
        <v>0</v>
      </c>
      <c r="D318" s="392">
        <v>0</v>
      </c>
      <c r="E318" s="392">
        <v>0</v>
      </c>
      <c r="F318" s="392">
        <v>0</v>
      </c>
      <c r="G318" s="392">
        <v>0</v>
      </c>
      <c r="H318" s="392">
        <v>0</v>
      </c>
      <c r="I318" s="392">
        <v>0</v>
      </c>
      <c r="J318" s="392">
        <v>0</v>
      </c>
      <c r="K318" s="392">
        <v>0</v>
      </c>
      <c r="L318" s="392">
        <v>0</v>
      </c>
      <c r="M318" s="392">
        <v>0</v>
      </c>
      <c r="N318" s="392">
        <v>0</v>
      </c>
      <c r="O318" s="392">
        <v>0</v>
      </c>
      <c r="P318" s="392">
        <v>0</v>
      </c>
      <c r="Q318" s="392">
        <v>0</v>
      </c>
      <c r="R318" s="392">
        <v>0</v>
      </c>
      <c r="S318" s="392">
        <v>0</v>
      </c>
      <c r="T318" s="392">
        <v>0</v>
      </c>
      <c r="U318" s="392">
        <v>0</v>
      </c>
      <c r="V318" s="392">
        <v>0</v>
      </c>
    </row>
    <row r="319" spans="2:22" x14ac:dyDescent="0.25">
      <c r="B319" s="221">
        <v>41730</v>
      </c>
      <c r="C319" s="391">
        <v>0</v>
      </c>
      <c r="D319" s="392">
        <v>0</v>
      </c>
      <c r="E319" s="392">
        <v>0</v>
      </c>
      <c r="F319" s="392">
        <v>0</v>
      </c>
      <c r="G319" s="392">
        <v>0</v>
      </c>
      <c r="H319" s="392">
        <v>0</v>
      </c>
      <c r="I319" s="392">
        <v>0</v>
      </c>
      <c r="J319" s="392">
        <v>0</v>
      </c>
      <c r="K319" s="392">
        <v>0</v>
      </c>
      <c r="L319" s="392">
        <v>0</v>
      </c>
      <c r="M319" s="392">
        <v>0</v>
      </c>
      <c r="N319" s="392">
        <v>0</v>
      </c>
      <c r="O319" s="392">
        <v>0</v>
      </c>
      <c r="P319" s="392">
        <v>0</v>
      </c>
      <c r="Q319" s="392">
        <v>0</v>
      </c>
      <c r="R319" s="392">
        <v>0</v>
      </c>
      <c r="S319" s="392">
        <v>0</v>
      </c>
      <c r="T319" s="392">
        <v>0</v>
      </c>
      <c r="U319" s="392">
        <v>0</v>
      </c>
      <c r="V319" s="392">
        <v>0</v>
      </c>
    </row>
    <row r="320" spans="2:22" x14ac:dyDescent="0.25">
      <c r="B320" s="221">
        <v>41760</v>
      </c>
      <c r="C320" s="391">
        <v>0</v>
      </c>
      <c r="D320" s="392">
        <v>0</v>
      </c>
      <c r="E320" s="392">
        <v>0</v>
      </c>
      <c r="F320" s="392">
        <v>0</v>
      </c>
      <c r="G320" s="392">
        <v>0</v>
      </c>
      <c r="H320" s="392">
        <v>0</v>
      </c>
      <c r="I320" s="392">
        <v>0</v>
      </c>
      <c r="J320" s="392">
        <v>0</v>
      </c>
      <c r="K320" s="392">
        <v>0</v>
      </c>
      <c r="L320" s="392">
        <v>0</v>
      </c>
      <c r="M320" s="392">
        <v>0</v>
      </c>
      <c r="N320" s="392">
        <v>0</v>
      </c>
      <c r="O320" s="392">
        <v>0</v>
      </c>
      <c r="P320" s="392">
        <v>0</v>
      </c>
      <c r="Q320" s="392">
        <v>0</v>
      </c>
      <c r="R320" s="392">
        <v>0</v>
      </c>
      <c r="S320" s="392">
        <v>0</v>
      </c>
      <c r="T320" s="392">
        <v>0</v>
      </c>
      <c r="U320" s="392">
        <v>0</v>
      </c>
      <c r="V320" s="392">
        <v>0</v>
      </c>
    </row>
    <row r="321" spans="1:22" x14ac:dyDescent="0.25">
      <c r="B321" s="221">
        <v>41791</v>
      </c>
      <c r="C321" s="391">
        <v>0</v>
      </c>
      <c r="D321" s="392">
        <v>0</v>
      </c>
      <c r="E321" s="392">
        <v>0</v>
      </c>
      <c r="F321" s="392">
        <v>0</v>
      </c>
      <c r="G321" s="392">
        <v>0</v>
      </c>
      <c r="H321" s="392">
        <v>0</v>
      </c>
      <c r="I321" s="392">
        <v>0</v>
      </c>
      <c r="J321" s="392">
        <v>0</v>
      </c>
      <c r="K321" s="392">
        <v>0</v>
      </c>
      <c r="L321" s="392">
        <v>0</v>
      </c>
      <c r="M321" s="392">
        <v>0</v>
      </c>
      <c r="N321" s="392">
        <v>0</v>
      </c>
      <c r="O321" s="392">
        <v>0</v>
      </c>
      <c r="P321" s="392">
        <v>0</v>
      </c>
      <c r="Q321" s="392">
        <v>0</v>
      </c>
      <c r="R321" s="392">
        <v>0</v>
      </c>
      <c r="S321" s="392">
        <v>0</v>
      </c>
      <c r="T321" s="392">
        <v>0</v>
      </c>
      <c r="U321" s="392">
        <v>0</v>
      </c>
      <c r="V321" s="392">
        <v>0</v>
      </c>
    </row>
    <row r="322" spans="1:22" x14ac:dyDescent="0.25">
      <c r="B322" s="221">
        <v>41821</v>
      </c>
      <c r="C322" s="391">
        <v>0</v>
      </c>
      <c r="D322" s="392">
        <v>0</v>
      </c>
      <c r="E322" s="392">
        <v>0</v>
      </c>
      <c r="F322" s="392">
        <v>0</v>
      </c>
      <c r="G322" s="392">
        <v>0</v>
      </c>
      <c r="H322" s="392">
        <v>0</v>
      </c>
      <c r="I322" s="392">
        <v>0</v>
      </c>
      <c r="J322" s="392">
        <v>0</v>
      </c>
      <c r="K322" s="392">
        <v>0</v>
      </c>
      <c r="L322" s="392">
        <v>0</v>
      </c>
      <c r="M322" s="392">
        <v>0</v>
      </c>
      <c r="N322" s="392">
        <v>0</v>
      </c>
      <c r="O322" s="392">
        <v>0</v>
      </c>
      <c r="P322" s="392">
        <v>0</v>
      </c>
      <c r="Q322" s="392">
        <v>0</v>
      </c>
      <c r="R322" s="392">
        <v>0</v>
      </c>
      <c r="S322" s="392">
        <v>0</v>
      </c>
      <c r="T322" s="392">
        <v>0</v>
      </c>
      <c r="U322" s="392">
        <v>0</v>
      </c>
      <c r="V322" s="392">
        <v>0</v>
      </c>
    </row>
    <row r="323" spans="1:22" x14ac:dyDescent="0.25">
      <c r="B323" s="221">
        <v>41852</v>
      </c>
      <c r="C323" s="391">
        <v>0</v>
      </c>
      <c r="D323" s="392">
        <v>0</v>
      </c>
      <c r="E323" s="392">
        <v>0</v>
      </c>
      <c r="F323" s="392">
        <v>0</v>
      </c>
      <c r="G323" s="392">
        <v>0</v>
      </c>
      <c r="H323" s="392">
        <v>0</v>
      </c>
      <c r="I323" s="392">
        <v>0</v>
      </c>
      <c r="J323" s="392">
        <v>0</v>
      </c>
      <c r="K323" s="392">
        <v>0</v>
      </c>
      <c r="L323" s="392">
        <v>0</v>
      </c>
      <c r="M323" s="392">
        <v>0</v>
      </c>
      <c r="N323" s="392">
        <v>0</v>
      </c>
      <c r="O323" s="392">
        <v>0</v>
      </c>
      <c r="P323" s="392">
        <v>0</v>
      </c>
      <c r="Q323" s="392">
        <v>0</v>
      </c>
      <c r="R323" s="392">
        <v>0</v>
      </c>
      <c r="S323" s="392">
        <v>0</v>
      </c>
      <c r="T323" s="392">
        <v>0</v>
      </c>
      <c r="U323" s="392">
        <v>0</v>
      </c>
      <c r="V323" s="392">
        <v>0</v>
      </c>
    </row>
    <row r="324" spans="1:22" x14ac:dyDescent="0.25">
      <c r="B324" s="221">
        <v>41883</v>
      </c>
      <c r="C324" s="391">
        <v>0</v>
      </c>
      <c r="D324" s="392">
        <v>0</v>
      </c>
      <c r="E324" s="392">
        <v>0</v>
      </c>
      <c r="F324" s="392">
        <v>0</v>
      </c>
      <c r="G324" s="392">
        <v>0</v>
      </c>
      <c r="H324" s="392">
        <v>0</v>
      </c>
      <c r="I324" s="392">
        <v>0</v>
      </c>
      <c r="J324" s="392">
        <v>0</v>
      </c>
      <c r="K324" s="392">
        <v>0</v>
      </c>
      <c r="L324" s="392">
        <v>0</v>
      </c>
      <c r="M324" s="392">
        <v>0</v>
      </c>
      <c r="N324" s="392">
        <v>0</v>
      </c>
      <c r="O324" s="392">
        <v>0</v>
      </c>
      <c r="P324" s="392">
        <v>0</v>
      </c>
      <c r="Q324" s="392">
        <v>0</v>
      </c>
      <c r="R324" s="392">
        <v>0</v>
      </c>
      <c r="S324" s="392">
        <v>0</v>
      </c>
      <c r="T324" s="392">
        <v>0</v>
      </c>
      <c r="U324" s="392">
        <v>0</v>
      </c>
      <c r="V324" s="392">
        <v>0</v>
      </c>
    </row>
    <row r="325" spans="1:22" x14ac:dyDescent="0.25">
      <c r="B325" s="221">
        <v>41913</v>
      </c>
      <c r="C325" s="391">
        <v>0</v>
      </c>
      <c r="D325" s="392">
        <v>0</v>
      </c>
      <c r="E325" s="392">
        <v>0</v>
      </c>
      <c r="F325" s="392">
        <v>0</v>
      </c>
      <c r="G325" s="392">
        <v>0</v>
      </c>
      <c r="H325" s="392">
        <v>0</v>
      </c>
      <c r="I325" s="392">
        <v>0</v>
      </c>
      <c r="J325" s="392">
        <v>0</v>
      </c>
      <c r="K325" s="392">
        <v>0</v>
      </c>
      <c r="L325" s="392">
        <v>0</v>
      </c>
      <c r="M325" s="392">
        <v>0</v>
      </c>
      <c r="N325" s="392">
        <v>0</v>
      </c>
      <c r="O325" s="392">
        <v>0</v>
      </c>
      <c r="P325" s="392">
        <v>0</v>
      </c>
      <c r="Q325" s="392">
        <v>0</v>
      </c>
      <c r="R325" s="392">
        <v>0</v>
      </c>
      <c r="S325" s="392">
        <v>0</v>
      </c>
      <c r="T325" s="392">
        <v>0</v>
      </c>
      <c r="U325" s="392">
        <v>0</v>
      </c>
      <c r="V325" s="392">
        <v>0</v>
      </c>
    </row>
    <row r="326" spans="1:22" x14ac:dyDescent="0.25">
      <c r="B326" s="221">
        <v>41944</v>
      </c>
      <c r="C326" s="391">
        <v>0</v>
      </c>
      <c r="D326" s="392">
        <v>0</v>
      </c>
      <c r="E326" s="392">
        <v>0</v>
      </c>
      <c r="F326" s="392">
        <v>0</v>
      </c>
      <c r="G326" s="392">
        <v>0</v>
      </c>
      <c r="H326" s="392">
        <v>0</v>
      </c>
      <c r="I326" s="392">
        <v>0</v>
      </c>
      <c r="J326" s="392">
        <v>0</v>
      </c>
      <c r="K326" s="392">
        <v>0</v>
      </c>
      <c r="L326" s="392">
        <v>0</v>
      </c>
      <c r="M326" s="392">
        <v>0</v>
      </c>
      <c r="N326" s="392">
        <v>0</v>
      </c>
      <c r="O326" s="392">
        <v>0</v>
      </c>
      <c r="P326" s="392">
        <v>0</v>
      </c>
      <c r="Q326" s="392">
        <v>0</v>
      </c>
      <c r="R326" s="392">
        <v>0</v>
      </c>
      <c r="S326" s="392">
        <v>0</v>
      </c>
      <c r="T326" s="392">
        <v>0</v>
      </c>
      <c r="U326" s="392">
        <v>0</v>
      </c>
      <c r="V326" s="392">
        <v>0</v>
      </c>
    </row>
    <row r="327" spans="1:22" x14ac:dyDescent="0.25">
      <c r="B327" s="221">
        <v>41974</v>
      </c>
      <c r="C327" s="391">
        <v>0</v>
      </c>
      <c r="D327" s="392">
        <v>0</v>
      </c>
      <c r="E327" s="392">
        <v>0</v>
      </c>
      <c r="F327" s="392">
        <v>0</v>
      </c>
      <c r="G327" s="392">
        <v>0</v>
      </c>
      <c r="H327" s="392">
        <v>0</v>
      </c>
      <c r="I327" s="392">
        <v>0</v>
      </c>
      <c r="J327" s="392">
        <v>0</v>
      </c>
      <c r="K327" s="392">
        <v>0</v>
      </c>
      <c r="L327" s="392">
        <v>0</v>
      </c>
      <c r="M327" s="392">
        <v>0</v>
      </c>
      <c r="N327" s="392">
        <v>0</v>
      </c>
      <c r="O327" s="392">
        <v>0</v>
      </c>
      <c r="P327" s="392">
        <v>0</v>
      </c>
      <c r="Q327" s="392">
        <v>0</v>
      </c>
      <c r="R327" s="392">
        <v>0</v>
      </c>
      <c r="S327" s="392">
        <v>0</v>
      </c>
      <c r="T327" s="392">
        <v>0</v>
      </c>
      <c r="U327" s="392">
        <v>0</v>
      </c>
      <c r="V327" s="392">
        <v>0</v>
      </c>
    </row>
    <row r="328" spans="1:22" x14ac:dyDescent="0.25">
      <c r="B328" s="221">
        <v>42005</v>
      </c>
      <c r="C328" s="391">
        <v>0</v>
      </c>
      <c r="D328" s="392">
        <v>0</v>
      </c>
      <c r="E328" s="392">
        <v>0</v>
      </c>
      <c r="F328" s="392">
        <v>0</v>
      </c>
      <c r="G328" s="392">
        <v>0</v>
      </c>
      <c r="H328" s="392">
        <v>0</v>
      </c>
      <c r="I328" s="392">
        <v>0</v>
      </c>
      <c r="J328" s="392">
        <v>0</v>
      </c>
      <c r="K328" s="392">
        <v>0</v>
      </c>
      <c r="L328" s="392">
        <v>0</v>
      </c>
      <c r="M328" s="392">
        <v>0</v>
      </c>
      <c r="N328" s="392">
        <v>0</v>
      </c>
      <c r="O328" s="392">
        <v>0</v>
      </c>
      <c r="P328" s="392">
        <v>0</v>
      </c>
      <c r="Q328" s="392">
        <v>0</v>
      </c>
      <c r="R328" s="392">
        <v>0</v>
      </c>
      <c r="S328" s="392">
        <v>0</v>
      </c>
      <c r="T328" s="392">
        <v>0</v>
      </c>
      <c r="U328" s="392">
        <v>0</v>
      </c>
      <c r="V328" s="392">
        <v>0</v>
      </c>
    </row>
    <row r="329" spans="1:22" x14ac:dyDescent="0.25">
      <c r="B329" s="221">
        <v>42036</v>
      </c>
      <c r="C329" s="391">
        <v>0</v>
      </c>
      <c r="D329" s="392">
        <v>0</v>
      </c>
      <c r="E329" s="392">
        <v>0</v>
      </c>
      <c r="F329" s="392">
        <v>0</v>
      </c>
      <c r="G329" s="392">
        <v>0</v>
      </c>
      <c r="H329" s="392">
        <v>0</v>
      </c>
      <c r="I329" s="392">
        <v>0</v>
      </c>
      <c r="J329" s="392">
        <v>0</v>
      </c>
      <c r="K329" s="392">
        <v>0</v>
      </c>
      <c r="L329" s="392">
        <v>0</v>
      </c>
      <c r="M329" s="392">
        <v>0</v>
      </c>
      <c r="N329" s="392">
        <v>0</v>
      </c>
      <c r="O329" s="392">
        <v>0</v>
      </c>
      <c r="P329" s="392">
        <v>0</v>
      </c>
      <c r="Q329" s="392">
        <v>0</v>
      </c>
      <c r="R329" s="392">
        <v>0</v>
      </c>
      <c r="S329" s="392">
        <v>0</v>
      </c>
      <c r="T329" s="392">
        <v>0</v>
      </c>
      <c r="U329" s="392">
        <v>0</v>
      </c>
      <c r="V329" s="392">
        <v>0</v>
      </c>
    </row>
    <row r="330" spans="1:22" x14ac:dyDescent="0.25">
      <c r="B330" s="221">
        <v>42064</v>
      </c>
      <c r="C330" s="391">
        <v>0</v>
      </c>
      <c r="D330" s="392">
        <v>0</v>
      </c>
      <c r="E330" s="392">
        <v>0</v>
      </c>
      <c r="F330" s="392">
        <v>0</v>
      </c>
      <c r="G330" s="392">
        <v>0</v>
      </c>
      <c r="H330" s="392">
        <v>0</v>
      </c>
      <c r="I330" s="392">
        <v>0</v>
      </c>
      <c r="J330" s="392">
        <v>0</v>
      </c>
      <c r="K330" s="392">
        <v>0</v>
      </c>
      <c r="L330" s="392">
        <v>0</v>
      </c>
      <c r="M330" s="392">
        <v>0</v>
      </c>
      <c r="N330" s="392">
        <v>0</v>
      </c>
      <c r="O330" s="392">
        <v>0</v>
      </c>
      <c r="P330" s="392">
        <v>0</v>
      </c>
      <c r="Q330" s="392">
        <v>0</v>
      </c>
      <c r="R330" s="392">
        <v>0</v>
      </c>
      <c r="S330" s="392">
        <v>0</v>
      </c>
      <c r="T330" s="392">
        <v>0</v>
      </c>
      <c r="U330" s="392">
        <v>0</v>
      </c>
      <c r="V330" s="392">
        <v>0</v>
      </c>
    </row>
    <row r="331" spans="1:22" x14ac:dyDescent="0.25">
      <c r="B331" s="221">
        <v>42095</v>
      </c>
      <c r="C331" s="391">
        <v>0</v>
      </c>
      <c r="D331" s="392">
        <v>0</v>
      </c>
      <c r="E331" s="392">
        <v>0</v>
      </c>
      <c r="F331" s="392">
        <v>0</v>
      </c>
      <c r="G331" s="392">
        <v>0</v>
      </c>
      <c r="H331" s="392">
        <v>0</v>
      </c>
      <c r="I331" s="392">
        <v>0</v>
      </c>
      <c r="J331" s="392">
        <v>0</v>
      </c>
      <c r="K331" s="392">
        <v>0</v>
      </c>
      <c r="L331" s="392">
        <v>0</v>
      </c>
      <c r="M331" s="392">
        <v>0</v>
      </c>
      <c r="N331" s="392">
        <v>0</v>
      </c>
      <c r="O331" s="392">
        <v>0</v>
      </c>
      <c r="P331" s="392">
        <v>0</v>
      </c>
      <c r="Q331" s="392">
        <v>0</v>
      </c>
      <c r="R331" s="392">
        <v>0</v>
      </c>
      <c r="S331" s="392">
        <v>0</v>
      </c>
      <c r="T331" s="392">
        <v>0</v>
      </c>
      <c r="U331" s="392">
        <v>0</v>
      </c>
      <c r="V331" s="392">
        <v>0</v>
      </c>
    </row>
    <row r="332" spans="1:22" ht="13.8" thickBot="1" x14ac:dyDescent="0.3">
      <c r="B332" s="222">
        <v>42125</v>
      </c>
      <c r="C332" s="391">
        <v>0</v>
      </c>
      <c r="D332" s="392">
        <v>0</v>
      </c>
      <c r="E332" s="392">
        <v>0</v>
      </c>
      <c r="F332" s="392">
        <v>0</v>
      </c>
      <c r="G332" s="392">
        <v>0</v>
      </c>
      <c r="H332" s="392">
        <v>0</v>
      </c>
      <c r="I332" s="392">
        <v>0</v>
      </c>
      <c r="J332" s="392">
        <v>0</v>
      </c>
      <c r="K332" s="392">
        <v>0</v>
      </c>
      <c r="L332" s="392">
        <v>0</v>
      </c>
      <c r="M332" s="392">
        <v>0</v>
      </c>
      <c r="N332" s="392">
        <v>0</v>
      </c>
      <c r="O332" s="392">
        <v>0</v>
      </c>
      <c r="P332" s="392">
        <v>0</v>
      </c>
      <c r="Q332" s="392">
        <v>0</v>
      </c>
      <c r="R332" s="392">
        <v>0</v>
      </c>
      <c r="S332" s="392">
        <v>0</v>
      </c>
      <c r="T332" s="392">
        <v>0</v>
      </c>
      <c r="U332" s="392">
        <v>0</v>
      </c>
      <c r="V332" s="392">
        <v>0</v>
      </c>
    </row>
    <row r="334" spans="1:22" ht="13.8" thickBot="1" x14ac:dyDescent="0.3"/>
    <row r="335" spans="1:22" ht="13.8" thickBot="1" x14ac:dyDescent="0.3">
      <c r="A335" s="246" t="s">
        <v>268</v>
      </c>
    </row>
    <row r="336" spans="1:22" ht="15.6" x14ac:dyDescent="0.3">
      <c r="B336" s="211" t="s">
        <v>243</v>
      </c>
      <c r="C336" s="213"/>
      <c r="D336" s="212"/>
      <c r="E336" s="212"/>
      <c r="F336" s="212"/>
      <c r="G336" s="212"/>
      <c r="H336" s="213"/>
      <c r="I336" s="213"/>
      <c r="J336" s="213"/>
      <c r="K336" s="213"/>
      <c r="L336" s="213"/>
      <c r="M336" s="213"/>
      <c r="N336" s="213"/>
      <c r="O336" s="213"/>
      <c r="P336" s="212"/>
      <c r="Q336" s="212"/>
      <c r="R336" s="212"/>
      <c r="S336" s="212"/>
      <c r="T336" s="212"/>
      <c r="U336" s="212"/>
      <c r="V336" s="212"/>
    </row>
    <row r="337" spans="2:23" ht="13.8" x14ac:dyDescent="0.25">
      <c r="B337" s="247" t="s">
        <v>2</v>
      </c>
      <c r="C337" s="250" t="s">
        <v>245</v>
      </c>
      <c r="D337" s="215"/>
      <c r="E337" s="215"/>
      <c r="F337" s="215"/>
      <c r="G337" s="215"/>
      <c r="H337" s="215"/>
      <c r="I337" s="216" t="s">
        <v>359</v>
      </c>
      <c r="J337" s="215" t="s">
        <v>244</v>
      </c>
      <c r="K337" s="217">
        <v>0</v>
      </c>
      <c r="L337" s="217"/>
      <c r="M337" s="217"/>
      <c r="N337" s="217"/>
      <c r="O337" s="215"/>
      <c r="P337" s="215"/>
      <c r="Q337" s="215"/>
      <c r="R337" s="215"/>
      <c r="S337" s="215"/>
      <c r="T337" s="215"/>
      <c r="U337" s="215"/>
      <c r="V337" s="215"/>
    </row>
    <row r="338" spans="2:23" ht="13.8" x14ac:dyDescent="0.25">
      <c r="B338" s="252"/>
      <c r="C338" s="253">
        <v>-39213.516754673517</v>
      </c>
      <c r="D338" s="249" t="s">
        <v>22</v>
      </c>
      <c r="E338" s="249" t="s">
        <v>13</v>
      </c>
      <c r="F338" s="249" t="s">
        <v>28</v>
      </c>
      <c r="G338" s="249" t="s">
        <v>12</v>
      </c>
      <c r="H338" s="249" t="s">
        <v>23</v>
      </c>
      <c r="I338" s="249" t="s">
        <v>29</v>
      </c>
      <c r="J338" s="249" t="s">
        <v>6</v>
      </c>
      <c r="K338" s="249" t="s">
        <v>18</v>
      </c>
      <c r="L338" s="249" t="s">
        <v>241</v>
      </c>
      <c r="M338" s="249" t="s">
        <v>8</v>
      </c>
      <c r="N338" s="249" t="s">
        <v>11</v>
      </c>
      <c r="O338" s="249" t="s">
        <v>14</v>
      </c>
      <c r="P338" s="249" t="s">
        <v>27</v>
      </c>
      <c r="Q338" s="249" t="s">
        <v>24</v>
      </c>
      <c r="R338" s="249" t="s">
        <v>26</v>
      </c>
      <c r="S338" s="249" t="s">
        <v>39</v>
      </c>
      <c r="T338" s="249" t="s">
        <v>25</v>
      </c>
      <c r="U338" s="249" t="s">
        <v>5</v>
      </c>
      <c r="V338" s="249" t="s">
        <v>214</v>
      </c>
      <c r="W338" t="s">
        <v>55</v>
      </c>
    </row>
    <row r="339" spans="2:23" x14ac:dyDescent="0.25">
      <c r="B339" s="219">
        <v>37257</v>
      </c>
      <c r="C339" s="391">
        <v>-7940.7097423498835</v>
      </c>
      <c r="D339" s="392">
        <v>-11198.231009392412</v>
      </c>
      <c r="E339" s="392">
        <v>-0.66034463186012116</v>
      </c>
      <c r="F339" s="392">
        <v>2055.9234143610065</v>
      </c>
      <c r="G339" s="392">
        <v>1872.8996538906015</v>
      </c>
      <c r="H339" s="392">
        <v>0</v>
      </c>
      <c r="I339" s="392">
        <v>-758.51730400489862</v>
      </c>
      <c r="J339" s="392">
        <v>0</v>
      </c>
      <c r="K339" s="392">
        <v>0</v>
      </c>
      <c r="L339" s="392">
        <v>73.783129579411124</v>
      </c>
      <c r="M339" s="392">
        <v>1164.8899672951425</v>
      </c>
      <c r="N339" s="392">
        <v>155.67528796492502</v>
      </c>
      <c r="O339" s="392">
        <v>0</v>
      </c>
      <c r="P339" s="392">
        <v>0</v>
      </c>
      <c r="Q339" s="392">
        <v>0</v>
      </c>
      <c r="R339" s="392">
        <v>0</v>
      </c>
      <c r="S339" s="392">
        <v>-460.45911615288492</v>
      </c>
      <c r="T339" s="392">
        <v>-438.01557892229738</v>
      </c>
      <c r="U339" s="392">
        <v>-407.99784233661671</v>
      </c>
      <c r="V339" s="392">
        <v>0</v>
      </c>
    </row>
    <row r="340" spans="2:23" x14ac:dyDescent="0.25">
      <c r="B340" s="220">
        <v>37288</v>
      </c>
      <c r="C340" s="391">
        <v>-7446.458547321442</v>
      </c>
      <c r="D340" s="392">
        <v>-7084.9116369670119</v>
      </c>
      <c r="E340" s="392">
        <v>-26.739398350794307</v>
      </c>
      <c r="F340" s="392">
        <v>1266.9498937435696</v>
      </c>
      <c r="G340" s="392">
        <v>285.98877686010968</v>
      </c>
      <c r="H340" s="392">
        <v>0</v>
      </c>
      <c r="I340" s="392">
        <v>-1789.0717124572557</v>
      </c>
      <c r="J340" s="392">
        <v>0</v>
      </c>
      <c r="K340" s="392">
        <v>0</v>
      </c>
      <c r="L340" s="392">
        <v>612.19080483644154</v>
      </c>
      <c r="M340" s="392">
        <v>713.4721241613571</v>
      </c>
      <c r="N340" s="392">
        <v>229.15552566961932</v>
      </c>
      <c r="O340" s="392">
        <v>0</v>
      </c>
      <c r="P340" s="392">
        <v>0</v>
      </c>
      <c r="Q340" s="392">
        <v>0</v>
      </c>
      <c r="R340" s="392">
        <v>0</v>
      </c>
      <c r="S340" s="392">
        <v>-820.91640855502828</v>
      </c>
      <c r="T340" s="392">
        <v>-374.89220200974319</v>
      </c>
      <c r="U340" s="392">
        <v>-457.68431425270535</v>
      </c>
      <c r="V340" s="392">
        <v>0</v>
      </c>
    </row>
    <row r="341" spans="2:23" x14ac:dyDescent="0.25">
      <c r="B341" s="220">
        <v>37316</v>
      </c>
      <c r="C341" s="391">
        <v>-1268.1896069929041</v>
      </c>
      <c r="D341" s="392">
        <v>658.55876871340547</v>
      </c>
      <c r="E341" s="392">
        <v>-29.203763585272299</v>
      </c>
      <c r="F341" s="392">
        <v>1017.681666842476</v>
      </c>
      <c r="G341" s="392">
        <v>102.29711489473206</v>
      </c>
      <c r="H341" s="392">
        <v>0</v>
      </c>
      <c r="I341" s="392">
        <v>-2090.0831266608375</v>
      </c>
      <c r="J341" s="392">
        <v>0</v>
      </c>
      <c r="K341" s="392">
        <v>0</v>
      </c>
      <c r="L341" s="392">
        <v>0</v>
      </c>
      <c r="M341" s="392">
        <v>519.42430395866052</v>
      </c>
      <c r="N341" s="392">
        <v>-46.223865788334216</v>
      </c>
      <c r="O341" s="392">
        <v>0</v>
      </c>
      <c r="P341" s="392">
        <v>0</v>
      </c>
      <c r="Q341" s="392">
        <v>0</v>
      </c>
      <c r="R341" s="392">
        <v>0</v>
      </c>
      <c r="S341" s="392">
        <v>-674.67211714200994</v>
      </c>
      <c r="T341" s="392">
        <v>-347.22307855188842</v>
      </c>
      <c r="U341" s="392">
        <v>-378.74550967383573</v>
      </c>
      <c r="V341" s="392">
        <v>0</v>
      </c>
    </row>
    <row r="342" spans="2:23" x14ac:dyDescent="0.25">
      <c r="B342" s="220">
        <v>37347</v>
      </c>
      <c r="C342" s="391">
        <v>-2127.0225761434531</v>
      </c>
      <c r="D342" s="392">
        <v>137.51542568800693</v>
      </c>
      <c r="E342" s="392">
        <v>0</v>
      </c>
      <c r="F342" s="392">
        <v>-360.68581818142997</v>
      </c>
      <c r="G342" s="392">
        <v>78.857046892992216</v>
      </c>
      <c r="H342" s="392">
        <v>0</v>
      </c>
      <c r="I342" s="392">
        <v>-1510.3946318441947</v>
      </c>
      <c r="J342" s="392">
        <v>29.131304812852491</v>
      </c>
      <c r="K342" s="392">
        <v>0</v>
      </c>
      <c r="L342" s="392">
        <v>0</v>
      </c>
      <c r="M342" s="392">
        <v>93.233765009598883</v>
      </c>
      <c r="N342" s="392">
        <v>0</v>
      </c>
      <c r="O342" s="392">
        <v>0</v>
      </c>
      <c r="P342" s="392">
        <v>0</v>
      </c>
      <c r="Q342" s="392">
        <v>0</v>
      </c>
      <c r="R342" s="392">
        <v>0</v>
      </c>
      <c r="S342" s="392">
        <v>-150.24276262197509</v>
      </c>
      <c r="T342" s="392">
        <v>-169.86336081249397</v>
      </c>
      <c r="U342" s="392">
        <v>-274.57354508680982</v>
      </c>
      <c r="V342" s="392">
        <v>0</v>
      </c>
    </row>
    <row r="343" spans="2:23" x14ac:dyDescent="0.25">
      <c r="B343" s="220">
        <v>37377</v>
      </c>
      <c r="C343" s="391">
        <v>-1867.0013058231145</v>
      </c>
      <c r="D343" s="392">
        <v>114.00695323992656</v>
      </c>
      <c r="E343" s="392">
        <v>0</v>
      </c>
      <c r="F343" s="392">
        <v>-304.29026222160019</v>
      </c>
      <c r="G343" s="392">
        <v>62.929611380524605</v>
      </c>
      <c r="H343" s="392">
        <v>0</v>
      </c>
      <c r="I343" s="392">
        <v>-1299.1301389988043</v>
      </c>
      <c r="J343" s="392">
        <v>25.519008123477967</v>
      </c>
      <c r="K343" s="392">
        <v>0</v>
      </c>
      <c r="L343" s="392">
        <v>0</v>
      </c>
      <c r="M343" s="392">
        <v>71.498690413113096</v>
      </c>
      <c r="N343" s="392">
        <v>0</v>
      </c>
      <c r="O343" s="392">
        <v>0</v>
      </c>
      <c r="P343" s="392">
        <v>0</v>
      </c>
      <c r="Q343" s="392">
        <v>0</v>
      </c>
      <c r="R343" s="392">
        <v>0</v>
      </c>
      <c r="S343" s="392">
        <v>-140.46647234008572</v>
      </c>
      <c r="T343" s="392">
        <v>-174.36801289857448</v>
      </c>
      <c r="U343" s="392">
        <v>-222.70068252109189</v>
      </c>
      <c r="V343" s="392">
        <v>0</v>
      </c>
    </row>
    <row r="344" spans="2:23" x14ac:dyDescent="0.25">
      <c r="B344" s="220">
        <v>37408</v>
      </c>
      <c r="C344" s="391">
        <v>-1811.3118382237083</v>
      </c>
      <c r="D344" s="392">
        <v>95.116188250915442</v>
      </c>
      <c r="E344" s="392">
        <v>0</v>
      </c>
      <c r="F344" s="392">
        <v>-270.50339666494176</v>
      </c>
      <c r="G344" s="392">
        <v>54.070322227508143</v>
      </c>
      <c r="H344" s="392">
        <v>0</v>
      </c>
      <c r="I344" s="392">
        <v>-1225.6560465395546</v>
      </c>
      <c r="J344" s="392">
        <v>23.882031876829171</v>
      </c>
      <c r="K344" s="392">
        <v>0</v>
      </c>
      <c r="L344" s="392">
        <v>0</v>
      </c>
      <c r="M344" s="392">
        <v>63.454368478167254</v>
      </c>
      <c r="N344" s="392">
        <v>0</v>
      </c>
      <c r="O344" s="392">
        <v>0</v>
      </c>
      <c r="P344" s="392">
        <v>0</v>
      </c>
      <c r="Q344" s="392">
        <v>0</v>
      </c>
      <c r="R344" s="392">
        <v>0</v>
      </c>
      <c r="S344" s="392">
        <v>-151.65732577988055</v>
      </c>
      <c r="T344" s="392">
        <v>-199.80107610200059</v>
      </c>
      <c r="U344" s="392">
        <v>-200.21690397075085</v>
      </c>
      <c r="V344" s="392">
        <v>0</v>
      </c>
    </row>
    <row r="345" spans="2:23" x14ac:dyDescent="0.25">
      <c r="B345" s="220">
        <v>37438</v>
      </c>
      <c r="C345" s="391">
        <v>-2095.2829575334476</v>
      </c>
      <c r="D345" s="392">
        <v>92.148549685487694</v>
      </c>
      <c r="E345" s="392">
        <v>0</v>
      </c>
      <c r="F345" s="392">
        <v>-271.1626956321636</v>
      </c>
      <c r="G345" s="392">
        <v>49.037585582588825</v>
      </c>
      <c r="H345" s="392">
        <v>0</v>
      </c>
      <c r="I345" s="392">
        <v>-1379.3591992554191</v>
      </c>
      <c r="J345" s="392">
        <v>24.726605901005279</v>
      </c>
      <c r="K345" s="392">
        <v>0</v>
      </c>
      <c r="L345" s="392">
        <v>0</v>
      </c>
      <c r="M345" s="392">
        <v>56.574152005681242</v>
      </c>
      <c r="N345" s="392">
        <v>0</v>
      </c>
      <c r="O345" s="392">
        <v>0</v>
      </c>
      <c r="P345" s="392">
        <v>0</v>
      </c>
      <c r="Q345" s="392">
        <v>0</v>
      </c>
      <c r="R345" s="392">
        <v>0</v>
      </c>
      <c r="S345" s="392">
        <v>-171.21089515898257</v>
      </c>
      <c r="T345" s="392">
        <v>-301.67499481864388</v>
      </c>
      <c r="U345" s="392">
        <v>-194.36206584300152</v>
      </c>
      <c r="V345" s="392">
        <v>0</v>
      </c>
    </row>
    <row r="346" spans="2:23" x14ac:dyDescent="0.25">
      <c r="B346" s="220">
        <v>37469</v>
      </c>
      <c r="C346" s="391">
        <v>-2103.9026471402294</v>
      </c>
      <c r="D346" s="392">
        <v>85.146456606192714</v>
      </c>
      <c r="E346" s="392">
        <v>0</v>
      </c>
      <c r="F346" s="392">
        <v>-260.18275891199278</v>
      </c>
      <c r="G346" s="392">
        <v>43.861417394598611</v>
      </c>
      <c r="H346" s="392">
        <v>0</v>
      </c>
      <c r="I346" s="392">
        <v>-1330.2917142216511</v>
      </c>
      <c r="J346" s="392">
        <v>24.612242248759198</v>
      </c>
      <c r="K346" s="392">
        <v>0</v>
      </c>
      <c r="L346" s="392">
        <v>0</v>
      </c>
      <c r="M346" s="392">
        <v>52.303946375907636</v>
      </c>
      <c r="N346" s="392">
        <v>0</v>
      </c>
      <c r="O346" s="392">
        <v>0</v>
      </c>
      <c r="P346" s="392">
        <v>0</v>
      </c>
      <c r="Q346" s="392">
        <v>0</v>
      </c>
      <c r="R346" s="392">
        <v>0</v>
      </c>
      <c r="S346" s="392">
        <v>-186.07190558166738</v>
      </c>
      <c r="T346" s="392">
        <v>-345.27771054816719</v>
      </c>
      <c r="U346" s="392">
        <v>-188.00262050220891</v>
      </c>
      <c r="V346" s="392">
        <v>0</v>
      </c>
    </row>
    <row r="347" spans="2:23" x14ac:dyDescent="0.25">
      <c r="B347" s="220">
        <v>37500</v>
      </c>
      <c r="C347" s="391">
        <v>-1941.6623661979966</v>
      </c>
      <c r="D347" s="392">
        <v>71.508340195235036</v>
      </c>
      <c r="E347" s="392">
        <v>0</v>
      </c>
      <c r="F347" s="392">
        <v>-238.66697211089308</v>
      </c>
      <c r="G347" s="392">
        <v>40.510475349929578</v>
      </c>
      <c r="H347" s="392">
        <v>0</v>
      </c>
      <c r="I347" s="392">
        <v>-1229.0206123869978</v>
      </c>
      <c r="J347" s="392">
        <v>22.970297312329976</v>
      </c>
      <c r="K347" s="392">
        <v>0</v>
      </c>
      <c r="L347" s="392">
        <v>0</v>
      </c>
      <c r="M347" s="392">
        <v>49.883240231518812</v>
      </c>
      <c r="N347" s="392">
        <v>0</v>
      </c>
      <c r="O347" s="392">
        <v>0</v>
      </c>
      <c r="P347" s="392">
        <v>0</v>
      </c>
      <c r="Q347" s="392">
        <v>0</v>
      </c>
      <c r="R347" s="392">
        <v>0</v>
      </c>
      <c r="S347" s="392">
        <v>-186.06194383830535</v>
      </c>
      <c r="T347" s="392">
        <v>-296.78939145085121</v>
      </c>
      <c r="U347" s="392">
        <v>-175.99579949996257</v>
      </c>
      <c r="V347" s="392">
        <v>0</v>
      </c>
    </row>
    <row r="348" spans="2:23" x14ac:dyDescent="0.25">
      <c r="B348" s="220">
        <v>37530</v>
      </c>
      <c r="C348" s="391">
        <v>-1838.0610405021293</v>
      </c>
      <c r="D348" s="392">
        <v>72.393226393778463</v>
      </c>
      <c r="E348" s="392">
        <v>0</v>
      </c>
      <c r="F348" s="392">
        <v>-241.21453677566541</v>
      </c>
      <c r="G348" s="392">
        <v>37.933565813544533</v>
      </c>
      <c r="H348" s="392">
        <v>0</v>
      </c>
      <c r="I348" s="392">
        <v>-1144.1491875499839</v>
      </c>
      <c r="J348" s="392">
        <v>23.139844479811558</v>
      </c>
      <c r="K348" s="392">
        <v>0</v>
      </c>
      <c r="L348" s="392">
        <v>0</v>
      </c>
      <c r="M348" s="392">
        <v>45.64511961552887</v>
      </c>
      <c r="N348" s="392">
        <v>0</v>
      </c>
      <c r="O348" s="392">
        <v>0</v>
      </c>
      <c r="P348" s="392">
        <v>0</v>
      </c>
      <c r="Q348" s="392">
        <v>0</v>
      </c>
      <c r="R348" s="392">
        <v>0</v>
      </c>
      <c r="S348" s="392">
        <v>-192.22385206912173</v>
      </c>
      <c r="T348" s="392">
        <v>-268.56993122546135</v>
      </c>
      <c r="U348" s="392">
        <v>-171.01528918456003</v>
      </c>
      <c r="V348" s="392">
        <v>0</v>
      </c>
    </row>
    <row r="349" spans="2:23" x14ac:dyDescent="0.25">
      <c r="B349" s="220">
        <v>37561</v>
      </c>
      <c r="C349" s="391">
        <v>-886.16434726948989</v>
      </c>
      <c r="D349" s="392">
        <v>0</v>
      </c>
      <c r="E349" s="392">
        <v>0</v>
      </c>
      <c r="F349" s="392">
        <v>0</v>
      </c>
      <c r="G349" s="392">
        <v>78.586082515307552</v>
      </c>
      <c r="H349" s="392">
        <v>0</v>
      </c>
      <c r="I349" s="392">
        <v>-256.54240686352642</v>
      </c>
      <c r="J349" s="392">
        <v>0</v>
      </c>
      <c r="K349" s="392">
        <v>0</v>
      </c>
      <c r="L349" s="392">
        <v>0</v>
      </c>
      <c r="M349" s="392">
        <v>-87.998396348073911</v>
      </c>
      <c r="N349" s="392">
        <v>0</v>
      </c>
      <c r="O349" s="392">
        <v>0</v>
      </c>
      <c r="P349" s="392">
        <v>0</v>
      </c>
      <c r="Q349" s="392">
        <v>0</v>
      </c>
      <c r="R349" s="392">
        <v>0</v>
      </c>
      <c r="S349" s="392">
        <v>-286.05048703538375</v>
      </c>
      <c r="T349" s="392">
        <v>-168.91513038016024</v>
      </c>
      <c r="U349" s="392">
        <v>-165.24400915765307</v>
      </c>
      <c r="V349" s="392">
        <v>0</v>
      </c>
    </row>
    <row r="350" spans="2:23" x14ac:dyDescent="0.25">
      <c r="B350" s="220">
        <v>37591</v>
      </c>
      <c r="C350" s="391">
        <v>-926.71068116040078</v>
      </c>
      <c r="D350" s="392">
        <v>0</v>
      </c>
      <c r="E350" s="392">
        <v>0</v>
      </c>
      <c r="F350" s="392">
        <v>0</v>
      </c>
      <c r="G350" s="392">
        <v>82.976213152928764</v>
      </c>
      <c r="H350" s="392">
        <v>0</v>
      </c>
      <c r="I350" s="392">
        <v>-268.83985561291058</v>
      </c>
      <c r="J350" s="392">
        <v>0</v>
      </c>
      <c r="K350" s="392">
        <v>0</v>
      </c>
      <c r="L350" s="392">
        <v>0</v>
      </c>
      <c r="M350" s="392">
        <v>-88.446704809716351</v>
      </c>
      <c r="N350" s="392">
        <v>0</v>
      </c>
      <c r="O350" s="392">
        <v>0</v>
      </c>
      <c r="P350" s="392">
        <v>0</v>
      </c>
      <c r="Q350" s="392">
        <v>0</v>
      </c>
      <c r="R350" s="392">
        <v>0</v>
      </c>
      <c r="S350" s="392">
        <v>-297.77707241102661</v>
      </c>
      <c r="T350" s="392">
        <v>-189.28658190869595</v>
      </c>
      <c r="U350" s="392">
        <v>-165.33667957098012</v>
      </c>
      <c r="V350" s="392">
        <v>0</v>
      </c>
    </row>
    <row r="351" spans="2:23" x14ac:dyDescent="0.25">
      <c r="B351" s="220">
        <v>37622</v>
      </c>
      <c r="C351" s="391">
        <v>-821.04027811144272</v>
      </c>
      <c r="D351" s="392">
        <v>0</v>
      </c>
      <c r="E351" s="392">
        <v>0</v>
      </c>
      <c r="F351" s="392">
        <v>0</v>
      </c>
      <c r="G351" s="392">
        <v>81.628890406560714</v>
      </c>
      <c r="H351" s="392">
        <v>0</v>
      </c>
      <c r="I351" s="392">
        <v>0</v>
      </c>
      <c r="J351" s="392">
        <v>0</v>
      </c>
      <c r="K351" s="392">
        <v>0</v>
      </c>
      <c r="L351" s="392">
        <v>0</v>
      </c>
      <c r="M351" s="392">
        <v>11.573314430224869</v>
      </c>
      <c r="N351" s="392">
        <v>0</v>
      </c>
      <c r="O351" s="392">
        <v>0</v>
      </c>
      <c r="P351" s="392">
        <v>0</v>
      </c>
      <c r="Q351" s="392">
        <v>0</v>
      </c>
      <c r="R351" s="392">
        <v>0</v>
      </c>
      <c r="S351" s="392">
        <v>-302.75541740167512</v>
      </c>
      <c r="T351" s="392">
        <v>-452.39272132922679</v>
      </c>
      <c r="U351" s="392">
        <v>-159.09434421732647</v>
      </c>
      <c r="V351" s="392">
        <v>0</v>
      </c>
    </row>
    <row r="352" spans="2:23" x14ac:dyDescent="0.25">
      <c r="B352" s="220">
        <v>37653</v>
      </c>
      <c r="C352" s="391">
        <v>-693.55249997668261</v>
      </c>
      <c r="D352" s="392">
        <v>0</v>
      </c>
      <c r="E352" s="392">
        <v>0</v>
      </c>
      <c r="F352" s="392">
        <v>0</v>
      </c>
      <c r="G352" s="392">
        <v>74.820268920968388</v>
      </c>
      <c r="H352" s="392">
        <v>0</v>
      </c>
      <c r="I352" s="392">
        <v>0</v>
      </c>
      <c r="J352" s="392">
        <v>0</v>
      </c>
      <c r="K352" s="392">
        <v>0</v>
      </c>
      <c r="L352" s="392">
        <v>0</v>
      </c>
      <c r="M352" s="392">
        <v>7.9660534017541806</v>
      </c>
      <c r="N352" s="392">
        <v>0</v>
      </c>
      <c r="O352" s="392">
        <v>0</v>
      </c>
      <c r="P352" s="392">
        <v>0</v>
      </c>
      <c r="Q352" s="392">
        <v>0</v>
      </c>
      <c r="R352" s="392">
        <v>0</v>
      </c>
      <c r="S352" s="392">
        <v>-263.89744165743173</v>
      </c>
      <c r="T352" s="392">
        <v>-375.02254430139033</v>
      </c>
      <c r="U352" s="392">
        <v>-137.41883634058306</v>
      </c>
      <c r="V352" s="392">
        <v>0</v>
      </c>
    </row>
    <row r="353" spans="2:22" x14ac:dyDescent="0.25">
      <c r="B353" s="220">
        <v>37681</v>
      </c>
      <c r="C353" s="391">
        <v>-631.96112596011642</v>
      </c>
      <c r="D353" s="392">
        <v>0</v>
      </c>
      <c r="E353" s="392">
        <v>0</v>
      </c>
      <c r="F353" s="392">
        <v>0</v>
      </c>
      <c r="G353" s="392">
        <v>65.215652108309996</v>
      </c>
      <c r="H353" s="392">
        <v>0</v>
      </c>
      <c r="I353" s="392">
        <v>0</v>
      </c>
      <c r="J353" s="392">
        <v>0</v>
      </c>
      <c r="K353" s="392">
        <v>0</v>
      </c>
      <c r="L353" s="392">
        <v>0</v>
      </c>
      <c r="M353" s="392">
        <v>7.5536843420905484</v>
      </c>
      <c r="N353" s="392">
        <v>0</v>
      </c>
      <c r="O353" s="392">
        <v>0</v>
      </c>
      <c r="P353" s="392">
        <v>0</v>
      </c>
      <c r="Q353" s="392">
        <v>0</v>
      </c>
      <c r="R353" s="392">
        <v>0</v>
      </c>
      <c r="S353" s="392">
        <v>-229.25295002813738</v>
      </c>
      <c r="T353" s="392">
        <v>-350.87329104336345</v>
      </c>
      <c r="U353" s="392">
        <v>-124.60422133901611</v>
      </c>
      <c r="V353" s="392">
        <v>0</v>
      </c>
    </row>
    <row r="354" spans="2:22" x14ac:dyDescent="0.25">
      <c r="B354" s="220">
        <v>37712</v>
      </c>
      <c r="C354" s="391">
        <v>-423.85508522639611</v>
      </c>
      <c r="D354" s="392">
        <v>0</v>
      </c>
      <c r="E354" s="392">
        <v>0</v>
      </c>
      <c r="F354" s="392">
        <v>18.951704489891313</v>
      </c>
      <c r="G354" s="392">
        <v>0</v>
      </c>
      <c r="H354" s="392">
        <v>0</v>
      </c>
      <c r="I354" s="392">
        <v>0</v>
      </c>
      <c r="J354" s="392">
        <v>0</v>
      </c>
      <c r="K354" s="392">
        <v>0</v>
      </c>
      <c r="L354" s="392">
        <v>0</v>
      </c>
      <c r="M354" s="392">
        <v>7.8632366384515606</v>
      </c>
      <c r="N354" s="392">
        <v>0</v>
      </c>
      <c r="O354" s="392">
        <v>0</v>
      </c>
      <c r="P354" s="392">
        <v>0</v>
      </c>
      <c r="Q354" s="392">
        <v>0</v>
      </c>
      <c r="R354" s="392">
        <v>0</v>
      </c>
      <c r="S354" s="392">
        <v>-105.98920662445619</v>
      </c>
      <c r="T354" s="392">
        <v>-252.57670103594347</v>
      </c>
      <c r="U354" s="392">
        <v>-92.104118694339292</v>
      </c>
      <c r="V354" s="392">
        <v>0</v>
      </c>
    </row>
    <row r="355" spans="2:22" x14ac:dyDescent="0.25">
      <c r="B355" s="220">
        <v>37742</v>
      </c>
      <c r="C355" s="391">
        <v>-401.73805855027121</v>
      </c>
      <c r="D355" s="392">
        <v>0</v>
      </c>
      <c r="E355" s="392">
        <v>0</v>
      </c>
      <c r="F355" s="392">
        <v>17.152088602461721</v>
      </c>
      <c r="G355" s="392">
        <v>0</v>
      </c>
      <c r="H355" s="392">
        <v>0</v>
      </c>
      <c r="I355" s="392">
        <v>0</v>
      </c>
      <c r="J355" s="392">
        <v>0</v>
      </c>
      <c r="K355" s="392">
        <v>0</v>
      </c>
      <c r="L355" s="392">
        <v>0</v>
      </c>
      <c r="M355" s="392">
        <v>7.7269248363096281</v>
      </c>
      <c r="N355" s="392">
        <v>0</v>
      </c>
      <c r="O355" s="392">
        <v>0</v>
      </c>
      <c r="P355" s="392">
        <v>0</v>
      </c>
      <c r="Q355" s="392">
        <v>0</v>
      </c>
      <c r="R355" s="392">
        <v>0</v>
      </c>
      <c r="S355" s="392">
        <v>-99.24787251704555</v>
      </c>
      <c r="T355" s="392">
        <v>-241.15878349808557</v>
      </c>
      <c r="U355" s="392">
        <v>-86.210415973911438</v>
      </c>
      <c r="V355" s="392">
        <v>0</v>
      </c>
    </row>
    <row r="356" spans="2:22" x14ac:dyDescent="0.25">
      <c r="B356" s="220">
        <v>37773</v>
      </c>
      <c r="C356" s="391">
        <v>-381.22901620527114</v>
      </c>
      <c r="D356" s="392">
        <v>0</v>
      </c>
      <c r="E356" s="392">
        <v>0</v>
      </c>
      <c r="F356" s="392">
        <v>17.668815607406081</v>
      </c>
      <c r="G356" s="392">
        <v>0</v>
      </c>
      <c r="H356" s="392">
        <v>0</v>
      </c>
      <c r="I356" s="392">
        <v>0</v>
      </c>
      <c r="J356" s="392">
        <v>0</v>
      </c>
      <c r="K356" s="392">
        <v>0</v>
      </c>
      <c r="L356" s="392">
        <v>0</v>
      </c>
      <c r="M356" s="392">
        <v>7.1971358723262</v>
      </c>
      <c r="N356" s="392">
        <v>0</v>
      </c>
      <c r="O356" s="392">
        <v>0</v>
      </c>
      <c r="P356" s="392">
        <v>0</v>
      </c>
      <c r="Q356" s="392">
        <v>0</v>
      </c>
      <c r="R356" s="392">
        <v>0</v>
      </c>
      <c r="S356" s="392">
        <v>-97.027836066646771</v>
      </c>
      <c r="T356" s="392">
        <v>-227.545341630091</v>
      </c>
      <c r="U356" s="392">
        <v>-81.521789988265638</v>
      </c>
      <c r="V356" s="392">
        <v>0</v>
      </c>
    </row>
    <row r="357" spans="2:22" x14ac:dyDescent="0.25">
      <c r="B357" s="220">
        <v>37803</v>
      </c>
      <c r="C357" s="391">
        <v>-390.58796990536104</v>
      </c>
      <c r="D357" s="392">
        <v>0</v>
      </c>
      <c r="E357" s="392">
        <v>0</v>
      </c>
      <c r="F357" s="392">
        <v>18.412999088125893</v>
      </c>
      <c r="G357" s="392">
        <v>0</v>
      </c>
      <c r="H357" s="392">
        <v>0</v>
      </c>
      <c r="I357" s="392">
        <v>0</v>
      </c>
      <c r="J357" s="392">
        <v>0</v>
      </c>
      <c r="K357" s="392">
        <v>0</v>
      </c>
      <c r="L357" s="392">
        <v>0</v>
      </c>
      <c r="M357" s="392">
        <v>7.2102599340190423</v>
      </c>
      <c r="N357" s="392">
        <v>0</v>
      </c>
      <c r="O357" s="392">
        <v>0</v>
      </c>
      <c r="P357" s="392">
        <v>0</v>
      </c>
      <c r="Q357" s="392">
        <v>0</v>
      </c>
      <c r="R357" s="392">
        <v>0</v>
      </c>
      <c r="S357" s="392">
        <v>-100.62963419378312</v>
      </c>
      <c r="T357" s="392">
        <v>-234.65049293506274</v>
      </c>
      <c r="U357" s="392">
        <v>-80.931101798660109</v>
      </c>
      <c r="V357" s="392">
        <v>0</v>
      </c>
    </row>
    <row r="358" spans="2:22" x14ac:dyDescent="0.25">
      <c r="B358" s="220">
        <v>37834</v>
      </c>
      <c r="C358" s="391">
        <v>-389.09630714640161</v>
      </c>
      <c r="D358" s="392">
        <v>0</v>
      </c>
      <c r="E358" s="392">
        <v>0</v>
      </c>
      <c r="F358" s="392">
        <v>19.452030619936572</v>
      </c>
      <c r="G358" s="392">
        <v>0</v>
      </c>
      <c r="H358" s="392">
        <v>0</v>
      </c>
      <c r="I358" s="392">
        <v>0</v>
      </c>
      <c r="J358" s="392">
        <v>0</v>
      </c>
      <c r="K358" s="392">
        <v>0</v>
      </c>
      <c r="L358" s="392">
        <v>0</v>
      </c>
      <c r="M358" s="392">
        <v>6.9760971928007507</v>
      </c>
      <c r="N358" s="392">
        <v>0</v>
      </c>
      <c r="O358" s="392">
        <v>0</v>
      </c>
      <c r="P358" s="392">
        <v>0</v>
      </c>
      <c r="Q358" s="392">
        <v>0</v>
      </c>
      <c r="R358" s="392">
        <v>0</v>
      </c>
      <c r="S358" s="392">
        <v>-102.70551700219733</v>
      </c>
      <c r="T358" s="392">
        <v>-233.84185120108833</v>
      </c>
      <c r="U358" s="392">
        <v>-78.977066755853258</v>
      </c>
      <c r="V358" s="392">
        <v>0</v>
      </c>
    </row>
    <row r="359" spans="2:22" x14ac:dyDescent="0.25">
      <c r="B359" s="220">
        <v>37865</v>
      </c>
      <c r="C359" s="391">
        <v>-366.16134308247717</v>
      </c>
      <c r="D359" s="392">
        <v>0</v>
      </c>
      <c r="E359" s="392">
        <v>0</v>
      </c>
      <c r="F359" s="392">
        <v>19.654993554587257</v>
      </c>
      <c r="G359" s="392">
        <v>0</v>
      </c>
      <c r="H359" s="392">
        <v>0</v>
      </c>
      <c r="I359" s="392">
        <v>0</v>
      </c>
      <c r="J359" s="392">
        <v>0</v>
      </c>
      <c r="K359" s="392">
        <v>0</v>
      </c>
      <c r="L359" s="392">
        <v>0</v>
      </c>
      <c r="M359" s="392">
        <v>6.6400745226239479</v>
      </c>
      <c r="N359" s="392">
        <v>0</v>
      </c>
      <c r="O359" s="392">
        <v>0</v>
      </c>
      <c r="P359" s="392">
        <v>0</v>
      </c>
      <c r="Q359" s="392">
        <v>0</v>
      </c>
      <c r="R359" s="392">
        <v>0</v>
      </c>
      <c r="S359" s="392">
        <v>-98.180865038651859</v>
      </c>
      <c r="T359" s="392">
        <v>-218.20783302492055</v>
      </c>
      <c r="U359" s="392">
        <v>-76.067713096116023</v>
      </c>
      <c r="V359" s="392">
        <v>0</v>
      </c>
    </row>
    <row r="360" spans="2:22" x14ac:dyDescent="0.25">
      <c r="B360" s="220">
        <v>37895</v>
      </c>
      <c r="C360" s="391">
        <v>-373.89045714407996</v>
      </c>
      <c r="D360" s="392">
        <v>0</v>
      </c>
      <c r="E360" s="392">
        <v>0</v>
      </c>
      <c r="F360" s="392">
        <v>20.066667929706515</v>
      </c>
      <c r="G360" s="392">
        <v>0</v>
      </c>
      <c r="H360" s="392">
        <v>0</v>
      </c>
      <c r="I360" s="392">
        <v>0</v>
      </c>
      <c r="J360" s="392">
        <v>0</v>
      </c>
      <c r="K360" s="392">
        <v>0</v>
      </c>
      <c r="L360" s="392">
        <v>0</v>
      </c>
      <c r="M360" s="392">
        <v>6.6484028600635483</v>
      </c>
      <c r="N360" s="392">
        <v>0</v>
      </c>
      <c r="O360" s="392">
        <v>0</v>
      </c>
      <c r="P360" s="392">
        <v>0</v>
      </c>
      <c r="Q360" s="392">
        <v>0</v>
      </c>
      <c r="R360" s="392">
        <v>0</v>
      </c>
      <c r="S360" s="392">
        <v>-101.47779249102992</v>
      </c>
      <c r="T360" s="392">
        <v>-224.53508929482336</v>
      </c>
      <c r="U360" s="392">
        <v>-74.592646147996732</v>
      </c>
      <c r="V360" s="392">
        <v>0</v>
      </c>
    </row>
    <row r="361" spans="2:22" x14ac:dyDescent="0.25">
      <c r="B361" s="220">
        <v>37926</v>
      </c>
      <c r="C361" s="391">
        <v>-313.59383039784893</v>
      </c>
      <c r="D361" s="392">
        <v>0</v>
      </c>
      <c r="E361" s="392">
        <v>0</v>
      </c>
      <c r="F361" s="392">
        <v>0</v>
      </c>
      <c r="G361" s="392">
        <v>0</v>
      </c>
      <c r="H361" s="392">
        <v>0</v>
      </c>
      <c r="I361" s="392">
        <v>0</v>
      </c>
      <c r="J361" s="392">
        <v>0</v>
      </c>
      <c r="K361" s="392">
        <v>0</v>
      </c>
      <c r="L361" s="392">
        <v>0</v>
      </c>
      <c r="M361" s="392">
        <v>6.3013941703293952</v>
      </c>
      <c r="N361" s="392">
        <v>0</v>
      </c>
      <c r="O361" s="392">
        <v>0</v>
      </c>
      <c r="P361" s="392">
        <v>0</v>
      </c>
      <c r="Q361" s="392">
        <v>0</v>
      </c>
      <c r="R361" s="392">
        <v>0</v>
      </c>
      <c r="S361" s="392">
        <v>-60.291847559592419</v>
      </c>
      <c r="T361" s="392">
        <v>-226.47871634888827</v>
      </c>
      <c r="U361" s="392">
        <v>-33.124660659697625</v>
      </c>
      <c r="V361" s="392">
        <v>0</v>
      </c>
    </row>
    <row r="362" spans="2:22" x14ac:dyDescent="0.25">
      <c r="B362" s="220">
        <v>37956</v>
      </c>
      <c r="C362" s="391">
        <v>-331.95992864735388</v>
      </c>
      <c r="D362" s="392">
        <v>0</v>
      </c>
      <c r="E362" s="392">
        <v>0</v>
      </c>
      <c r="F362" s="392">
        <v>0</v>
      </c>
      <c r="G362" s="392">
        <v>0</v>
      </c>
      <c r="H362" s="392">
        <v>0</v>
      </c>
      <c r="I362" s="392">
        <v>0</v>
      </c>
      <c r="J362" s="392">
        <v>0</v>
      </c>
      <c r="K362" s="392">
        <v>0</v>
      </c>
      <c r="L362" s="392">
        <v>0</v>
      </c>
      <c r="M362" s="392">
        <v>6.7732843889134671</v>
      </c>
      <c r="N362" s="392">
        <v>0</v>
      </c>
      <c r="O362" s="392">
        <v>0</v>
      </c>
      <c r="P362" s="392">
        <v>0</v>
      </c>
      <c r="Q362" s="392">
        <v>0</v>
      </c>
      <c r="R362" s="392">
        <v>0</v>
      </c>
      <c r="S362" s="392">
        <v>-64.044949222228126</v>
      </c>
      <c r="T362" s="392">
        <v>-240.38995678321203</v>
      </c>
      <c r="U362" s="392">
        <v>-34.298307030827182</v>
      </c>
      <c r="V362" s="392">
        <v>0</v>
      </c>
    </row>
    <row r="363" spans="2:22" x14ac:dyDescent="0.25">
      <c r="B363" s="220">
        <v>37987</v>
      </c>
      <c r="C363" s="391">
        <v>-216.44709822921419</v>
      </c>
      <c r="D363" s="392">
        <v>0</v>
      </c>
      <c r="E363" s="392">
        <v>0</v>
      </c>
      <c r="F363" s="392">
        <v>0</v>
      </c>
      <c r="G363" s="392">
        <v>0</v>
      </c>
      <c r="H363" s="392">
        <v>0</v>
      </c>
      <c r="I363" s="392">
        <v>0</v>
      </c>
      <c r="J363" s="392">
        <v>0</v>
      </c>
      <c r="K363" s="392">
        <v>0</v>
      </c>
      <c r="L363" s="392">
        <v>0</v>
      </c>
      <c r="M363" s="392">
        <v>-36.570223310873203</v>
      </c>
      <c r="N363" s="392">
        <v>0</v>
      </c>
      <c r="O363" s="392">
        <v>0</v>
      </c>
      <c r="P363" s="392">
        <v>0</v>
      </c>
      <c r="Q363" s="392">
        <v>0</v>
      </c>
      <c r="R363" s="392">
        <v>0</v>
      </c>
      <c r="S363" s="392">
        <v>-64.983418758375066</v>
      </c>
      <c r="T363" s="392">
        <v>-81.142069640825113</v>
      </c>
      <c r="U363" s="392">
        <v>-33.751386519140794</v>
      </c>
      <c r="V363" s="392">
        <v>0</v>
      </c>
    </row>
    <row r="364" spans="2:22" x14ac:dyDescent="0.25">
      <c r="B364" s="220">
        <v>38018</v>
      </c>
      <c r="C364" s="391">
        <v>-189.15144709871851</v>
      </c>
      <c r="D364" s="392">
        <v>0</v>
      </c>
      <c r="E364" s="392">
        <v>0</v>
      </c>
      <c r="F364" s="392">
        <v>0</v>
      </c>
      <c r="G364" s="392">
        <v>0</v>
      </c>
      <c r="H364" s="392">
        <v>0</v>
      </c>
      <c r="I364" s="392">
        <v>0</v>
      </c>
      <c r="J364" s="392">
        <v>0</v>
      </c>
      <c r="K364" s="392">
        <v>0</v>
      </c>
      <c r="L364" s="392">
        <v>0</v>
      </c>
      <c r="M364" s="392">
        <v>-33.073106075144672</v>
      </c>
      <c r="N364" s="392">
        <v>0</v>
      </c>
      <c r="O364" s="392">
        <v>0</v>
      </c>
      <c r="P364" s="392">
        <v>0</v>
      </c>
      <c r="Q364" s="392">
        <v>0</v>
      </c>
      <c r="R364" s="392">
        <v>0</v>
      </c>
      <c r="S364" s="392">
        <v>-56.43189351915872</v>
      </c>
      <c r="T364" s="392">
        <v>-70.458885114689906</v>
      </c>
      <c r="U364" s="392">
        <v>-29.187562389725205</v>
      </c>
      <c r="V364" s="392">
        <v>0</v>
      </c>
    </row>
    <row r="365" spans="2:22" x14ac:dyDescent="0.25">
      <c r="B365" s="220">
        <v>38047</v>
      </c>
      <c r="C365" s="391">
        <v>-177.74898001973295</v>
      </c>
      <c r="D365" s="392">
        <v>0</v>
      </c>
      <c r="E365" s="392">
        <v>0</v>
      </c>
      <c r="F365" s="392">
        <v>0</v>
      </c>
      <c r="G365" s="392">
        <v>0</v>
      </c>
      <c r="H365" s="392">
        <v>0</v>
      </c>
      <c r="I365" s="392">
        <v>0</v>
      </c>
      <c r="J365" s="392">
        <v>0</v>
      </c>
      <c r="K365" s="392">
        <v>0</v>
      </c>
      <c r="L365" s="392">
        <v>0</v>
      </c>
      <c r="M365" s="392">
        <v>-32.060870174834101</v>
      </c>
      <c r="N365" s="392">
        <v>0</v>
      </c>
      <c r="O365" s="392">
        <v>0</v>
      </c>
      <c r="P365" s="392">
        <v>0</v>
      </c>
      <c r="Q365" s="392">
        <v>0</v>
      </c>
      <c r="R365" s="392">
        <v>0</v>
      </c>
      <c r="S365" s="392">
        <v>-52.177104786683579</v>
      </c>
      <c r="T365" s="392">
        <v>-65.364541294423717</v>
      </c>
      <c r="U365" s="392">
        <v>-28.146463763791559</v>
      </c>
      <c r="V365" s="392">
        <v>0</v>
      </c>
    </row>
    <row r="366" spans="2:22" x14ac:dyDescent="0.25">
      <c r="B366" s="220">
        <v>38078</v>
      </c>
      <c r="C366" s="391">
        <v>-127.91426816398419</v>
      </c>
      <c r="D366" s="392">
        <v>0</v>
      </c>
      <c r="E366" s="392">
        <v>0</v>
      </c>
      <c r="F366" s="392">
        <v>0</v>
      </c>
      <c r="G366" s="392">
        <v>0</v>
      </c>
      <c r="H366" s="392">
        <v>0</v>
      </c>
      <c r="I366" s="392">
        <v>0</v>
      </c>
      <c r="J366" s="392">
        <v>0</v>
      </c>
      <c r="K366" s="392">
        <v>0</v>
      </c>
      <c r="L366" s="392">
        <v>0</v>
      </c>
      <c r="M366" s="392">
        <v>-25.077463355463092</v>
      </c>
      <c r="N366" s="392">
        <v>0</v>
      </c>
      <c r="O366" s="392">
        <v>0</v>
      </c>
      <c r="P366" s="392">
        <v>0</v>
      </c>
      <c r="Q366" s="392">
        <v>0</v>
      </c>
      <c r="R366" s="392">
        <v>0</v>
      </c>
      <c r="S366" s="392">
        <v>-30.787005279661368</v>
      </c>
      <c r="T366" s="392">
        <v>-48.429763010475938</v>
      </c>
      <c r="U366" s="392">
        <v>-23.620036518383785</v>
      </c>
      <c r="V366" s="392">
        <v>0</v>
      </c>
    </row>
    <row r="367" spans="2:22" x14ac:dyDescent="0.25">
      <c r="B367" s="220">
        <v>38108</v>
      </c>
      <c r="C367" s="391">
        <v>-126.28263386748912</v>
      </c>
      <c r="D367" s="392">
        <v>0</v>
      </c>
      <c r="E367" s="392">
        <v>0</v>
      </c>
      <c r="F367" s="392">
        <v>0</v>
      </c>
      <c r="G367" s="392">
        <v>0</v>
      </c>
      <c r="H367" s="392">
        <v>0</v>
      </c>
      <c r="I367" s="392">
        <v>0</v>
      </c>
      <c r="J367" s="392">
        <v>0</v>
      </c>
      <c r="K367" s="392">
        <v>0</v>
      </c>
      <c r="L367" s="392">
        <v>0</v>
      </c>
      <c r="M367" s="392">
        <v>-24.513787552470856</v>
      </c>
      <c r="N367" s="392">
        <v>0</v>
      </c>
      <c r="O367" s="392">
        <v>0</v>
      </c>
      <c r="P367" s="392">
        <v>0</v>
      </c>
      <c r="Q367" s="392">
        <v>0</v>
      </c>
      <c r="R367" s="392">
        <v>0</v>
      </c>
      <c r="S367" s="392">
        <v>-30.480767839369207</v>
      </c>
      <c r="T367" s="392">
        <v>-47.950867091303103</v>
      </c>
      <c r="U367" s="392">
        <v>-23.337211384345942</v>
      </c>
      <c r="V367" s="392">
        <v>0</v>
      </c>
    </row>
    <row r="368" spans="2:22" x14ac:dyDescent="0.25">
      <c r="B368" s="220">
        <v>38139</v>
      </c>
      <c r="C368" s="391">
        <v>-121.77882012481849</v>
      </c>
      <c r="D368" s="392">
        <v>0</v>
      </c>
      <c r="E368" s="392">
        <v>0</v>
      </c>
      <c r="F368" s="392">
        <v>0</v>
      </c>
      <c r="G368" s="392">
        <v>0</v>
      </c>
      <c r="H368" s="392">
        <v>0</v>
      </c>
      <c r="I368" s="392">
        <v>0</v>
      </c>
      <c r="J368" s="392">
        <v>0</v>
      </c>
      <c r="K368" s="392">
        <v>0</v>
      </c>
      <c r="L368" s="392">
        <v>0</v>
      </c>
      <c r="M368" s="392">
        <v>-23.099519522511169</v>
      </c>
      <c r="N368" s="392">
        <v>0</v>
      </c>
      <c r="O368" s="392">
        <v>0</v>
      </c>
      <c r="P368" s="392">
        <v>0</v>
      </c>
      <c r="Q368" s="392">
        <v>0</v>
      </c>
      <c r="R368" s="392">
        <v>0</v>
      </c>
      <c r="S368" s="392">
        <v>-29.751852647174516</v>
      </c>
      <c r="T368" s="392">
        <v>-46.787992214502481</v>
      </c>
      <c r="U368" s="392">
        <v>-22.139455740630329</v>
      </c>
      <c r="V368" s="392">
        <v>0</v>
      </c>
    </row>
    <row r="369" spans="2:22" x14ac:dyDescent="0.25">
      <c r="B369" s="220">
        <v>38169</v>
      </c>
      <c r="C369" s="391">
        <v>-125.38310336879138</v>
      </c>
      <c r="D369" s="392">
        <v>0</v>
      </c>
      <c r="E369" s="392">
        <v>0</v>
      </c>
      <c r="F369" s="392">
        <v>0</v>
      </c>
      <c r="G369" s="392">
        <v>0</v>
      </c>
      <c r="H369" s="392">
        <v>0</v>
      </c>
      <c r="I369" s="392">
        <v>0</v>
      </c>
      <c r="J369" s="392">
        <v>0</v>
      </c>
      <c r="K369" s="392">
        <v>0</v>
      </c>
      <c r="L369" s="392">
        <v>0</v>
      </c>
      <c r="M369" s="392">
        <v>-23.216907641122297</v>
      </c>
      <c r="N369" s="392">
        <v>0</v>
      </c>
      <c r="O369" s="392">
        <v>0</v>
      </c>
      <c r="P369" s="392">
        <v>0</v>
      </c>
      <c r="Q369" s="392">
        <v>0</v>
      </c>
      <c r="R369" s="392">
        <v>0</v>
      </c>
      <c r="S369" s="392">
        <v>-31.013898193433306</v>
      </c>
      <c r="T369" s="392">
        <v>-48.752162688738238</v>
      </c>
      <c r="U369" s="392">
        <v>-22.400134845497547</v>
      </c>
      <c r="V369" s="392">
        <v>0</v>
      </c>
    </row>
    <row r="370" spans="2:22" x14ac:dyDescent="0.25">
      <c r="B370" s="220">
        <v>38200</v>
      </c>
      <c r="C370" s="391">
        <v>-124.93879618356871</v>
      </c>
      <c r="D370" s="392">
        <v>0</v>
      </c>
      <c r="E370" s="392">
        <v>0</v>
      </c>
      <c r="F370" s="392">
        <v>0</v>
      </c>
      <c r="G370" s="392">
        <v>0</v>
      </c>
      <c r="H370" s="392">
        <v>0</v>
      </c>
      <c r="I370" s="392">
        <v>0</v>
      </c>
      <c r="J370" s="392">
        <v>0</v>
      </c>
      <c r="K370" s="392">
        <v>0</v>
      </c>
      <c r="L370" s="392">
        <v>0</v>
      </c>
      <c r="M370" s="392">
        <v>-22.624715339593948</v>
      </c>
      <c r="N370" s="392">
        <v>0</v>
      </c>
      <c r="O370" s="392">
        <v>0</v>
      </c>
      <c r="P370" s="392">
        <v>0</v>
      </c>
      <c r="Q370" s="392">
        <v>0</v>
      </c>
      <c r="R370" s="392">
        <v>0</v>
      </c>
      <c r="S370" s="392">
        <v>-31.24895408294211</v>
      </c>
      <c r="T370" s="392">
        <v>-49.100385700842523</v>
      </c>
      <c r="U370" s="392">
        <v>-21.964741060190143</v>
      </c>
      <c r="V370" s="392">
        <v>0</v>
      </c>
    </row>
    <row r="371" spans="2:22" x14ac:dyDescent="0.25">
      <c r="B371" s="220">
        <v>38231</v>
      </c>
      <c r="C371" s="391">
        <v>-118.18130104213799</v>
      </c>
      <c r="D371" s="392">
        <v>0</v>
      </c>
      <c r="E371" s="392">
        <v>0</v>
      </c>
      <c r="F371" s="392">
        <v>0</v>
      </c>
      <c r="G371" s="392">
        <v>0</v>
      </c>
      <c r="H371" s="392">
        <v>0</v>
      </c>
      <c r="I371" s="392">
        <v>0</v>
      </c>
      <c r="J371" s="392">
        <v>0</v>
      </c>
      <c r="K371" s="392">
        <v>0</v>
      </c>
      <c r="L371" s="392">
        <v>0</v>
      </c>
      <c r="M371" s="392">
        <v>-21.060879553313821</v>
      </c>
      <c r="N371" s="392">
        <v>0</v>
      </c>
      <c r="O371" s="392">
        <v>0</v>
      </c>
      <c r="P371" s="392">
        <v>0</v>
      </c>
      <c r="Q371" s="392">
        <v>0</v>
      </c>
      <c r="R371" s="392">
        <v>0</v>
      </c>
      <c r="S371" s="392">
        <v>-29.737532393274492</v>
      </c>
      <c r="T371" s="392">
        <v>-46.720511115182958</v>
      </c>
      <c r="U371" s="392">
        <v>-20.66237798036672</v>
      </c>
      <c r="V371" s="392">
        <v>0</v>
      </c>
    </row>
    <row r="372" spans="2:22" x14ac:dyDescent="0.25">
      <c r="B372" s="220">
        <v>38261</v>
      </c>
      <c r="C372" s="391">
        <v>-120.87391343572313</v>
      </c>
      <c r="D372" s="392">
        <v>0</v>
      </c>
      <c r="E372" s="392">
        <v>0</v>
      </c>
      <c r="F372" s="392">
        <v>0</v>
      </c>
      <c r="G372" s="392">
        <v>0</v>
      </c>
      <c r="H372" s="392">
        <v>0</v>
      </c>
      <c r="I372" s="392">
        <v>0</v>
      </c>
      <c r="J372" s="392">
        <v>0</v>
      </c>
      <c r="K372" s="392">
        <v>0</v>
      </c>
      <c r="L372" s="392">
        <v>0</v>
      </c>
      <c r="M372" s="392">
        <v>-21.136339730512503</v>
      </c>
      <c r="N372" s="392">
        <v>0</v>
      </c>
      <c r="O372" s="392">
        <v>0</v>
      </c>
      <c r="P372" s="392">
        <v>0</v>
      </c>
      <c r="Q372" s="392">
        <v>0</v>
      </c>
      <c r="R372" s="392">
        <v>0</v>
      </c>
      <c r="S372" s="392">
        <v>-30.673434069767847</v>
      </c>
      <c r="T372" s="392">
        <v>-48.174352304074162</v>
      </c>
      <c r="U372" s="392">
        <v>-20.889787331368606</v>
      </c>
      <c r="V372" s="392">
        <v>0</v>
      </c>
    </row>
    <row r="373" spans="2:22" x14ac:dyDescent="0.25">
      <c r="B373" s="220">
        <v>38292</v>
      </c>
      <c r="C373" s="391">
        <v>2.9728958281667013</v>
      </c>
      <c r="D373" s="392">
        <v>0</v>
      </c>
      <c r="E373" s="392">
        <v>0</v>
      </c>
      <c r="F373" s="392">
        <v>0</v>
      </c>
      <c r="G373" s="392">
        <v>0</v>
      </c>
      <c r="H373" s="392">
        <v>0</v>
      </c>
      <c r="I373" s="392">
        <v>0</v>
      </c>
      <c r="J373" s="392">
        <v>0</v>
      </c>
      <c r="K373" s="392">
        <v>0</v>
      </c>
      <c r="L373" s="392">
        <v>0</v>
      </c>
      <c r="M373" s="392">
        <v>0</v>
      </c>
      <c r="N373" s="392">
        <v>0</v>
      </c>
      <c r="O373" s="392">
        <v>0</v>
      </c>
      <c r="P373" s="392">
        <v>0</v>
      </c>
      <c r="Q373" s="392">
        <v>0</v>
      </c>
      <c r="R373" s="392">
        <v>0</v>
      </c>
      <c r="S373" s="392">
        <v>0</v>
      </c>
      <c r="T373" s="392">
        <v>2.9728958281667013</v>
      </c>
      <c r="U373" s="392">
        <v>0</v>
      </c>
      <c r="V373" s="392">
        <v>0</v>
      </c>
    </row>
    <row r="374" spans="2:22" x14ac:dyDescent="0.25">
      <c r="B374" s="220">
        <v>38322</v>
      </c>
      <c r="C374" s="391">
        <v>3.3542680443878599</v>
      </c>
      <c r="D374" s="392">
        <v>0</v>
      </c>
      <c r="E374" s="392">
        <v>0</v>
      </c>
      <c r="F374" s="392">
        <v>0</v>
      </c>
      <c r="G374" s="392">
        <v>0</v>
      </c>
      <c r="H374" s="392">
        <v>0</v>
      </c>
      <c r="I374" s="392">
        <v>0</v>
      </c>
      <c r="J374" s="392">
        <v>0</v>
      </c>
      <c r="K374" s="392">
        <v>0</v>
      </c>
      <c r="L374" s="392">
        <v>0</v>
      </c>
      <c r="M374" s="392">
        <v>0</v>
      </c>
      <c r="N374" s="392">
        <v>0</v>
      </c>
      <c r="O374" s="392">
        <v>0</v>
      </c>
      <c r="P374" s="392">
        <v>0</v>
      </c>
      <c r="Q374" s="392">
        <v>0</v>
      </c>
      <c r="R374" s="392">
        <v>0</v>
      </c>
      <c r="S374" s="392">
        <v>0</v>
      </c>
      <c r="T374" s="392">
        <v>3.3542680443878599</v>
      </c>
      <c r="U374" s="392">
        <v>0</v>
      </c>
      <c r="V374" s="392">
        <v>0</v>
      </c>
    </row>
    <row r="375" spans="2:22" x14ac:dyDescent="0.25">
      <c r="B375" s="220">
        <v>38353</v>
      </c>
      <c r="C375" s="391">
        <v>0</v>
      </c>
      <c r="D375" s="392">
        <v>0</v>
      </c>
      <c r="E375" s="392">
        <v>0</v>
      </c>
      <c r="F375" s="392">
        <v>0</v>
      </c>
      <c r="G375" s="392">
        <v>0</v>
      </c>
      <c r="H375" s="392">
        <v>0</v>
      </c>
      <c r="I375" s="392">
        <v>0</v>
      </c>
      <c r="J375" s="392">
        <v>0</v>
      </c>
      <c r="K375" s="392">
        <v>0</v>
      </c>
      <c r="L375" s="392">
        <v>0</v>
      </c>
      <c r="M375" s="392">
        <v>0</v>
      </c>
      <c r="N375" s="392">
        <v>0</v>
      </c>
      <c r="O375" s="392">
        <v>0</v>
      </c>
      <c r="P375" s="392">
        <v>0</v>
      </c>
      <c r="Q375" s="392">
        <v>0</v>
      </c>
      <c r="R375" s="392">
        <v>0</v>
      </c>
      <c r="S375" s="392">
        <v>0</v>
      </c>
      <c r="T375" s="392">
        <v>0</v>
      </c>
      <c r="U375" s="392">
        <v>0</v>
      </c>
      <c r="V375" s="392">
        <v>0</v>
      </c>
    </row>
    <row r="376" spans="2:22" x14ac:dyDescent="0.25">
      <c r="B376" s="220">
        <v>38384</v>
      </c>
      <c r="C376" s="391">
        <v>0</v>
      </c>
      <c r="D376" s="392">
        <v>0</v>
      </c>
      <c r="E376" s="392">
        <v>0</v>
      </c>
      <c r="F376" s="392">
        <v>0</v>
      </c>
      <c r="G376" s="392">
        <v>0</v>
      </c>
      <c r="H376" s="392">
        <v>0</v>
      </c>
      <c r="I376" s="392">
        <v>0</v>
      </c>
      <c r="J376" s="392">
        <v>0</v>
      </c>
      <c r="K376" s="392">
        <v>0</v>
      </c>
      <c r="L376" s="392">
        <v>0</v>
      </c>
      <c r="M376" s="392">
        <v>0</v>
      </c>
      <c r="N376" s="392">
        <v>0</v>
      </c>
      <c r="O376" s="392">
        <v>0</v>
      </c>
      <c r="P376" s="392">
        <v>0</v>
      </c>
      <c r="Q376" s="392">
        <v>0</v>
      </c>
      <c r="R376" s="392">
        <v>0</v>
      </c>
      <c r="S376" s="392">
        <v>0</v>
      </c>
      <c r="T376" s="392">
        <v>0</v>
      </c>
      <c r="U376" s="392">
        <v>0</v>
      </c>
      <c r="V376" s="392">
        <v>0</v>
      </c>
    </row>
    <row r="377" spans="2:22" x14ac:dyDescent="0.25">
      <c r="B377" s="220">
        <v>38412</v>
      </c>
      <c r="C377" s="391">
        <v>0</v>
      </c>
      <c r="D377" s="392">
        <v>0</v>
      </c>
      <c r="E377" s="392">
        <v>0</v>
      </c>
      <c r="F377" s="392">
        <v>0</v>
      </c>
      <c r="G377" s="392">
        <v>0</v>
      </c>
      <c r="H377" s="392">
        <v>0</v>
      </c>
      <c r="I377" s="392">
        <v>0</v>
      </c>
      <c r="J377" s="392">
        <v>0</v>
      </c>
      <c r="K377" s="392">
        <v>0</v>
      </c>
      <c r="L377" s="392">
        <v>0</v>
      </c>
      <c r="M377" s="392">
        <v>0</v>
      </c>
      <c r="N377" s="392">
        <v>0</v>
      </c>
      <c r="O377" s="392">
        <v>0</v>
      </c>
      <c r="P377" s="392">
        <v>0</v>
      </c>
      <c r="Q377" s="392">
        <v>0</v>
      </c>
      <c r="R377" s="392">
        <v>0</v>
      </c>
      <c r="S377" s="392">
        <v>0</v>
      </c>
      <c r="T377" s="392">
        <v>0</v>
      </c>
      <c r="U377" s="392">
        <v>0</v>
      </c>
      <c r="V377" s="392">
        <v>0</v>
      </c>
    </row>
    <row r="378" spans="2:22" x14ac:dyDescent="0.25">
      <c r="B378" s="220">
        <v>38443</v>
      </c>
      <c r="C378" s="391">
        <v>0</v>
      </c>
      <c r="D378" s="392">
        <v>0</v>
      </c>
      <c r="E378" s="392">
        <v>0</v>
      </c>
      <c r="F378" s="392">
        <v>0</v>
      </c>
      <c r="G378" s="392">
        <v>0</v>
      </c>
      <c r="H378" s="392">
        <v>0</v>
      </c>
      <c r="I378" s="392">
        <v>0</v>
      </c>
      <c r="J378" s="392">
        <v>0</v>
      </c>
      <c r="K378" s="392">
        <v>0</v>
      </c>
      <c r="L378" s="392">
        <v>0</v>
      </c>
      <c r="M378" s="392">
        <v>0</v>
      </c>
      <c r="N378" s="392">
        <v>0</v>
      </c>
      <c r="O378" s="392">
        <v>0</v>
      </c>
      <c r="P378" s="392">
        <v>0</v>
      </c>
      <c r="Q378" s="392">
        <v>0</v>
      </c>
      <c r="R378" s="392">
        <v>0</v>
      </c>
      <c r="S378" s="392">
        <v>0</v>
      </c>
      <c r="T378" s="392">
        <v>0</v>
      </c>
      <c r="U378" s="392">
        <v>0</v>
      </c>
      <c r="V378" s="392">
        <v>0</v>
      </c>
    </row>
    <row r="379" spans="2:22" x14ac:dyDescent="0.25">
      <c r="B379" s="220">
        <v>38473</v>
      </c>
      <c r="C379" s="391">
        <v>0</v>
      </c>
      <c r="D379" s="392">
        <v>0</v>
      </c>
      <c r="E379" s="392">
        <v>0</v>
      </c>
      <c r="F379" s="392">
        <v>0</v>
      </c>
      <c r="G379" s="392">
        <v>0</v>
      </c>
      <c r="H379" s="392">
        <v>0</v>
      </c>
      <c r="I379" s="392">
        <v>0</v>
      </c>
      <c r="J379" s="392">
        <v>0</v>
      </c>
      <c r="K379" s="392">
        <v>0</v>
      </c>
      <c r="L379" s="392">
        <v>0</v>
      </c>
      <c r="M379" s="392">
        <v>0</v>
      </c>
      <c r="N379" s="392">
        <v>0</v>
      </c>
      <c r="O379" s="392">
        <v>0</v>
      </c>
      <c r="P379" s="392">
        <v>0</v>
      </c>
      <c r="Q379" s="392">
        <v>0</v>
      </c>
      <c r="R379" s="392">
        <v>0</v>
      </c>
      <c r="S379" s="392">
        <v>0</v>
      </c>
      <c r="T379" s="392">
        <v>0</v>
      </c>
      <c r="U379" s="392">
        <v>0</v>
      </c>
      <c r="V379" s="392">
        <v>0</v>
      </c>
    </row>
    <row r="380" spans="2:22" x14ac:dyDescent="0.25">
      <c r="B380" s="220">
        <v>38504</v>
      </c>
      <c r="C380" s="391">
        <v>0</v>
      </c>
      <c r="D380" s="392">
        <v>0</v>
      </c>
      <c r="E380" s="392">
        <v>0</v>
      </c>
      <c r="F380" s="392">
        <v>0</v>
      </c>
      <c r="G380" s="392">
        <v>0</v>
      </c>
      <c r="H380" s="392">
        <v>0</v>
      </c>
      <c r="I380" s="392">
        <v>0</v>
      </c>
      <c r="J380" s="392">
        <v>0</v>
      </c>
      <c r="K380" s="392">
        <v>0</v>
      </c>
      <c r="L380" s="392">
        <v>0</v>
      </c>
      <c r="M380" s="392">
        <v>0</v>
      </c>
      <c r="N380" s="392">
        <v>0</v>
      </c>
      <c r="O380" s="392">
        <v>0</v>
      </c>
      <c r="P380" s="392">
        <v>0</v>
      </c>
      <c r="Q380" s="392">
        <v>0</v>
      </c>
      <c r="R380" s="392">
        <v>0</v>
      </c>
      <c r="S380" s="392">
        <v>0</v>
      </c>
      <c r="T380" s="392">
        <v>0</v>
      </c>
      <c r="U380" s="392">
        <v>0</v>
      </c>
      <c r="V380" s="392">
        <v>0</v>
      </c>
    </row>
    <row r="381" spans="2:22" x14ac:dyDescent="0.25">
      <c r="B381" s="220">
        <v>38534</v>
      </c>
      <c r="C381" s="391">
        <v>0</v>
      </c>
      <c r="D381" s="392">
        <v>0</v>
      </c>
      <c r="E381" s="392">
        <v>0</v>
      </c>
      <c r="F381" s="392">
        <v>0</v>
      </c>
      <c r="G381" s="392">
        <v>0</v>
      </c>
      <c r="H381" s="392">
        <v>0</v>
      </c>
      <c r="I381" s="392">
        <v>0</v>
      </c>
      <c r="J381" s="392">
        <v>0</v>
      </c>
      <c r="K381" s="392">
        <v>0</v>
      </c>
      <c r="L381" s="392">
        <v>0</v>
      </c>
      <c r="M381" s="392">
        <v>0</v>
      </c>
      <c r="N381" s="392">
        <v>0</v>
      </c>
      <c r="O381" s="392">
        <v>0</v>
      </c>
      <c r="P381" s="392">
        <v>0</v>
      </c>
      <c r="Q381" s="392">
        <v>0</v>
      </c>
      <c r="R381" s="392">
        <v>0</v>
      </c>
      <c r="S381" s="392">
        <v>0</v>
      </c>
      <c r="T381" s="392">
        <v>0</v>
      </c>
      <c r="U381" s="392">
        <v>0</v>
      </c>
      <c r="V381" s="392">
        <v>0</v>
      </c>
    </row>
    <row r="382" spans="2:22" x14ac:dyDescent="0.25">
      <c r="B382" s="220">
        <v>38565</v>
      </c>
      <c r="C382" s="391">
        <v>0</v>
      </c>
      <c r="D382" s="392">
        <v>0</v>
      </c>
      <c r="E382" s="392">
        <v>0</v>
      </c>
      <c r="F382" s="392">
        <v>0</v>
      </c>
      <c r="G382" s="392">
        <v>0</v>
      </c>
      <c r="H382" s="392">
        <v>0</v>
      </c>
      <c r="I382" s="392">
        <v>0</v>
      </c>
      <c r="J382" s="392">
        <v>0</v>
      </c>
      <c r="K382" s="392">
        <v>0</v>
      </c>
      <c r="L382" s="392">
        <v>0</v>
      </c>
      <c r="M382" s="392">
        <v>0</v>
      </c>
      <c r="N382" s="392">
        <v>0</v>
      </c>
      <c r="O382" s="392">
        <v>0</v>
      </c>
      <c r="P382" s="392">
        <v>0</v>
      </c>
      <c r="Q382" s="392">
        <v>0</v>
      </c>
      <c r="R382" s="392">
        <v>0</v>
      </c>
      <c r="S382" s="392">
        <v>0</v>
      </c>
      <c r="T382" s="392">
        <v>0</v>
      </c>
      <c r="U382" s="392">
        <v>0</v>
      </c>
      <c r="V382" s="392">
        <v>0</v>
      </c>
    </row>
    <row r="383" spans="2:22" x14ac:dyDescent="0.25">
      <c r="B383" s="220">
        <v>38596</v>
      </c>
      <c r="C383" s="391">
        <v>0</v>
      </c>
      <c r="D383" s="392">
        <v>0</v>
      </c>
      <c r="E383" s="392">
        <v>0</v>
      </c>
      <c r="F383" s="392">
        <v>0</v>
      </c>
      <c r="G383" s="392">
        <v>0</v>
      </c>
      <c r="H383" s="392">
        <v>0</v>
      </c>
      <c r="I383" s="392">
        <v>0</v>
      </c>
      <c r="J383" s="392">
        <v>0</v>
      </c>
      <c r="K383" s="392">
        <v>0</v>
      </c>
      <c r="L383" s="392">
        <v>0</v>
      </c>
      <c r="M383" s="392">
        <v>0</v>
      </c>
      <c r="N383" s="392">
        <v>0</v>
      </c>
      <c r="O383" s="392">
        <v>0</v>
      </c>
      <c r="P383" s="392">
        <v>0</v>
      </c>
      <c r="Q383" s="392">
        <v>0</v>
      </c>
      <c r="R383" s="392">
        <v>0</v>
      </c>
      <c r="S383" s="392">
        <v>0</v>
      </c>
      <c r="T383" s="392">
        <v>0</v>
      </c>
      <c r="U383" s="392">
        <v>0</v>
      </c>
      <c r="V383" s="392">
        <v>0</v>
      </c>
    </row>
    <row r="384" spans="2:22" x14ac:dyDescent="0.25">
      <c r="B384" s="220">
        <v>38626</v>
      </c>
      <c r="C384" s="391">
        <v>0</v>
      </c>
      <c r="D384" s="392">
        <v>0</v>
      </c>
      <c r="E384" s="392">
        <v>0</v>
      </c>
      <c r="F384" s="392">
        <v>0</v>
      </c>
      <c r="G384" s="392">
        <v>0</v>
      </c>
      <c r="H384" s="392">
        <v>0</v>
      </c>
      <c r="I384" s="392">
        <v>0</v>
      </c>
      <c r="J384" s="392">
        <v>0</v>
      </c>
      <c r="K384" s="392">
        <v>0</v>
      </c>
      <c r="L384" s="392">
        <v>0</v>
      </c>
      <c r="M384" s="392">
        <v>0</v>
      </c>
      <c r="N384" s="392">
        <v>0</v>
      </c>
      <c r="O384" s="392">
        <v>0</v>
      </c>
      <c r="P384" s="392">
        <v>0</v>
      </c>
      <c r="Q384" s="392">
        <v>0</v>
      </c>
      <c r="R384" s="392">
        <v>0</v>
      </c>
      <c r="S384" s="392">
        <v>0</v>
      </c>
      <c r="T384" s="392">
        <v>0</v>
      </c>
      <c r="U384" s="392">
        <v>0</v>
      </c>
      <c r="V384" s="392">
        <v>0</v>
      </c>
    </row>
    <row r="385" spans="2:22" x14ac:dyDescent="0.25">
      <c r="B385" s="220">
        <v>38657</v>
      </c>
      <c r="C385" s="391">
        <v>0</v>
      </c>
      <c r="D385" s="392">
        <v>0</v>
      </c>
      <c r="E385" s="392">
        <v>0</v>
      </c>
      <c r="F385" s="392">
        <v>0</v>
      </c>
      <c r="G385" s="392">
        <v>0</v>
      </c>
      <c r="H385" s="392">
        <v>0</v>
      </c>
      <c r="I385" s="392">
        <v>0</v>
      </c>
      <c r="J385" s="392">
        <v>0</v>
      </c>
      <c r="K385" s="392">
        <v>0</v>
      </c>
      <c r="L385" s="392">
        <v>0</v>
      </c>
      <c r="M385" s="392">
        <v>0</v>
      </c>
      <c r="N385" s="392">
        <v>0</v>
      </c>
      <c r="O385" s="392">
        <v>0</v>
      </c>
      <c r="P385" s="392">
        <v>0</v>
      </c>
      <c r="Q385" s="392">
        <v>0</v>
      </c>
      <c r="R385" s="392">
        <v>0</v>
      </c>
      <c r="S385" s="392">
        <v>0</v>
      </c>
      <c r="T385" s="392">
        <v>0</v>
      </c>
      <c r="U385" s="392">
        <v>0</v>
      </c>
      <c r="V385" s="392">
        <v>0</v>
      </c>
    </row>
    <row r="386" spans="2:22" x14ac:dyDescent="0.25">
      <c r="B386" s="220">
        <v>38687</v>
      </c>
      <c r="C386" s="391">
        <v>0</v>
      </c>
      <c r="D386" s="392">
        <v>0</v>
      </c>
      <c r="E386" s="392">
        <v>0</v>
      </c>
      <c r="F386" s="392">
        <v>0</v>
      </c>
      <c r="G386" s="392">
        <v>0</v>
      </c>
      <c r="H386" s="392">
        <v>0</v>
      </c>
      <c r="I386" s="392">
        <v>0</v>
      </c>
      <c r="J386" s="392">
        <v>0</v>
      </c>
      <c r="K386" s="392">
        <v>0</v>
      </c>
      <c r="L386" s="392">
        <v>0</v>
      </c>
      <c r="M386" s="392">
        <v>0</v>
      </c>
      <c r="N386" s="392">
        <v>0</v>
      </c>
      <c r="O386" s="392">
        <v>0</v>
      </c>
      <c r="P386" s="392">
        <v>0</v>
      </c>
      <c r="Q386" s="392">
        <v>0</v>
      </c>
      <c r="R386" s="392">
        <v>0</v>
      </c>
      <c r="S386" s="392">
        <v>0</v>
      </c>
      <c r="T386" s="392">
        <v>0</v>
      </c>
      <c r="U386" s="392">
        <v>0</v>
      </c>
      <c r="V386" s="392">
        <v>0</v>
      </c>
    </row>
    <row r="387" spans="2:22" x14ac:dyDescent="0.25">
      <c r="B387" s="220">
        <v>38718</v>
      </c>
      <c r="C387" s="391">
        <v>0</v>
      </c>
      <c r="D387" s="392">
        <v>0</v>
      </c>
      <c r="E387" s="392">
        <v>0</v>
      </c>
      <c r="F387" s="392">
        <v>0</v>
      </c>
      <c r="G387" s="392">
        <v>0</v>
      </c>
      <c r="H387" s="392">
        <v>0</v>
      </c>
      <c r="I387" s="392">
        <v>0</v>
      </c>
      <c r="J387" s="392">
        <v>0</v>
      </c>
      <c r="K387" s="392">
        <v>0</v>
      </c>
      <c r="L387" s="392">
        <v>0</v>
      </c>
      <c r="M387" s="392">
        <v>0</v>
      </c>
      <c r="N387" s="392">
        <v>0</v>
      </c>
      <c r="O387" s="392">
        <v>0</v>
      </c>
      <c r="P387" s="392">
        <v>0</v>
      </c>
      <c r="Q387" s="392">
        <v>0</v>
      </c>
      <c r="R387" s="392">
        <v>0</v>
      </c>
      <c r="S387" s="392">
        <v>0</v>
      </c>
      <c r="T387" s="392">
        <v>0</v>
      </c>
      <c r="U387" s="392">
        <v>0</v>
      </c>
      <c r="V387" s="392">
        <v>0</v>
      </c>
    </row>
    <row r="388" spans="2:22" x14ac:dyDescent="0.25">
      <c r="B388" s="220">
        <v>38749</v>
      </c>
      <c r="C388" s="391">
        <v>0</v>
      </c>
      <c r="D388" s="392">
        <v>0</v>
      </c>
      <c r="E388" s="392">
        <v>0</v>
      </c>
      <c r="F388" s="392">
        <v>0</v>
      </c>
      <c r="G388" s="392">
        <v>0</v>
      </c>
      <c r="H388" s="392">
        <v>0</v>
      </c>
      <c r="I388" s="392">
        <v>0</v>
      </c>
      <c r="J388" s="392">
        <v>0</v>
      </c>
      <c r="K388" s="392">
        <v>0</v>
      </c>
      <c r="L388" s="392">
        <v>0</v>
      </c>
      <c r="M388" s="392">
        <v>0</v>
      </c>
      <c r="N388" s="392">
        <v>0</v>
      </c>
      <c r="O388" s="392">
        <v>0</v>
      </c>
      <c r="P388" s="392">
        <v>0</v>
      </c>
      <c r="Q388" s="392">
        <v>0</v>
      </c>
      <c r="R388" s="392">
        <v>0</v>
      </c>
      <c r="S388" s="392">
        <v>0</v>
      </c>
      <c r="T388" s="392">
        <v>0</v>
      </c>
      <c r="U388" s="392">
        <v>0</v>
      </c>
      <c r="V388" s="392">
        <v>0</v>
      </c>
    </row>
    <row r="389" spans="2:22" x14ac:dyDescent="0.25">
      <c r="B389" s="220">
        <v>38777</v>
      </c>
      <c r="C389" s="391">
        <v>0</v>
      </c>
      <c r="D389" s="392">
        <v>0</v>
      </c>
      <c r="E389" s="392">
        <v>0</v>
      </c>
      <c r="F389" s="392">
        <v>0</v>
      </c>
      <c r="G389" s="392">
        <v>0</v>
      </c>
      <c r="H389" s="392">
        <v>0</v>
      </c>
      <c r="I389" s="392">
        <v>0</v>
      </c>
      <c r="J389" s="392">
        <v>0</v>
      </c>
      <c r="K389" s="392">
        <v>0</v>
      </c>
      <c r="L389" s="392">
        <v>0</v>
      </c>
      <c r="M389" s="392">
        <v>0</v>
      </c>
      <c r="N389" s="392">
        <v>0</v>
      </c>
      <c r="O389" s="392">
        <v>0</v>
      </c>
      <c r="P389" s="392">
        <v>0</v>
      </c>
      <c r="Q389" s="392">
        <v>0</v>
      </c>
      <c r="R389" s="392">
        <v>0</v>
      </c>
      <c r="S389" s="392">
        <v>0</v>
      </c>
      <c r="T389" s="392">
        <v>0</v>
      </c>
      <c r="U389" s="392">
        <v>0</v>
      </c>
      <c r="V389" s="392">
        <v>0</v>
      </c>
    </row>
    <row r="390" spans="2:22" x14ac:dyDescent="0.25">
      <c r="B390" s="220">
        <v>38808</v>
      </c>
      <c r="C390" s="391">
        <v>0</v>
      </c>
      <c r="D390" s="392">
        <v>0</v>
      </c>
      <c r="E390" s="392">
        <v>0</v>
      </c>
      <c r="F390" s="392">
        <v>0</v>
      </c>
      <c r="G390" s="392">
        <v>0</v>
      </c>
      <c r="H390" s="392">
        <v>0</v>
      </c>
      <c r="I390" s="392">
        <v>0</v>
      </c>
      <c r="J390" s="392">
        <v>0</v>
      </c>
      <c r="K390" s="392">
        <v>0</v>
      </c>
      <c r="L390" s="392">
        <v>0</v>
      </c>
      <c r="M390" s="392">
        <v>0</v>
      </c>
      <c r="N390" s="392">
        <v>0</v>
      </c>
      <c r="O390" s="392">
        <v>0</v>
      </c>
      <c r="P390" s="392">
        <v>0</v>
      </c>
      <c r="Q390" s="392">
        <v>0</v>
      </c>
      <c r="R390" s="392">
        <v>0</v>
      </c>
      <c r="S390" s="392">
        <v>0</v>
      </c>
      <c r="T390" s="392">
        <v>0</v>
      </c>
      <c r="U390" s="392">
        <v>0</v>
      </c>
      <c r="V390" s="392">
        <v>0</v>
      </c>
    </row>
    <row r="391" spans="2:22" x14ac:dyDescent="0.25">
      <c r="B391" s="220">
        <v>38838</v>
      </c>
      <c r="C391" s="391">
        <v>0</v>
      </c>
      <c r="D391" s="392">
        <v>0</v>
      </c>
      <c r="E391" s="392">
        <v>0</v>
      </c>
      <c r="F391" s="392">
        <v>0</v>
      </c>
      <c r="G391" s="392">
        <v>0</v>
      </c>
      <c r="H391" s="392">
        <v>0</v>
      </c>
      <c r="I391" s="392">
        <v>0</v>
      </c>
      <c r="J391" s="392">
        <v>0</v>
      </c>
      <c r="K391" s="392">
        <v>0</v>
      </c>
      <c r="L391" s="392">
        <v>0</v>
      </c>
      <c r="M391" s="392">
        <v>0</v>
      </c>
      <c r="N391" s="392">
        <v>0</v>
      </c>
      <c r="O391" s="392">
        <v>0</v>
      </c>
      <c r="P391" s="392">
        <v>0</v>
      </c>
      <c r="Q391" s="392">
        <v>0</v>
      </c>
      <c r="R391" s="392">
        <v>0</v>
      </c>
      <c r="S391" s="392">
        <v>0</v>
      </c>
      <c r="T391" s="392">
        <v>0</v>
      </c>
      <c r="U391" s="392">
        <v>0</v>
      </c>
      <c r="V391" s="392">
        <v>0</v>
      </c>
    </row>
    <row r="392" spans="2:22" x14ac:dyDescent="0.25">
      <c r="B392" s="220">
        <v>38869</v>
      </c>
      <c r="C392" s="391">
        <v>0</v>
      </c>
      <c r="D392" s="392">
        <v>0</v>
      </c>
      <c r="E392" s="392">
        <v>0</v>
      </c>
      <c r="F392" s="392">
        <v>0</v>
      </c>
      <c r="G392" s="392">
        <v>0</v>
      </c>
      <c r="H392" s="392">
        <v>0</v>
      </c>
      <c r="I392" s="392">
        <v>0</v>
      </c>
      <c r="J392" s="392">
        <v>0</v>
      </c>
      <c r="K392" s="392">
        <v>0</v>
      </c>
      <c r="L392" s="392">
        <v>0</v>
      </c>
      <c r="M392" s="392">
        <v>0</v>
      </c>
      <c r="N392" s="392">
        <v>0</v>
      </c>
      <c r="O392" s="392">
        <v>0</v>
      </c>
      <c r="P392" s="392">
        <v>0</v>
      </c>
      <c r="Q392" s="392">
        <v>0</v>
      </c>
      <c r="R392" s="392">
        <v>0</v>
      </c>
      <c r="S392" s="392">
        <v>0</v>
      </c>
      <c r="T392" s="392">
        <v>0</v>
      </c>
      <c r="U392" s="392">
        <v>0</v>
      </c>
      <c r="V392" s="392">
        <v>0</v>
      </c>
    </row>
    <row r="393" spans="2:22" x14ac:dyDescent="0.25">
      <c r="B393" s="220">
        <v>38899</v>
      </c>
      <c r="C393" s="391">
        <v>0</v>
      </c>
      <c r="D393" s="392">
        <v>0</v>
      </c>
      <c r="E393" s="392">
        <v>0</v>
      </c>
      <c r="F393" s="392">
        <v>0</v>
      </c>
      <c r="G393" s="392">
        <v>0</v>
      </c>
      <c r="H393" s="392">
        <v>0</v>
      </c>
      <c r="I393" s="392">
        <v>0</v>
      </c>
      <c r="J393" s="392">
        <v>0</v>
      </c>
      <c r="K393" s="392">
        <v>0</v>
      </c>
      <c r="L393" s="392">
        <v>0</v>
      </c>
      <c r="M393" s="392">
        <v>0</v>
      </c>
      <c r="N393" s="392">
        <v>0</v>
      </c>
      <c r="O393" s="392">
        <v>0</v>
      </c>
      <c r="P393" s="392">
        <v>0</v>
      </c>
      <c r="Q393" s="392">
        <v>0</v>
      </c>
      <c r="R393" s="392">
        <v>0</v>
      </c>
      <c r="S393" s="392">
        <v>0</v>
      </c>
      <c r="T393" s="392">
        <v>0</v>
      </c>
      <c r="U393" s="392">
        <v>0</v>
      </c>
      <c r="V393" s="392">
        <v>0</v>
      </c>
    </row>
    <row r="394" spans="2:22" x14ac:dyDescent="0.25">
      <c r="B394" s="220">
        <v>38930</v>
      </c>
      <c r="C394" s="391">
        <v>0</v>
      </c>
      <c r="D394" s="392">
        <v>0</v>
      </c>
      <c r="E394" s="392">
        <v>0</v>
      </c>
      <c r="F394" s="392">
        <v>0</v>
      </c>
      <c r="G394" s="392">
        <v>0</v>
      </c>
      <c r="H394" s="392">
        <v>0</v>
      </c>
      <c r="I394" s="392">
        <v>0</v>
      </c>
      <c r="J394" s="392">
        <v>0</v>
      </c>
      <c r="K394" s="392">
        <v>0</v>
      </c>
      <c r="L394" s="392">
        <v>0</v>
      </c>
      <c r="M394" s="392">
        <v>0</v>
      </c>
      <c r="N394" s="392">
        <v>0</v>
      </c>
      <c r="O394" s="392">
        <v>0</v>
      </c>
      <c r="P394" s="392">
        <v>0</v>
      </c>
      <c r="Q394" s="392">
        <v>0</v>
      </c>
      <c r="R394" s="392">
        <v>0</v>
      </c>
      <c r="S394" s="392">
        <v>0</v>
      </c>
      <c r="T394" s="392">
        <v>0</v>
      </c>
      <c r="U394" s="392">
        <v>0</v>
      </c>
      <c r="V394" s="392">
        <v>0</v>
      </c>
    </row>
    <row r="395" spans="2:22" x14ac:dyDescent="0.25">
      <c r="B395" s="220">
        <v>38961</v>
      </c>
      <c r="C395" s="391">
        <v>0</v>
      </c>
      <c r="D395" s="392">
        <v>0</v>
      </c>
      <c r="E395" s="392">
        <v>0</v>
      </c>
      <c r="F395" s="392">
        <v>0</v>
      </c>
      <c r="G395" s="392">
        <v>0</v>
      </c>
      <c r="H395" s="392">
        <v>0</v>
      </c>
      <c r="I395" s="392">
        <v>0</v>
      </c>
      <c r="J395" s="392">
        <v>0</v>
      </c>
      <c r="K395" s="392">
        <v>0</v>
      </c>
      <c r="L395" s="392">
        <v>0</v>
      </c>
      <c r="M395" s="392">
        <v>0</v>
      </c>
      <c r="N395" s="392">
        <v>0</v>
      </c>
      <c r="O395" s="392">
        <v>0</v>
      </c>
      <c r="P395" s="392">
        <v>0</v>
      </c>
      <c r="Q395" s="392">
        <v>0</v>
      </c>
      <c r="R395" s="392">
        <v>0</v>
      </c>
      <c r="S395" s="392">
        <v>0</v>
      </c>
      <c r="T395" s="392">
        <v>0</v>
      </c>
      <c r="U395" s="392">
        <v>0</v>
      </c>
      <c r="V395" s="392">
        <v>0</v>
      </c>
    </row>
    <row r="396" spans="2:22" x14ac:dyDescent="0.25">
      <c r="B396" s="220">
        <v>38991</v>
      </c>
      <c r="C396" s="391">
        <v>0</v>
      </c>
      <c r="D396" s="392">
        <v>0</v>
      </c>
      <c r="E396" s="392">
        <v>0</v>
      </c>
      <c r="F396" s="392">
        <v>0</v>
      </c>
      <c r="G396" s="392">
        <v>0</v>
      </c>
      <c r="H396" s="392">
        <v>0</v>
      </c>
      <c r="I396" s="392">
        <v>0</v>
      </c>
      <c r="J396" s="392">
        <v>0</v>
      </c>
      <c r="K396" s="392">
        <v>0</v>
      </c>
      <c r="L396" s="392">
        <v>0</v>
      </c>
      <c r="M396" s="392">
        <v>0</v>
      </c>
      <c r="N396" s="392">
        <v>0</v>
      </c>
      <c r="O396" s="392">
        <v>0</v>
      </c>
      <c r="P396" s="392">
        <v>0</v>
      </c>
      <c r="Q396" s="392">
        <v>0</v>
      </c>
      <c r="R396" s="392">
        <v>0</v>
      </c>
      <c r="S396" s="392">
        <v>0</v>
      </c>
      <c r="T396" s="392">
        <v>0</v>
      </c>
      <c r="U396" s="392">
        <v>0</v>
      </c>
      <c r="V396" s="392">
        <v>0</v>
      </c>
    </row>
    <row r="397" spans="2:22" x14ac:dyDescent="0.25">
      <c r="B397" s="220">
        <v>39022</v>
      </c>
      <c r="C397" s="391">
        <v>0</v>
      </c>
      <c r="D397" s="392">
        <v>0</v>
      </c>
      <c r="E397" s="392">
        <v>0</v>
      </c>
      <c r="F397" s="392">
        <v>0</v>
      </c>
      <c r="G397" s="392">
        <v>0</v>
      </c>
      <c r="H397" s="392">
        <v>0</v>
      </c>
      <c r="I397" s="392">
        <v>0</v>
      </c>
      <c r="J397" s="392">
        <v>0</v>
      </c>
      <c r="K397" s="392">
        <v>0</v>
      </c>
      <c r="L397" s="392">
        <v>0</v>
      </c>
      <c r="M397" s="392">
        <v>0</v>
      </c>
      <c r="N397" s="392">
        <v>0</v>
      </c>
      <c r="O397" s="392">
        <v>0</v>
      </c>
      <c r="P397" s="392">
        <v>0</v>
      </c>
      <c r="Q397" s="392">
        <v>0</v>
      </c>
      <c r="R397" s="392">
        <v>0</v>
      </c>
      <c r="S397" s="392">
        <v>0</v>
      </c>
      <c r="T397" s="392">
        <v>0</v>
      </c>
      <c r="U397" s="392">
        <v>0</v>
      </c>
      <c r="V397" s="392">
        <v>0</v>
      </c>
    </row>
    <row r="398" spans="2:22" x14ac:dyDescent="0.25">
      <c r="B398" s="220">
        <v>39052</v>
      </c>
      <c r="C398" s="391">
        <v>0</v>
      </c>
      <c r="D398" s="392">
        <v>0</v>
      </c>
      <c r="E398" s="392">
        <v>0</v>
      </c>
      <c r="F398" s="392">
        <v>0</v>
      </c>
      <c r="G398" s="392">
        <v>0</v>
      </c>
      <c r="H398" s="392">
        <v>0</v>
      </c>
      <c r="I398" s="392">
        <v>0</v>
      </c>
      <c r="J398" s="392">
        <v>0</v>
      </c>
      <c r="K398" s="392">
        <v>0</v>
      </c>
      <c r="L398" s="392">
        <v>0</v>
      </c>
      <c r="M398" s="392">
        <v>0</v>
      </c>
      <c r="N398" s="392">
        <v>0</v>
      </c>
      <c r="O398" s="392">
        <v>0</v>
      </c>
      <c r="P398" s="392">
        <v>0</v>
      </c>
      <c r="Q398" s="392">
        <v>0</v>
      </c>
      <c r="R398" s="392">
        <v>0</v>
      </c>
      <c r="S398" s="392">
        <v>0</v>
      </c>
      <c r="T398" s="392">
        <v>0</v>
      </c>
      <c r="U398" s="392">
        <v>0</v>
      </c>
      <c r="V398" s="392">
        <v>0</v>
      </c>
    </row>
    <row r="399" spans="2:22" x14ac:dyDescent="0.25">
      <c r="B399" s="220">
        <v>39083</v>
      </c>
      <c r="C399" s="391">
        <v>0</v>
      </c>
      <c r="D399" s="392">
        <v>0</v>
      </c>
      <c r="E399" s="392">
        <v>0</v>
      </c>
      <c r="F399" s="392">
        <v>0</v>
      </c>
      <c r="G399" s="392">
        <v>0</v>
      </c>
      <c r="H399" s="392">
        <v>0</v>
      </c>
      <c r="I399" s="392">
        <v>0</v>
      </c>
      <c r="J399" s="392">
        <v>0</v>
      </c>
      <c r="K399" s="392">
        <v>0</v>
      </c>
      <c r="L399" s="392">
        <v>0</v>
      </c>
      <c r="M399" s="392">
        <v>0</v>
      </c>
      <c r="N399" s="392">
        <v>0</v>
      </c>
      <c r="O399" s="392">
        <v>0</v>
      </c>
      <c r="P399" s="392">
        <v>0</v>
      </c>
      <c r="Q399" s="392">
        <v>0</v>
      </c>
      <c r="R399" s="392">
        <v>0</v>
      </c>
      <c r="S399" s="392">
        <v>0</v>
      </c>
      <c r="T399" s="392">
        <v>0</v>
      </c>
      <c r="U399" s="392">
        <v>0</v>
      </c>
      <c r="V399" s="392">
        <v>0</v>
      </c>
    </row>
    <row r="400" spans="2:22" x14ac:dyDescent="0.25">
      <c r="B400" s="220">
        <v>39114</v>
      </c>
      <c r="C400" s="391">
        <v>0</v>
      </c>
      <c r="D400" s="392">
        <v>0</v>
      </c>
      <c r="E400" s="392">
        <v>0</v>
      </c>
      <c r="F400" s="392">
        <v>0</v>
      </c>
      <c r="G400" s="392">
        <v>0</v>
      </c>
      <c r="H400" s="392">
        <v>0</v>
      </c>
      <c r="I400" s="392">
        <v>0</v>
      </c>
      <c r="J400" s="392">
        <v>0</v>
      </c>
      <c r="K400" s="392">
        <v>0</v>
      </c>
      <c r="L400" s="392">
        <v>0</v>
      </c>
      <c r="M400" s="392">
        <v>0</v>
      </c>
      <c r="N400" s="392">
        <v>0</v>
      </c>
      <c r="O400" s="392">
        <v>0</v>
      </c>
      <c r="P400" s="392">
        <v>0</v>
      </c>
      <c r="Q400" s="392">
        <v>0</v>
      </c>
      <c r="R400" s="392">
        <v>0</v>
      </c>
      <c r="S400" s="392">
        <v>0</v>
      </c>
      <c r="T400" s="392">
        <v>0</v>
      </c>
      <c r="U400" s="392">
        <v>0</v>
      </c>
      <c r="V400" s="392">
        <v>0</v>
      </c>
    </row>
    <row r="401" spans="2:22" x14ac:dyDescent="0.25">
      <c r="B401" s="220">
        <v>39142</v>
      </c>
      <c r="C401" s="391">
        <v>0</v>
      </c>
      <c r="D401" s="392">
        <v>0</v>
      </c>
      <c r="E401" s="392">
        <v>0</v>
      </c>
      <c r="F401" s="392">
        <v>0</v>
      </c>
      <c r="G401" s="392">
        <v>0</v>
      </c>
      <c r="H401" s="392">
        <v>0</v>
      </c>
      <c r="I401" s="392">
        <v>0</v>
      </c>
      <c r="J401" s="392">
        <v>0</v>
      </c>
      <c r="K401" s="392">
        <v>0</v>
      </c>
      <c r="L401" s="392">
        <v>0</v>
      </c>
      <c r="M401" s="392">
        <v>0</v>
      </c>
      <c r="N401" s="392">
        <v>0</v>
      </c>
      <c r="O401" s="392">
        <v>0</v>
      </c>
      <c r="P401" s="392">
        <v>0</v>
      </c>
      <c r="Q401" s="392">
        <v>0</v>
      </c>
      <c r="R401" s="392">
        <v>0</v>
      </c>
      <c r="S401" s="392">
        <v>0</v>
      </c>
      <c r="T401" s="392">
        <v>0</v>
      </c>
      <c r="U401" s="392">
        <v>0</v>
      </c>
      <c r="V401" s="392">
        <v>0</v>
      </c>
    </row>
    <row r="402" spans="2:22" x14ac:dyDescent="0.25">
      <c r="B402" s="220">
        <v>39173</v>
      </c>
      <c r="C402" s="391">
        <v>0</v>
      </c>
      <c r="D402" s="392">
        <v>0</v>
      </c>
      <c r="E402" s="392">
        <v>0</v>
      </c>
      <c r="F402" s="392">
        <v>0</v>
      </c>
      <c r="G402" s="392">
        <v>0</v>
      </c>
      <c r="H402" s="392">
        <v>0</v>
      </c>
      <c r="I402" s="392">
        <v>0</v>
      </c>
      <c r="J402" s="392">
        <v>0</v>
      </c>
      <c r="K402" s="392">
        <v>0</v>
      </c>
      <c r="L402" s="392">
        <v>0</v>
      </c>
      <c r="M402" s="392">
        <v>0</v>
      </c>
      <c r="N402" s="392">
        <v>0</v>
      </c>
      <c r="O402" s="392">
        <v>0</v>
      </c>
      <c r="P402" s="392">
        <v>0</v>
      </c>
      <c r="Q402" s="392">
        <v>0</v>
      </c>
      <c r="R402" s="392">
        <v>0</v>
      </c>
      <c r="S402" s="392">
        <v>0</v>
      </c>
      <c r="T402" s="392">
        <v>0</v>
      </c>
      <c r="U402" s="392">
        <v>0</v>
      </c>
      <c r="V402" s="392">
        <v>0</v>
      </c>
    </row>
    <row r="403" spans="2:22" x14ac:dyDescent="0.25">
      <c r="B403" s="220">
        <v>39203</v>
      </c>
      <c r="C403" s="391">
        <v>0</v>
      </c>
      <c r="D403" s="392">
        <v>0</v>
      </c>
      <c r="E403" s="392">
        <v>0</v>
      </c>
      <c r="F403" s="392">
        <v>0</v>
      </c>
      <c r="G403" s="392">
        <v>0</v>
      </c>
      <c r="H403" s="392">
        <v>0</v>
      </c>
      <c r="I403" s="392">
        <v>0</v>
      </c>
      <c r="J403" s="392">
        <v>0</v>
      </c>
      <c r="K403" s="392">
        <v>0</v>
      </c>
      <c r="L403" s="392">
        <v>0</v>
      </c>
      <c r="M403" s="392">
        <v>0</v>
      </c>
      <c r="N403" s="392">
        <v>0</v>
      </c>
      <c r="O403" s="392">
        <v>0</v>
      </c>
      <c r="P403" s="392">
        <v>0</v>
      </c>
      <c r="Q403" s="392">
        <v>0</v>
      </c>
      <c r="R403" s="392">
        <v>0</v>
      </c>
      <c r="S403" s="392">
        <v>0</v>
      </c>
      <c r="T403" s="392">
        <v>0</v>
      </c>
      <c r="U403" s="392">
        <v>0</v>
      </c>
      <c r="V403" s="392">
        <v>0</v>
      </c>
    </row>
    <row r="404" spans="2:22" x14ac:dyDescent="0.25">
      <c r="B404" s="220">
        <v>39234</v>
      </c>
      <c r="C404" s="391">
        <v>0</v>
      </c>
      <c r="D404" s="392">
        <v>0</v>
      </c>
      <c r="E404" s="392">
        <v>0</v>
      </c>
      <c r="F404" s="392">
        <v>0</v>
      </c>
      <c r="G404" s="392">
        <v>0</v>
      </c>
      <c r="H404" s="392">
        <v>0</v>
      </c>
      <c r="I404" s="392">
        <v>0</v>
      </c>
      <c r="J404" s="392">
        <v>0</v>
      </c>
      <c r="K404" s="392">
        <v>0</v>
      </c>
      <c r="L404" s="392">
        <v>0</v>
      </c>
      <c r="M404" s="392">
        <v>0</v>
      </c>
      <c r="N404" s="392">
        <v>0</v>
      </c>
      <c r="O404" s="392">
        <v>0</v>
      </c>
      <c r="P404" s="392">
        <v>0</v>
      </c>
      <c r="Q404" s="392">
        <v>0</v>
      </c>
      <c r="R404" s="392">
        <v>0</v>
      </c>
      <c r="S404" s="392">
        <v>0</v>
      </c>
      <c r="T404" s="392">
        <v>0</v>
      </c>
      <c r="U404" s="392">
        <v>0</v>
      </c>
      <c r="V404" s="392">
        <v>0</v>
      </c>
    </row>
    <row r="405" spans="2:22" x14ac:dyDescent="0.25">
      <c r="B405" s="220">
        <v>39264</v>
      </c>
      <c r="C405" s="391">
        <v>0</v>
      </c>
      <c r="D405" s="392">
        <v>0</v>
      </c>
      <c r="E405" s="392">
        <v>0</v>
      </c>
      <c r="F405" s="392">
        <v>0</v>
      </c>
      <c r="G405" s="392">
        <v>0</v>
      </c>
      <c r="H405" s="392">
        <v>0</v>
      </c>
      <c r="I405" s="392">
        <v>0</v>
      </c>
      <c r="J405" s="392">
        <v>0</v>
      </c>
      <c r="K405" s="392">
        <v>0</v>
      </c>
      <c r="L405" s="392">
        <v>0</v>
      </c>
      <c r="M405" s="392">
        <v>0</v>
      </c>
      <c r="N405" s="392">
        <v>0</v>
      </c>
      <c r="O405" s="392">
        <v>0</v>
      </c>
      <c r="P405" s="392">
        <v>0</v>
      </c>
      <c r="Q405" s="392">
        <v>0</v>
      </c>
      <c r="R405" s="392">
        <v>0</v>
      </c>
      <c r="S405" s="392">
        <v>0</v>
      </c>
      <c r="T405" s="392">
        <v>0</v>
      </c>
      <c r="U405" s="392">
        <v>0</v>
      </c>
      <c r="V405" s="392">
        <v>0</v>
      </c>
    </row>
    <row r="406" spans="2:22" x14ac:dyDescent="0.25">
      <c r="B406" s="220">
        <v>39295</v>
      </c>
      <c r="C406" s="391">
        <v>0</v>
      </c>
      <c r="D406" s="392">
        <v>0</v>
      </c>
      <c r="E406" s="392">
        <v>0</v>
      </c>
      <c r="F406" s="392">
        <v>0</v>
      </c>
      <c r="G406" s="392">
        <v>0</v>
      </c>
      <c r="H406" s="392">
        <v>0</v>
      </c>
      <c r="I406" s="392">
        <v>0</v>
      </c>
      <c r="J406" s="392">
        <v>0</v>
      </c>
      <c r="K406" s="392">
        <v>0</v>
      </c>
      <c r="L406" s="392">
        <v>0</v>
      </c>
      <c r="M406" s="392">
        <v>0</v>
      </c>
      <c r="N406" s="392">
        <v>0</v>
      </c>
      <c r="O406" s="392">
        <v>0</v>
      </c>
      <c r="P406" s="392">
        <v>0</v>
      </c>
      <c r="Q406" s="392">
        <v>0</v>
      </c>
      <c r="R406" s="392">
        <v>0</v>
      </c>
      <c r="S406" s="392">
        <v>0</v>
      </c>
      <c r="T406" s="392">
        <v>0</v>
      </c>
      <c r="U406" s="392">
        <v>0</v>
      </c>
      <c r="V406" s="392">
        <v>0</v>
      </c>
    </row>
    <row r="407" spans="2:22" x14ac:dyDescent="0.25">
      <c r="B407" s="220">
        <v>39326</v>
      </c>
      <c r="C407" s="391">
        <v>0</v>
      </c>
      <c r="D407" s="392">
        <v>0</v>
      </c>
      <c r="E407" s="392">
        <v>0</v>
      </c>
      <c r="F407" s="392">
        <v>0</v>
      </c>
      <c r="G407" s="392">
        <v>0</v>
      </c>
      <c r="H407" s="392">
        <v>0</v>
      </c>
      <c r="I407" s="392">
        <v>0</v>
      </c>
      <c r="J407" s="392">
        <v>0</v>
      </c>
      <c r="K407" s="392">
        <v>0</v>
      </c>
      <c r="L407" s="392">
        <v>0</v>
      </c>
      <c r="M407" s="392">
        <v>0</v>
      </c>
      <c r="N407" s="392">
        <v>0</v>
      </c>
      <c r="O407" s="392">
        <v>0</v>
      </c>
      <c r="P407" s="392">
        <v>0</v>
      </c>
      <c r="Q407" s="392">
        <v>0</v>
      </c>
      <c r="R407" s="392">
        <v>0</v>
      </c>
      <c r="S407" s="392">
        <v>0</v>
      </c>
      <c r="T407" s="392">
        <v>0</v>
      </c>
      <c r="U407" s="392">
        <v>0</v>
      </c>
      <c r="V407" s="392">
        <v>0</v>
      </c>
    </row>
    <row r="408" spans="2:22" x14ac:dyDescent="0.25">
      <c r="B408" s="220">
        <v>39356</v>
      </c>
      <c r="C408" s="391">
        <v>0</v>
      </c>
      <c r="D408" s="392">
        <v>0</v>
      </c>
      <c r="E408" s="392">
        <v>0</v>
      </c>
      <c r="F408" s="392">
        <v>0</v>
      </c>
      <c r="G408" s="392">
        <v>0</v>
      </c>
      <c r="H408" s="392">
        <v>0</v>
      </c>
      <c r="I408" s="392">
        <v>0</v>
      </c>
      <c r="J408" s="392">
        <v>0</v>
      </c>
      <c r="K408" s="392">
        <v>0</v>
      </c>
      <c r="L408" s="392">
        <v>0</v>
      </c>
      <c r="M408" s="392">
        <v>0</v>
      </c>
      <c r="N408" s="392">
        <v>0</v>
      </c>
      <c r="O408" s="392">
        <v>0</v>
      </c>
      <c r="P408" s="392">
        <v>0</v>
      </c>
      <c r="Q408" s="392">
        <v>0</v>
      </c>
      <c r="R408" s="392">
        <v>0</v>
      </c>
      <c r="S408" s="392">
        <v>0</v>
      </c>
      <c r="T408" s="392">
        <v>0</v>
      </c>
      <c r="U408" s="392">
        <v>0</v>
      </c>
      <c r="V408" s="392">
        <v>0</v>
      </c>
    </row>
    <row r="409" spans="2:22" x14ac:dyDescent="0.25">
      <c r="B409" s="220">
        <v>39387</v>
      </c>
      <c r="C409" s="391">
        <v>0</v>
      </c>
      <c r="D409" s="392">
        <v>0</v>
      </c>
      <c r="E409" s="392">
        <v>0</v>
      </c>
      <c r="F409" s="392">
        <v>0</v>
      </c>
      <c r="G409" s="392">
        <v>0</v>
      </c>
      <c r="H409" s="392">
        <v>0</v>
      </c>
      <c r="I409" s="392">
        <v>0</v>
      </c>
      <c r="J409" s="392">
        <v>0</v>
      </c>
      <c r="K409" s="392">
        <v>0</v>
      </c>
      <c r="L409" s="392">
        <v>0</v>
      </c>
      <c r="M409" s="392">
        <v>0</v>
      </c>
      <c r="N409" s="392">
        <v>0</v>
      </c>
      <c r="O409" s="392">
        <v>0</v>
      </c>
      <c r="P409" s="392">
        <v>0</v>
      </c>
      <c r="Q409" s="392">
        <v>0</v>
      </c>
      <c r="R409" s="392">
        <v>0</v>
      </c>
      <c r="S409" s="392">
        <v>0</v>
      </c>
      <c r="T409" s="392">
        <v>0</v>
      </c>
      <c r="U409" s="392">
        <v>0</v>
      </c>
      <c r="V409" s="392">
        <v>0</v>
      </c>
    </row>
    <row r="410" spans="2:22" x14ac:dyDescent="0.25">
      <c r="B410" s="220">
        <v>39417</v>
      </c>
      <c r="C410" s="391">
        <v>0</v>
      </c>
      <c r="D410" s="392">
        <v>0</v>
      </c>
      <c r="E410" s="392">
        <v>0</v>
      </c>
      <c r="F410" s="392">
        <v>0</v>
      </c>
      <c r="G410" s="392">
        <v>0</v>
      </c>
      <c r="H410" s="392">
        <v>0</v>
      </c>
      <c r="I410" s="392">
        <v>0</v>
      </c>
      <c r="J410" s="392">
        <v>0</v>
      </c>
      <c r="K410" s="392">
        <v>0</v>
      </c>
      <c r="L410" s="392">
        <v>0</v>
      </c>
      <c r="M410" s="392">
        <v>0</v>
      </c>
      <c r="N410" s="392">
        <v>0</v>
      </c>
      <c r="O410" s="392">
        <v>0</v>
      </c>
      <c r="P410" s="392">
        <v>0</v>
      </c>
      <c r="Q410" s="392">
        <v>0</v>
      </c>
      <c r="R410" s="392">
        <v>0</v>
      </c>
      <c r="S410" s="392">
        <v>0</v>
      </c>
      <c r="T410" s="392">
        <v>0</v>
      </c>
      <c r="U410" s="392">
        <v>0</v>
      </c>
      <c r="V410" s="392">
        <v>0</v>
      </c>
    </row>
    <row r="411" spans="2:22" x14ac:dyDescent="0.25">
      <c r="B411" s="220">
        <v>39448</v>
      </c>
      <c r="C411" s="391">
        <v>0</v>
      </c>
      <c r="D411" s="392">
        <v>0</v>
      </c>
      <c r="E411" s="392">
        <v>0</v>
      </c>
      <c r="F411" s="392">
        <v>0</v>
      </c>
      <c r="G411" s="392">
        <v>0</v>
      </c>
      <c r="H411" s="392">
        <v>0</v>
      </c>
      <c r="I411" s="392">
        <v>0</v>
      </c>
      <c r="J411" s="392">
        <v>0</v>
      </c>
      <c r="K411" s="392">
        <v>0</v>
      </c>
      <c r="L411" s="392">
        <v>0</v>
      </c>
      <c r="M411" s="392">
        <v>0</v>
      </c>
      <c r="N411" s="392">
        <v>0</v>
      </c>
      <c r="O411" s="392">
        <v>0</v>
      </c>
      <c r="P411" s="392">
        <v>0</v>
      </c>
      <c r="Q411" s="392">
        <v>0</v>
      </c>
      <c r="R411" s="392">
        <v>0</v>
      </c>
      <c r="S411" s="392">
        <v>0</v>
      </c>
      <c r="T411" s="392">
        <v>0</v>
      </c>
      <c r="U411" s="392">
        <v>0</v>
      </c>
      <c r="V411" s="392">
        <v>0</v>
      </c>
    </row>
    <row r="412" spans="2:22" x14ac:dyDescent="0.25">
      <c r="B412" s="220">
        <v>39479</v>
      </c>
      <c r="C412" s="391">
        <v>0</v>
      </c>
      <c r="D412" s="392">
        <v>0</v>
      </c>
      <c r="E412" s="392">
        <v>0</v>
      </c>
      <c r="F412" s="392">
        <v>0</v>
      </c>
      <c r="G412" s="392">
        <v>0</v>
      </c>
      <c r="H412" s="392">
        <v>0</v>
      </c>
      <c r="I412" s="392">
        <v>0</v>
      </c>
      <c r="J412" s="392">
        <v>0</v>
      </c>
      <c r="K412" s="392">
        <v>0</v>
      </c>
      <c r="L412" s="392">
        <v>0</v>
      </c>
      <c r="M412" s="392">
        <v>0</v>
      </c>
      <c r="N412" s="392">
        <v>0</v>
      </c>
      <c r="O412" s="392">
        <v>0</v>
      </c>
      <c r="P412" s="392">
        <v>0</v>
      </c>
      <c r="Q412" s="392">
        <v>0</v>
      </c>
      <c r="R412" s="392">
        <v>0</v>
      </c>
      <c r="S412" s="392">
        <v>0</v>
      </c>
      <c r="T412" s="392">
        <v>0</v>
      </c>
      <c r="U412" s="392">
        <v>0</v>
      </c>
      <c r="V412" s="392">
        <v>0</v>
      </c>
    </row>
    <row r="413" spans="2:22" x14ac:dyDescent="0.25">
      <c r="B413" s="220">
        <v>39508</v>
      </c>
      <c r="C413" s="391">
        <v>0</v>
      </c>
      <c r="D413" s="392">
        <v>0</v>
      </c>
      <c r="E413" s="392">
        <v>0</v>
      </c>
      <c r="F413" s="392">
        <v>0</v>
      </c>
      <c r="G413" s="392">
        <v>0</v>
      </c>
      <c r="H413" s="392">
        <v>0</v>
      </c>
      <c r="I413" s="392">
        <v>0</v>
      </c>
      <c r="J413" s="392">
        <v>0</v>
      </c>
      <c r="K413" s="392">
        <v>0</v>
      </c>
      <c r="L413" s="392">
        <v>0</v>
      </c>
      <c r="M413" s="392">
        <v>0</v>
      </c>
      <c r="N413" s="392">
        <v>0</v>
      </c>
      <c r="O413" s="392">
        <v>0</v>
      </c>
      <c r="P413" s="392">
        <v>0</v>
      </c>
      <c r="Q413" s="392">
        <v>0</v>
      </c>
      <c r="R413" s="392">
        <v>0</v>
      </c>
      <c r="S413" s="392">
        <v>0</v>
      </c>
      <c r="T413" s="392">
        <v>0</v>
      </c>
      <c r="U413" s="392">
        <v>0</v>
      </c>
      <c r="V413" s="392">
        <v>0</v>
      </c>
    </row>
    <row r="414" spans="2:22" x14ac:dyDescent="0.25">
      <c r="B414" s="220">
        <v>39539</v>
      </c>
      <c r="C414" s="391">
        <v>0</v>
      </c>
      <c r="D414" s="392">
        <v>0</v>
      </c>
      <c r="E414" s="392">
        <v>0</v>
      </c>
      <c r="F414" s="392">
        <v>0</v>
      </c>
      <c r="G414" s="392">
        <v>0</v>
      </c>
      <c r="H414" s="392">
        <v>0</v>
      </c>
      <c r="I414" s="392">
        <v>0</v>
      </c>
      <c r="J414" s="392">
        <v>0</v>
      </c>
      <c r="K414" s="392">
        <v>0</v>
      </c>
      <c r="L414" s="392">
        <v>0</v>
      </c>
      <c r="M414" s="392">
        <v>0</v>
      </c>
      <c r="N414" s="392">
        <v>0</v>
      </c>
      <c r="O414" s="392">
        <v>0</v>
      </c>
      <c r="P414" s="392">
        <v>0</v>
      </c>
      <c r="Q414" s="392">
        <v>0</v>
      </c>
      <c r="R414" s="392">
        <v>0</v>
      </c>
      <c r="S414" s="392">
        <v>0</v>
      </c>
      <c r="T414" s="392">
        <v>0</v>
      </c>
      <c r="U414" s="392">
        <v>0</v>
      </c>
      <c r="V414" s="392">
        <v>0</v>
      </c>
    </row>
    <row r="415" spans="2:22" x14ac:dyDescent="0.25">
      <c r="B415" s="220">
        <v>39569</v>
      </c>
      <c r="C415" s="391">
        <v>0</v>
      </c>
      <c r="D415" s="392">
        <v>0</v>
      </c>
      <c r="E415" s="392">
        <v>0</v>
      </c>
      <c r="F415" s="392">
        <v>0</v>
      </c>
      <c r="G415" s="392">
        <v>0</v>
      </c>
      <c r="H415" s="392">
        <v>0</v>
      </c>
      <c r="I415" s="392">
        <v>0</v>
      </c>
      <c r="J415" s="392">
        <v>0</v>
      </c>
      <c r="K415" s="392">
        <v>0</v>
      </c>
      <c r="L415" s="392">
        <v>0</v>
      </c>
      <c r="M415" s="392">
        <v>0</v>
      </c>
      <c r="N415" s="392">
        <v>0</v>
      </c>
      <c r="O415" s="392">
        <v>0</v>
      </c>
      <c r="P415" s="392">
        <v>0</v>
      </c>
      <c r="Q415" s="392">
        <v>0</v>
      </c>
      <c r="R415" s="392">
        <v>0</v>
      </c>
      <c r="S415" s="392">
        <v>0</v>
      </c>
      <c r="T415" s="392">
        <v>0</v>
      </c>
      <c r="U415" s="392">
        <v>0</v>
      </c>
      <c r="V415" s="392">
        <v>0</v>
      </c>
    </row>
    <row r="416" spans="2:22" x14ac:dyDescent="0.25">
      <c r="B416" s="220">
        <v>39600</v>
      </c>
      <c r="C416" s="391">
        <v>0</v>
      </c>
      <c r="D416" s="392">
        <v>0</v>
      </c>
      <c r="E416" s="392">
        <v>0</v>
      </c>
      <c r="F416" s="392">
        <v>0</v>
      </c>
      <c r="G416" s="392">
        <v>0</v>
      </c>
      <c r="H416" s="392">
        <v>0</v>
      </c>
      <c r="I416" s="392">
        <v>0</v>
      </c>
      <c r="J416" s="392">
        <v>0</v>
      </c>
      <c r="K416" s="392">
        <v>0</v>
      </c>
      <c r="L416" s="392">
        <v>0</v>
      </c>
      <c r="M416" s="392">
        <v>0</v>
      </c>
      <c r="N416" s="392">
        <v>0</v>
      </c>
      <c r="O416" s="392">
        <v>0</v>
      </c>
      <c r="P416" s="392">
        <v>0</v>
      </c>
      <c r="Q416" s="392">
        <v>0</v>
      </c>
      <c r="R416" s="392">
        <v>0</v>
      </c>
      <c r="S416" s="392">
        <v>0</v>
      </c>
      <c r="T416" s="392">
        <v>0</v>
      </c>
      <c r="U416" s="392">
        <v>0</v>
      </c>
      <c r="V416" s="392">
        <v>0</v>
      </c>
    </row>
    <row r="417" spans="2:22" x14ac:dyDescent="0.25">
      <c r="B417" s="220">
        <v>39630</v>
      </c>
      <c r="C417" s="391">
        <v>0</v>
      </c>
      <c r="D417" s="392">
        <v>0</v>
      </c>
      <c r="E417" s="392">
        <v>0</v>
      </c>
      <c r="F417" s="392">
        <v>0</v>
      </c>
      <c r="G417" s="392">
        <v>0</v>
      </c>
      <c r="H417" s="392">
        <v>0</v>
      </c>
      <c r="I417" s="392">
        <v>0</v>
      </c>
      <c r="J417" s="392">
        <v>0</v>
      </c>
      <c r="K417" s="392">
        <v>0</v>
      </c>
      <c r="L417" s="392">
        <v>0</v>
      </c>
      <c r="M417" s="392">
        <v>0</v>
      </c>
      <c r="N417" s="392">
        <v>0</v>
      </c>
      <c r="O417" s="392">
        <v>0</v>
      </c>
      <c r="P417" s="392">
        <v>0</v>
      </c>
      <c r="Q417" s="392">
        <v>0</v>
      </c>
      <c r="R417" s="392">
        <v>0</v>
      </c>
      <c r="S417" s="392">
        <v>0</v>
      </c>
      <c r="T417" s="392">
        <v>0</v>
      </c>
      <c r="U417" s="392">
        <v>0</v>
      </c>
      <c r="V417" s="392">
        <v>0</v>
      </c>
    </row>
    <row r="418" spans="2:22" x14ac:dyDescent="0.25">
      <c r="B418" s="220">
        <v>39661</v>
      </c>
      <c r="C418" s="391">
        <v>0</v>
      </c>
      <c r="D418" s="392">
        <v>0</v>
      </c>
      <c r="E418" s="392">
        <v>0</v>
      </c>
      <c r="F418" s="392">
        <v>0</v>
      </c>
      <c r="G418" s="392">
        <v>0</v>
      </c>
      <c r="H418" s="392">
        <v>0</v>
      </c>
      <c r="I418" s="392">
        <v>0</v>
      </c>
      <c r="J418" s="392">
        <v>0</v>
      </c>
      <c r="K418" s="392">
        <v>0</v>
      </c>
      <c r="L418" s="392">
        <v>0</v>
      </c>
      <c r="M418" s="392">
        <v>0</v>
      </c>
      <c r="N418" s="392">
        <v>0</v>
      </c>
      <c r="O418" s="392">
        <v>0</v>
      </c>
      <c r="P418" s="392">
        <v>0</v>
      </c>
      <c r="Q418" s="392">
        <v>0</v>
      </c>
      <c r="R418" s="392">
        <v>0</v>
      </c>
      <c r="S418" s="392">
        <v>0</v>
      </c>
      <c r="T418" s="392">
        <v>0</v>
      </c>
      <c r="U418" s="392">
        <v>0</v>
      </c>
      <c r="V418" s="392">
        <v>0</v>
      </c>
    </row>
    <row r="419" spans="2:22" x14ac:dyDescent="0.25">
      <c r="B419" s="220">
        <v>39692</v>
      </c>
      <c r="C419" s="391">
        <v>0</v>
      </c>
      <c r="D419" s="392">
        <v>0</v>
      </c>
      <c r="E419" s="392">
        <v>0</v>
      </c>
      <c r="F419" s="392">
        <v>0</v>
      </c>
      <c r="G419" s="392">
        <v>0</v>
      </c>
      <c r="H419" s="392">
        <v>0</v>
      </c>
      <c r="I419" s="392">
        <v>0</v>
      </c>
      <c r="J419" s="392">
        <v>0</v>
      </c>
      <c r="K419" s="392">
        <v>0</v>
      </c>
      <c r="L419" s="392">
        <v>0</v>
      </c>
      <c r="M419" s="392">
        <v>0</v>
      </c>
      <c r="N419" s="392">
        <v>0</v>
      </c>
      <c r="O419" s="392">
        <v>0</v>
      </c>
      <c r="P419" s="392">
        <v>0</v>
      </c>
      <c r="Q419" s="392">
        <v>0</v>
      </c>
      <c r="R419" s="392">
        <v>0</v>
      </c>
      <c r="S419" s="392">
        <v>0</v>
      </c>
      <c r="T419" s="392">
        <v>0</v>
      </c>
      <c r="U419" s="392">
        <v>0</v>
      </c>
      <c r="V419" s="392">
        <v>0</v>
      </c>
    </row>
    <row r="420" spans="2:22" x14ac:dyDescent="0.25">
      <c r="B420" s="220">
        <v>39722</v>
      </c>
      <c r="C420" s="391">
        <v>0</v>
      </c>
      <c r="D420" s="392">
        <v>0</v>
      </c>
      <c r="E420" s="392">
        <v>0</v>
      </c>
      <c r="F420" s="392">
        <v>0</v>
      </c>
      <c r="G420" s="392">
        <v>0</v>
      </c>
      <c r="H420" s="392">
        <v>0</v>
      </c>
      <c r="I420" s="392">
        <v>0</v>
      </c>
      <c r="J420" s="392">
        <v>0</v>
      </c>
      <c r="K420" s="392">
        <v>0</v>
      </c>
      <c r="L420" s="392">
        <v>0</v>
      </c>
      <c r="M420" s="392">
        <v>0</v>
      </c>
      <c r="N420" s="392">
        <v>0</v>
      </c>
      <c r="O420" s="392">
        <v>0</v>
      </c>
      <c r="P420" s="392">
        <v>0</v>
      </c>
      <c r="Q420" s="392">
        <v>0</v>
      </c>
      <c r="R420" s="392">
        <v>0</v>
      </c>
      <c r="S420" s="392">
        <v>0</v>
      </c>
      <c r="T420" s="392">
        <v>0</v>
      </c>
      <c r="U420" s="392">
        <v>0</v>
      </c>
      <c r="V420" s="392">
        <v>0</v>
      </c>
    </row>
    <row r="421" spans="2:22" x14ac:dyDescent="0.25">
      <c r="B421" s="220">
        <v>39753</v>
      </c>
      <c r="C421" s="391">
        <v>0</v>
      </c>
      <c r="D421" s="392">
        <v>0</v>
      </c>
      <c r="E421" s="392">
        <v>0</v>
      </c>
      <c r="F421" s="392">
        <v>0</v>
      </c>
      <c r="G421" s="392">
        <v>0</v>
      </c>
      <c r="H421" s="392">
        <v>0</v>
      </c>
      <c r="I421" s="392">
        <v>0</v>
      </c>
      <c r="J421" s="392">
        <v>0</v>
      </c>
      <c r="K421" s="392">
        <v>0</v>
      </c>
      <c r="L421" s="392">
        <v>0</v>
      </c>
      <c r="M421" s="392">
        <v>0</v>
      </c>
      <c r="N421" s="392">
        <v>0</v>
      </c>
      <c r="O421" s="392">
        <v>0</v>
      </c>
      <c r="P421" s="392">
        <v>0</v>
      </c>
      <c r="Q421" s="392">
        <v>0</v>
      </c>
      <c r="R421" s="392">
        <v>0</v>
      </c>
      <c r="S421" s="392">
        <v>0</v>
      </c>
      <c r="T421" s="392">
        <v>0</v>
      </c>
      <c r="U421" s="392">
        <v>0</v>
      </c>
      <c r="V421" s="392">
        <v>0</v>
      </c>
    </row>
    <row r="422" spans="2:22" x14ac:dyDescent="0.25">
      <c r="B422" s="220">
        <v>39783</v>
      </c>
      <c r="C422" s="391">
        <v>0</v>
      </c>
      <c r="D422" s="392">
        <v>0</v>
      </c>
      <c r="E422" s="392">
        <v>0</v>
      </c>
      <c r="F422" s="392">
        <v>0</v>
      </c>
      <c r="G422" s="392">
        <v>0</v>
      </c>
      <c r="H422" s="392">
        <v>0</v>
      </c>
      <c r="I422" s="392">
        <v>0</v>
      </c>
      <c r="J422" s="392">
        <v>0</v>
      </c>
      <c r="K422" s="392">
        <v>0</v>
      </c>
      <c r="L422" s="392">
        <v>0</v>
      </c>
      <c r="M422" s="392">
        <v>0</v>
      </c>
      <c r="N422" s="392">
        <v>0</v>
      </c>
      <c r="O422" s="392">
        <v>0</v>
      </c>
      <c r="P422" s="392">
        <v>0</v>
      </c>
      <c r="Q422" s="392">
        <v>0</v>
      </c>
      <c r="R422" s="392">
        <v>0</v>
      </c>
      <c r="S422" s="392">
        <v>0</v>
      </c>
      <c r="T422" s="392">
        <v>0</v>
      </c>
      <c r="U422" s="392">
        <v>0</v>
      </c>
      <c r="V422" s="392">
        <v>0</v>
      </c>
    </row>
    <row r="423" spans="2:22" x14ac:dyDescent="0.25">
      <c r="B423" s="220">
        <v>39814</v>
      </c>
      <c r="C423" s="391">
        <v>0</v>
      </c>
      <c r="D423" s="392">
        <v>0</v>
      </c>
      <c r="E423" s="392">
        <v>0</v>
      </c>
      <c r="F423" s="392">
        <v>0</v>
      </c>
      <c r="G423" s="392">
        <v>0</v>
      </c>
      <c r="H423" s="392">
        <v>0</v>
      </c>
      <c r="I423" s="392">
        <v>0</v>
      </c>
      <c r="J423" s="392">
        <v>0</v>
      </c>
      <c r="K423" s="392">
        <v>0</v>
      </c>
      <c r="L423" s="392">
        <v>0</v>
      </c>
      <c r="M423" s="392">
        <v>0</v>
      </c>
      <c r="N423" s="392">
        <v>0</v>
      </c>
      <c r="O423" s="392">
        <v>0</v>
      </c>
      <c r="P423" s="392">
        <v>0</v>
      </c>
      <c r="Q423" s="392">
        <v>0</v>
      </c>
      <c r="R423" s="392">
        <v>0</v>
      </c>
      <c r="S423" s="392">
        <v>0</v>
      </c>
      <c r="T423" s="392">
        <v>0</v>
      </c>
      <c r="U423" s="392">
        <v>0</v>
      </c>
      <c r="V423" s="392">
        <v>0</v>
      </c>
    </row>
    <row r="424" spans="2:22" x14ac:dyDescent="0.25">
      <c r="B424" s="220">
        <v>39845</v>
      </c>
      <c r="C424" s="391">
        <v>0</v>
      </c>
      <c r="D424" s="392">
        <v>0</v>
      </c>
      <c r="E424" s="392">
        <v>0</v>
      </c>
      <c r="F424" s="392">
        <v>0</v>
      </c>
      <c r="G424" s="392">
        <v>0</v>
      </c>
      <c r="H424" s="392">
        <v>0</v>
      </c>
      <c r="I424" s="392">
        <v>0</v>
      </c>
      <c r="J424" s="392">
        <v>0</v>
      </c>
      <c r="K424" s="392">
        <v>0</v>
      </c>
      <c r="L424" s="392">
        <v>0</v>
      </c>
      <c r="M424" s="392">
        <v>0</v>
      </c>
      <c r="N424" s="392">
        <v>0</v>
      </c>
      <c r="O424" s="392">
        <v>0</v>
      </c>
      <c r="P424" s="392">
        <v>0</v>
      </c>
      <c r="Q424" s="392">
        <v>0</v>
      </c>
      <c r="R424" s="392">
        <v>0</v>
      </c>
      <c r="S424" s="392">
        <v>0</v>
      </c>
      <c r="T424" s="392">
        <v>0</v>
      </c>
      <c r="U424" s="392">
        <v>0</v>
      </c>
      <c r="V424" s="392">
        <v>0</v>
      </c>
    </row>
    <row r="425" spans="2:22" x14ac:dyDescent="0.25">
      <c r="B425" s="220">
        <v>39873</v>
      </c>
      <c r="C425" s="391">
        <v>0</v>
      </c>
      <c r="D425" s="392">
        <v>0</v>
      </c>
      <c r="E425" s="392">
        <v>0</v>
      </c>
      <c r="F425" s="392">
        <v>0</v>
      </c>
      <c r="G425" s="392">
        <v>0</v>
      </c>
      <c r="H425" s="392">
        <v>0</v>
      </c>
      <c r="I425" s="392">
        <v>0</v>
      </c>
      <c r="J425" s="392">
        <v>0</v>
      </c>
      <c r="K425" s="392">
        <v>0</v>
      </c>
      <c r="L425" s="392">
        <v>0</v>
      </c>
      <c r="M425" s="392">
        <v>0</v>
      </c>
      <c r="N425" s="392">
        <v>0</v>
      </c>
      <c r="O425" s="392">
        <v>0</v>
      </c>
      <c r="P425" s="392">
        <v>0</v>
      </c>
      <c r="Q425" s="392">
        <v>0</v>
      </c>
      <c r="R425" s="392">
        <v>0</v>
      </c>
      <c r="S425" s="392">
        <v>0</v>
      </c>
      <c r="T425" s="392">
        <v>0</v>
      </c>
      <c r="U425" s="392">
        <v>0</v>
      </c>
      <c r="V425" s="392">
        <v>0</v>
      </c>
    </row>
    <row r="426" spans="2:22" x14ac:dyDescent="0.25">
      <c r="B426" s="220">
        <v>39904</v>
      </c>
      <c r="C426" s="391">
        <v>0</v>
      </c>
      <c r="D426" s="392">
        <v>0</v>
      </c>
      <c r="E426" s="392">
        <v>0</v>
      </c>
      <c r="F426" s="392">
        <v>0</v>
      </c>
      <c r="G426" s="392">
        <v>0</v>
      </c>
      <c r="H426" s="392">
        <v>0</v>
      </c>
      <c r="I426" s="392">
        <v>0</v>
      </c>
      <c r="J426" s="392">
        <v>0</v>
      </c>
      <c r="K426" s="392">
        <v>0</v>
      </c>
      <c r="L426" s="392">
        <v>0</v>
      </c>
      <c r="M426" s="392">
        <v>0</v>
      </c>
      <c r="N426" s="392">
        <v>0</v>
      </c>
      <c r="O426" s="392">
        <v>0</v>
      </c>
      <c r="P426" s="392">
        <v>0</v>
      </c>
      <c r="Q426" s="392">
        <v>0</v>
      </c>
      <c r="R426" s="392">
        <v>0</v>
      </c>
      <c r="S426" s="392">
        <v>0</v>
      </c>
      <c r="T426" s="392">
        <v>0</v>
      </c>
      <c r="U426" s="392">
        <v>0</v>
      </c>
      <c r="V426" s="392">
        <v>0</v>
      </c>
    </row>
    <row r="427" spans="2:22" x14ac:dyDescent="0.25">
      <c r="B427" s="220">
        <v>39934</v>
      </c>
      <c r="C427" s="391">
        <v>0</v>
      </c>
      <c r="D427" s="392">
        <v>0</v>
      </c>
      <c r="E427" s="392">
        <v>0</v>
      </c>
      <c r="F427" s="392">
        <v>0</v>
      </c>
      <c r="G427" s="392">
        <v>0</v>
      </c>
      <c r="H427" s="392">
        <v>0</v>
      </c>
      <c r="I427" s="392">
        <v>0</v>
      </c>
      <c r="J427" s="392">
        <v>0</v>
      </c>
      <c r="K427" s="392">
        <v>0</v>
      </c>
      <c r="L427" s="392">
        <v>0</v>
      </c>
      <c r="M427" s="392">
        <v>0</v>
      </c>
      <c r="N427" s="392">
        <v>0</v>
      </c>
      <c r="O427" s="392">
        <v>0</v>
      </c>
      <c r="P427" s="392">
        <v>0</v>
      </c>
      <c r="Q427" s="392">
        <v>0</v>
      </c>
      <c r="R427" s="392">
        <v>0</v>
      </c>
      <c r="S427" s="392">
        <v>0</v>
      </c>
      <c r="T427" s="392">
        <v>0</v>
      </c>
      <c r="U427" s="392">
        <v>0</v>
      </c>
      <c r="V427" s="392">
        <v>0</v>
      </c>
    </row>
    <row r="428" spans="2:22" x14ac:dyDescent="0.25">
      <c r="B428" s="220">
        <v>39965</v>
      </c>
      <c r="C428" s="391">
        <v>0</v>
      </c>
      <c r="D428" s="392">
        <v>0</v>
      </c>
      <c r="E428" s="392">
        <v>0</v>
      </c>
      <c r="F428" s="392">
        <v>0</v>
      </c>
      <c r="G428" s="392">
        <v>0</v>
      </c>
      <c r="H428" s="392">
        <v>0</v>
      </c>
      <c r="I428" s="392">
        <v>0</v>
      </c>
      <c r="J428" s="392">
        <v>0</v>
      </c>
      <c r="K428" s="392">
        <v>0</v>
      </c>
      <c r="L428" s="392">
        <v>0</v>
      </c>
      <c r="M428" s="392">
        <v>0</v>
      </c>
      <c r="N428" s="392">
        <v>0</v>
      </c>
      <c r="O428" s="392">
        <v>0</v>
      </c>
      <c r="P428" s="392">
        <v>0</v>
      </c>
      <c r="Q428" s="392">
        <v>0</v>
      </c>
      <c r="R428" s="392">
        <v>0</v>
      </c>
      <c r="S428" s="392">
        <v>0</v>
      </c>
      <c r="T428" s="392">
        <v>0</v>
      </c>
      <c r="U428" s="392">
        <v>0</v>
      </c>
      <c r="V428" s="392">
        <v>0</v>
      </c>
    </row>
    <row r="429" spans="2:22" x14ac:dyDescent="0.25">
      <c r="B429" s="220">
        <v>39995</v>
      </c>
      <c r="C429" s="391">
        <v>0</v>
      </c>
      <c r="D429" s="392">
        <v>0</v>
      </c>
      <c r="E429" s="392">
        <v>0</v>
      </c>
      <c r="F429" s="392">
        <v>0</v>
      </c>
      <c r="G429" s="392">
        <v>0</v>
      </c>
      <c r="H429" s="392">
        <v>0</v>
      </c>
      <c r="I429" s="392">
        <v>0</v>
      </c>
      <c r="J429" s="392">
        <v>0</v>
      </c>
      <c r="K429" s="392">
        <v>0</v>
      </c>
      <c r="L429" s="392">
        <v>0</v>
      </c>
      <c r="M429" s="392">
        <v>0</v>
      </c>
      <c r="N429" s="392">
        <v>0</v>
      </c>
      <c r="O429" s="392">
        <v>0</v>
      </c>
      <c r="P429" s="392">
        <v>0</v>
      </c>
      <c r="Q429" s="392">
        <v>0</v>
      </c>
      <c r="R429" s="392">
        <v>0</v>
      </c>
      <c r="S429" s="392">
        <v>0</v>
      </c>
      <c r="T429" s="392">
        <v>0</v>
      </c>
      <c r="U429" s="392">
        <v>0</v>
      </c>
      <c r="V429" s="392">
        <v>0</v>
      </c>
    </row>
    <row r="430" spans="2:22" x14ac:dyDescent="0.25">
      <c r="B430" s="220">
        <v>40026</v>
      </c>
      <c r="C430" s="391">
        <v>0</v>
      </c>
      <c r="D430" s="392">
        <v>0</v>
      </c>
      <c r="E430" s="392">
        <v>0</v>
      </c>
      <c r="F430" s="392">
        <v>0</v>
      </c>
      <c r="G430" s="392">
        <v>0</v>
      </c>
      <c r="H430" s="392">
        <v>0</v>
      </c>
      <c r="I430" s="392">
        <v>0</v>
      </c>
      <c r="J430" s="392">
        <v>0</v>
      </c>
      <c r="K430" s="392">
        <v>0</v>
      </c>
      <c r="L430" s="392">
        <v>0</v>
      </c>
      <c r="M430" s="392">
        <v>0</v>
      </c>
      <c r="N430" s="392">
        <v>0</v>
      </c>
      <c r="O430" s="392">
        <v>0</v>
      </c>
      <c r="P430" s="392">
        <v>0</v>
      </c>
      <c r="Q430" s="392">
        <v>0</v>
      </c>
      <c r="R430" s="392">
        <v>0</v>
      </c>
      <c r="S430" s="392">
        <v>0</v>
      </c>
      <c r="T430" s="392">
        <v>0</v>
      </c>
      <c r="U430" s="392">
        <v>0</v>
      </c>
      <c r="V430" s="392">
        <v>0</v>
      </c>
    </row>
    <row r="431" spans="2:22" x14ac:dyDescent="0.25">
      <c r="B431" s="220">
        <v>40057</v>
      </c>
      <c r="C431" s="391">
        <v>0</v>
      </c>
      <c r="D431" s="392">
        <v>0</v>
      </c>
      <c r="E431" s="392">
        <v>0</v>
      </c>
      <c r="F431" s="392">
        <v>0</v>
      </c>
      <c r="G431" s="392">
        <v>0</v>
      </c>
      <c r="H431" s="392">
        <v>0</v>
      </c>
      <c r="I431" s="392">
        <v>0</v>
      </c>
      <c r="J431" s="392">
        <v>0</v>
      </c>
      <c r="K431" s="392">
        <v>0</v>
      </c>
      <c r="L431" s="392">
        <v>0</v>
      </c>
      <c r="M431" s="392">
        <v>0</v>
      </c>
      <c r="N431" s="392">
        <v>0</v>
      </c>
      <c r="O431" s="392">
        <v>0</v>
      </c>
      <c r="P431" s="392">
        <v>0</v>
      </c>
      <c r="Q431" s="392">
        <v>0</v>
      </c>
      <c r="R431" s="392">
        <v>0</v>
      </c>
      <c r="S431" s="392">
        <v>0</v>
      </c>
      <c r="T431" s="392">
        <v>0</v>
      </c>
      <c r="U431" s="392">
        <v>0</v>
      </c>
      <c r="V431" s="392">
        <v>0</v>
      </c>
    </row>
    <row r="432" spans="2:22" x14ac:dyDescent="0.25">
      <c r="B432" s="220">
        <v>40087</v>
      </c>
      <c r="C432" s="391">
        <v>0</v>
      </c>
      <c r="D432" s="392">
        <v>0</v>
      </c>
      <c r="E432" s="392">
        <v>0</v>
      </c>
      <c r="F432" s="392">
        <v>0</v>
      </c>
      <c r="G432" s="392">
        <v>0</v>
      </c>
      <c r="H432" s="392">
        <v>0</v>
      </c>
      <c r="I432" s="392">
        <v>0</v>
      </c>
      <c r="J432" s="392">
        <v>0</v>
      </c>
      <c r="K432" s="392">
        <v>0</v>
      </c>
      <c r="L432" s="392">
        <v>0</v>
      </c>
      <c r="M432" s="392">
        <v>0</v>
      </c>
      <c r="N432" s="392">
        <v>0</v>
      </c>
      <c r="O432" s="392">
        <v>0</v>
      </c>
      <c r="P432" s="392">
        <v>0</v>
      </c>
      <c r="Q432" s="392">
        <v>0</v>
      </c>
      <c r="R432" s="392">
        <v>0</v>
      </c>
      <c r="S432" s="392">
        <v>0</v>
      </c>
      <c r="T432" s="392">
        <v>0</v>
      </c>
      <c r="U432" s="392">
        <v>0</v>
      </c>
      <c r="V432" s="392">
        <v>0</v>
      </c>
    </row>
    <row r="433" spans="2:22" x14ac:dyDescent="0.25">
      <c r="B433" s="220">
        <v>40118</v>
      </c>
      <c r="C433" s="391">
        <v>0</v>
      </c>
      <c r="D433" s="392">
        <v>0</v>
      </c>
      <c r="E433" s="392">
        <v>0</v>
      </c>
      <c r="F433" s="392">
        <v>0</v>
      </c>
      <c r="G433" s="392">
        <v>0</v>
      </c>
      <c r="H433" s="392">
        <v>0</v>
      </c>
      <c r="I433" s="392">
        <v>0</v>
      </c>
      <c r="J433" s="392">
        <v>0</v>
      </c>
      <c r="K433" s="392">
        <v>0</v>
      </c>
      <c r="L433" s="392">
        <v>0</v>
      </c>
      <c r="M433" s="392">
        <v>0</v>
      </c>
      <c r="N433" s="392">
        <v>0</v>
      </c>
      <c r="O433" s="392">
        <v>0</v>
      </c>
      <c r="P433" s="392">
        <v>0</v>
      </c>
      <c r="Q433" s="392">
        <v>0</v>
      </c>
      <c r="R433" s="392">
        <v>0</v>
      </c>
      <c r="S433" s="392">
        <v>0</v>
      </c>
      <c r="T433" s="392">
        <v>0</v>
      </c>
      <c r="U433" s="392">
        <v>0</v>
      </c>
      <c r="V433" s="392">
        <v>0</v>
      </c>
    </row>
    <row r="434" spans="2:22" x14ac:dyDescent="0.25">
      <c r="B434" s="220">
        <v>40148</v>
      </c>
      <c r="C434" s="391">
        <v>0</v>
      </c>
      <c r="D434" s="392">
        <v>0</v>
      </c>
      <c r="E434" s="392">
        <v>0</v>
      </c>
      <c r="F434" s="392">
        <v>0</v>
      </c>
      <c r="G434" s="392">
        <v>0</v>
      </c>
      <c r="H434" s="392">
        <v>0</v>
      </c>
      <c r="I434" s="392">
        <v>0</v>
      </c>
      <c r="J434" s="392">
        <v>0</v>
      </c>
      <c r="K434" s="392">
        <v>0</v>
      </c>
      <c r="L434" s="392">
        <v>0</v>
      </c>
      <c r="M434" s="392">
        <v>0</v>
      </c>
      <c r="N434" s="392">
        <v>0</v>
      </c>
      <c r="O434" s="392">
        <v>0</v>
      </c>
      <c r="P434" s="392">
        <v>0</v>
      </c>
      <c r="Q434" s="392">
        <v>0</v>
      </c>
      <c r="R434" s="392">
        <v>0</v>
      </c>
      <c r="S434" s="392">
        <v>0</v>
      </c>
      <c r="T434" s="392">
        <v>0</v>
      </c>
      <c r="U434" s="392">
        <v>0</v>
      </c>
      <c r="V434" s="392">
        <v>0</v>
      </c>
    </row>
    <row r="435" spans="2:22" x14ac:dyDescent="0.25">
      <c r="B435" s="220">
        <v>40179</v>
      </c>
      <c r="C435" s="391">
        <v>0</v>
      </c>
      <c r="D435" s="392">
        <v>0</v>
      </c>
      <c r="E435" s="392">
        <v>0</v>
      </c>
      <c r="F435" s="392">
        <v>0</v>
      </c>
      <c r="G435" s="392">
        <v>0</v>
      </c>
      <c r="H435" s="392">
        <v>0</v>
      </c>
      <c r="I435" s="392">
        <v>0</v>
      </c>
      <c r="J435" s="392">
        <v>0</v>
      </c>
      <c r="K435" s="392">
        <v>0</v>
      </c>
      <c r="L435" s="392">
        <v>0</v>
      </c>
      <c r="M435" s="392">
        <v>0</v>
      </c>
      <c r="N435" s="392">
        <v>0</v>
      </c>
      <c r="O435" s="392">
        <v>0</v>
      </c>
      <c r="P435" s="392">
        <v>0</v>
      </c>
      <c r="Q435" s="392">
        <v>0</v>
      </c>
      <c r="R435" s="392">
        <v>0</v>
      </c>
      <c r="S435" s="392">
        <v>0</v>
      </c>
      <c r="T435" s="392">
        <v>0</v>
      </c>
      <c r="U435" s="392">
        <v>0</v>
      </c>
      <c r="V435" s="392">
        <v>0</v>
      </c>
    </row>
    <row r="436" spans="2:22" x14ac:dyDescent="0.25">
      <c r="B436" s="220">
        <v>40210</v>
      </c>
      <c r="C436" s="391">
        <v>0</v>
      </c>
      <c r="D436" s="392">
        <v>0</v>
      </c>
      <c r="E436" s="392">
        <v>0</v>
      </c>
      <c r="F436" s="392">
        <v>0</v>
      </c>
      <c r="G436" s="392">
        <v>0</v>
      </c>
      <c r="H436" s="392">
        <v>0</v>
      </c>
      <c r="I436" s="392">
        <v>0</v>
      </c>
      <c r="J436" s="392">
        <v>0</v>
      </c>
      <c r="K436" s="392">
        <v>0</v>
      </c>
      <c r="L436" s="392">
        <v>0</v>
      </c>
      <c r="M436" s="392">
        <v>0</v>
      </c>
      <c r="N436" s="392">
        <v>0</v>
      </c>
      <c r="O436" s="392">
        <v>0</v>
      </c>
      <c r="P436" s="392">
        <v>0</v>
      </c>
      <c r="Q436" s="392">
        <v>0</v>
      </c>
      <c r="R436" s="392">
        <v>0</v>
      </c>
      <c r="S436" s="392">
        <v>0</v>
      </c>
      <c r="T436" s="392">
        <v>0</v>
      </c>
      <c r="U436" s="392">
        <v>0</v>
      </c>
      <c r="V436" s="392">
        <v>0</v>
      </c>
    </row>
    <row r="437" spans="2:22" x14ac:dyDescent="0.25">
      <c r="B437" s="220">
        <v>40238</v>
      </c>
      <c r="C437" s="391">
        <v>0</v>
      </c>
      <c r="D437" s="392">
        <v>0</v>
      </c>
      <c r="E437" s="392">
        <v>0</v>
      </c>
      <c r="F437" s="392">
        <v>0</v>
      </c>
      <c r="G437" s="392">
        <v>0</v>
      </c>
      <c r="H437" s="392">
        <v>0</v>
      </c>
      <c r="I437" s="392">
        <v>0</v>
      </c>
      <c r="J437" s="392">
        <v>0</v>
      </c>
      <c r="K437" s="392">
        <v>0</v>
      </c>
      <c r="L437" s="392">
        <v>0</v>
      </c>
      <c r="M437" s="392">
        <v>0</v>
      </c>
      <c r="N437" s="392">
        <v>0</v>
      </c>
      <c r="O437" s="392">
        <v>0</v>
      </c>
      <c r="P437" s="392">
        <v>0</v>
      </c>
      <c r="Q437" s="392">
        <v>0</v>
      </c>
      <c r="R437" s="392">
        <v>0</v>
      </c>
      <c r="S437" s="392">
        <v>0</v>
      </c>
      <c r="T437" s="392">
        <v>0</v>
      </c>
      <c r="U437" s="392">
        <v>0</v>
      </c>
      <c r="V437" s="392">
        <v>0</v>
      </c>
    </row>
    <row r="438" spans="2:22" x14ac:dyDescent="0.25">
      <c r="B438" s="220">
        <v>40269</v>
      </c>
      <c r="C438" s="391">
        <v>0</v>
      </c>
      <c r="D438" s="392">
        <v>0</v>
      </c>
      <c r="E438" s="392">
        <v>0</v>
      </c>
      <c r="F438" s="392">
        <v>0</v>
      </c>
      <c r="G438" s="392">
        <v>0</v>
      </c>
      <c r="H438" s="392">
        <v>0</v>
      </c>
      <c r="I438" s="392">
        <v>0</v>
      </c>
      <c r="J438" s="392">
        <v>0</v>
      </c>
      <c r="K438" s="392">
        <v>0</v>
      </c>
      <c r="L438" s="392">
        <v>0</v>
      </c>
      <c r="M438" s="392">
        <v>0</v>
      </c>
      <c r="N438" s="392">
        <v>0</v>
      </c>
      <c r="O438" s="392">
        <v>0</v>
      </c>
      <c r="P438" s="392">
        <v>0</v>
      </c>
      <c r="Q438" s="392">
        <v>0</v>
      </c>
      <c r="R438" s="392">
        <v>0</v>
      </c>
      <c r="S438" s="392">
        <v>0</v>
      </c>
      <c r="T438" s="392">
        <v>0</v>
      </c>
      <c r="U438" s="392">
        <v>0</v>
      </c>
      <c r="V438" s="392">
        <v>0</v>
      </c>
    </row>
    <row r="439" spans="2:22" x14ac:dyDescent="0.25">
      <c r="B439" s="220">
        <v>40299</v>
      </c>
      <c r="C439" s="391">
        <v>0</v>
      </c>
      <c r="D439" s="392">
        <v>0</v>
      </c>
      <c r="E439" s="392">
        <v>0</v>
      </c>
      <c r="F439" s="392">
        <v>0</v>
      </c>
      <c r="G439" s="392">
        <v>0</v>
      </c>
      <c r="H439" s="392">
        <v>0</v>
      </c>
      <c r="I439" s="392">
        <v>0</v>
      </c>
      <c r="J439" s="392">
        <v>0</v>
      </c>
      <c r="K439" s="392">
        <v>0</v>
      </c>
      <c r="L439" s="392">
        <v>0</v>
      </c>
      <c r="M439" s="392">
        <v>0</v>
      </c>
      <c r="N439" s="392">
        <v>0</v>
      </c>
      <c r="O439" s="392">
        <v>0</v>
      </c>
      <c r="P439" s="392">
        <v>0</v>
      </c>
      <c r="Q439" s="392">
        <v>0</v>
      </c>
      <c r="R439" s="392">
        <v>0</v>
      </c>
      <c r="S439" s="392">
        <v>0</v>
      </c>
      <c r="T439" s="392">
        <v>0</v>
      </c>
      <c r="U439" s="392">
        <v>0</v>
      </c>
      <c r="V439" s="392">
        <v>0</v>
      </c>
    </row>
    <row r="440" spans="2:22" x14ac:dyDescent="0.25">
      <c r="B440" s="220">
        <v>40330</v>
      </c>
      <c r="C440" s="391">
        <v>0</v>
      </c>
      <c r="D440" s="392">
        <v>0</v>
      </c>
      <c r="E440" s="392">
        <v>0</v>
      </c>
      <c r="F440" s="392">
        <v>0</v>
      </c>
      <c r="G440" s="392">
        <v>0</v>
      </c>
      <c r="H440" s="392">
        <v>0</v>
      </c>
      <c r="I440" s="392">
        <v>0</v>
      </c>
      <c r="J440" s="392">
        <v>0</v>
      </c>
      <c r="K440" s="392">
        <v>0</v>
      </c>
      <c r="L440" s="392">
        <v>0</v>
      </c>
      <c r="M440" s="392">
        <v>0</v>
      </c>
      <c r="N440" s="392">
        <v>0</v>
      </c>
      <c r="O440" s="392">
        <v>0</v>
      </c>
      <c r="P440" s="392">
        <v>0</v>
      </c>
      <c r="Q440" s="392">
        <v>0</v>
      </c>
      <c r="R440" s="392">
        <v>0</v>
      </c>
      <c r="S440" s="392">
        <v>0</v>
      </c>
      <c r="T440" s="392">
        <v>0</v>
      </c>
      <c r="U440" s="392">
        <v>0</v>
      </c>
      <c r="V440" s="392">
        <v>0</v>
      </c>
    </row>
    <row r="441" spans="2:22" x14ac:dyDescent="0.25">
      <c r="B441" s="220">
        <v>40360</v>
      </c>
      <c r="C441" s="391">
        <v>0</v>
      </c>
      <c r="D441" s="392">
        <v>0</v>
      </c>
      <c r="E441" s="392">
        <v>0</v>
      </c>
      <c r="F441" s="392">
        <v>0</v>
      </c>
      <c r="G441" s="392">
        <v>0</v>
      </c>
      <c r="H441" s="392">
        <v>0</v>
      </c>
      <c r="I441" s="392">
        <v>0</v>
      </c>
      <c r="J441" s="392">
        <v>0</v>
      </c>
      <c r="K441" s="392">
        <v>0</v>
      </c>
      <c r="L441" s="392">
        <v>0</v>
      </c>
      <c r="M441" s="392">
        <v>0</v>
      </c>
      <c r="N441" s="392">
        <v>0</v>
      </c>
      <c r="O441" s="392">
        <v>0</v>
      </c>
      <c r="P441" s="392">
        <v>0</v>
      </c>
      <c r="Q441" s="392">
        <v>0</v>
      </c>
      <c r="R441" s="392">
        <v>0</v>
      </c>
      <c r="S441" s="392">
        <v>0</v>
      </c>
      <c r="T441" s="392">
        <v>0</v>
      </c>
      <c r="U441" s="392">
        <v>0</v>
      </c>
      <c r="V441" s="392">
        <v>0</v>
      </c>
    </row>
    <row r="442" spans="2:22" x14ac:dyDescent="0.25">
      <c r="B442" s="220">
        <v>40391</v>
      </c>
      <c r="C442" s="391">
        <v>0</v>
      </c>
      <c r="D442" s="392">
        <v>0</v>
      </c>
      <c r="E442" s="392">
        <v>0</v>
      </c>
      <c r="F442" s="392">
        <v>0</v>
      </c>
      <c r="G442" s="392">
        <v>0</v>
      </c>
      <c r="H442" s="392">
        <v>0</v>
      </c>
      <c r="I442" s="392">
        <v>0</v>
      </c>
      <c r="J442" s="392">
        <v>0</v>
      </c>
      <c r="K442" s="392">
        <v>0</v>
      </c>
      <c r="L442" s="392">
        <v>0</v>
      </c>
      <c r="M442" s="392">
        <v>0</v>
      </c>
      <c r="N442" s="392">
        <v>0</v>
      </c>
      <c r="O442" s="392">
        <v>0</v>
      </c>
      <c r="P442" s="392">
        <v>0</v>
      </c>
      <c r="Q442" s="392">
        <v>0</v>
      </c>
      <c r="R442" s="392">
        <v>0</v>
      </c>
      <c r="S442" s="392">
        <v>0</v>
      </c>
      <c r="T442" s="392">
        <v>0</v>
      </c>
      <c r="U442" s="392">
        <v>0</v>
      </c>
      <c r="V442" s="392">
        <v>0</v>
      </c>
    </row>
    <row r="443" spans="2:22" x14ac:dyDescent="0.25">
      <c r="B443" s="220">
        <v>40422</v>
      </c>
      <c r="C443" s="391">
        <v>0</v>
      </c>
      <c r="D443" s="392">
        <v>0</v>
      </c>
      <c r="E443" s="392">
        <v>0</v>
      </c>
      <c r="F443" s="392">
        <v>0</v>
      </c>
      <c r="G443" s="392">
        <v>0</v>
      </c>
      <c r="H443" s="392">
        <v>0</v>
      </c>
      <c r="I443" s="392">
        <v>0</v>
      </c>
      <c r="J443" s="392">
        <v>0</v>
      </c>
      <c r="K443" s="392">
        <v>0</v>
      </c>
      <c r="L443" s="392">
        <v>0</v>
      </c>
      <c r="M443" s="392">
        <v>0</v>
      </c>
      <c r="N443" s="392">
        <v>0</v>
      </c>
      <c r="O443" s="392">
        <v>0</v>
      </c>
      <c r="P443" s="392">
        <v>0</v>
      </c>
      <c r="Q443" s="392">
        <v>0</v>
      </c>
      <c r="R443" s="392">
        <v>0</v>
      </c>
      <c r="S443" s="392">
        <v>0</v>
      </c>
      <c r="T443" s="392">
        <v>0</v>
      </c>
      <c r="U443" s="392">
        <v>0</v>
      </c>
      <c r="V443" s="392">
        <v>0</v>
      </c>
    </row>
    <row r="444" spans="2:22" x14ac:dyDescent="0.25">
      <c r="B444" s="220">
        <v>40452</v>
      </c>
      <c r="C444" s="391">
        <v>0</v>
      </c>
      <c r="D444" s="392">
        <v>0</v>
      </c>
      <c r="E444" s="392">
        <v>0</v>
      </c>
      <c r="F444" s="392">
        <v>0</v>
      </c>
      <c r="G444" s="392">
        <v>0</v>
      </c>
      <c r="H444" s="392">
        <v>0</v>
      </c>
      <c r="I444" s="392">
        <v>0</v>
      </c>
      <c r="J444" s="392">
        <v>0</v>
      </c>
      <c r="K444" s="392">
        <v>0</v>
      </c>
      <c r="L444" s="392">
        <v>0</v>
      </c>
      <c r="M444" s="392">
        <v>0</v>
      </c>
      <c r="N444" s="392">
        <v>0</v>
      </c>
      <c r="O444" s="392">
        <v>0</v>
      </c>
      <c r="P444" s="392">
        <v>0</v>
      </c>
      <c r="Q444" s="392">
        <v>0</v>
      </c>
      <c r="R444" s="392">
        <v>0</v>
      </c>
      <c r="S444" s="392">
        <v>0</v>
      </c>
      <c r="T444" s="392">
        <v>0</v>
      </c>
      <c r="U444" s="392">
        <v>0</v>
      </c>
      <c r="V444" s="392">
        <v>0</v>
      </c>
    </row>
    <row r="445" spans="2:22" x14ac:dyDescent="0.25">
      <c r="B445" s="220">
        <v>40483</v>
      </c>
      <c r="C445" s="391">
        <v>0</v>
      </c>
      <c r="D445" s="392">
        <v>0</v>
      </c>
      <c r="E445" s="392">
        <v>0</v>
      </c>
      <c r="F445" s="392">
        <v>0</v>
      </c>
      <c r="G445" s="392">
        <v>0</v>
      </c>
      <c r="H445" s="392">
        <v>0</v>
      </c>
      <c r="I445" s="392">
        <v>0</v>
      </c>
      <c r="J445" s="392">
        <v>0</v>
      </c>
      <c r="K445" s="392">
        <v>0</v>
      </c>
      <c r="L445" s="392">
        <v>0</v>
      </c>
      <c r="M445" s="392">
        <v>0</v>
      </c>
      <c r="N445" s="392">
        <v>0</v>
      </c>
      <c r="O445" s="392">
        <v>0</v>
      </c>
      <c r="P445" s="392">
        <v>0</v>
      </c>
      <c r="Q445" s="392">
        <v>0</v>
      </c>
      <c r="R445" s="392">
        <v>0</v>
      </c>
      <c r="S445" s="392">
        <v>0</v>
      </c>
      <c r="T445" s="392">
        <v>0</v>
      </c>
      <c r="U445" s="392">
        <v>0</v>
      </c>
      <c r="V445" s="392">
        <v>0</v>
      </c>
    </row>
    <row r="446" spans="2:22" x14ac:dyDescent="0.25">
      <c r="B446" s="220">
        <v>40513</v>
      </c>
      <c r="C446" s="391">
        <v>0</v>
      </c>
      <c r="D446" s="392">
        <v>0</v>
      </c>
      <c r="E446" s="392">
        <v>0</v>
      </c>
      <c r="F446" s="392">
        <v>0</v>
      </c>
      <c r="G446" s="392">
        <v>0</v>
      </c>
      <c r="H446" s="392">
        <v>0</v>
      </c>
      <c r="I446" s="392">
        <v>0</v>
      </c>
      <c r="J446" s="392">
        <v>0</v>
      </c>
      <c r="K446" s="392">
        <v>0</v>
      </c>
      <c r="L446" s="392">
        <v>0</v>
      </c>
      <c r="M446" s="392">
        <v>0</v>
      </c>
      <c r="N446" s="392">
        <v>0</v>
      </c>
      <c r="O446" s="392">
        <v>0</v>
      </c>
      <c r="P446" s="392">
        <v>0</v>
      </c>
      <c r="Q446" s="392">
        <v>0</v>
      </c>
      <c r="R446" s="392">
        <v>0</v>
      </c>
      <c r="S446" s="392">
        <v>0</v>
      </c>
      <c r="T446" s="392">
        <v>0</v>
      </c>
      <c r="U446" s="392">
        <v>0</v>
      </c>
      <c r="V446" s="392">
        <v>0</v>
      </c>
    </row>
    <row r="447" spans="2:22" x14ac:dyDescent="0.25">
      <c r="B447" s="220">
        <v>40544</v>
      </c>
      <c r="C447" s="391">
        <v>0</v>
      </c>
      <c r="D447" s="392">
        <v>0</v>
      </c>
      <c r="E447" s="392">
        <v>0</v>
      </c>
      <c r="F447" s="392">
        <v>0</v>
      </c>
      <c r="G447" s="392">
        <v>0</v>
      </c>
      <c r="H447" s="392">
        <v>0</v>
      </c>
      <c r="I447" s="392">
        <v>0</v>
      </c>
      <c r="J447" s="392">
        <v>0</v>
      </c>
      <c r="K447" s="392">
        <v>0</v>
      </c>
      <c r="L447" s="392">
        <v>0</v>
      </c>
      <c r="M447" s="392">
        <v>0</v>
      </c>
      <c r="N447" s="392">
        <v>0</v>
      </c>
      <c r="O447" s="392">
        <v>0</v>
      </c>
      <c r="P447" s="392">
        <v>0</v>
      </c>
      <c r="Q447" s="392">
        <v>0</v>
      </c>
      <c r="R447" s="392">
        <v>0</v>
      </c>
      <c r="S447" s="392">
        <v>0</v>
      </c>
      <c r="T447" s="392">
        <v>0</v>
      </c>
      <c r="U447" s="392">
        <v>0</v>
      </c>
      <c r="V447" s="392">
        <v>0</v>
      </c>
    </row>
    <row r="448" spans="2:22" x14ac:dyDescent="0.25">
      <c r="B448" s="220">
        <v>40575</v>
      </c>
      <c r="C448" s="391">
        <v>0</v>
      </c>
      <c r="D448" s="392">
        <v>0</v>
      </c>
      <c r="E448" s="392">
        <v>0</v>
      </c>
      <c r="F448" s="392">
        <v>0</v>
      </c>
      <c r="G448" s="392">
        <v>0</v>
      </c>
      <c r="H448" s="392">
        <v>0</v>
      </c>
      <c r="I448" s="392">
        <v>0</v>
      </c>
      <c r="J448" s="392">
        <v>0</v>
      </c>
      <c r="K448" s="392">
        <v>0</v>
      </c>
      <c r="L448" s="392">
        <v>0</v>
      </c>
      <c r="M448" s="392">
        <v>0</v>
      </c>
      <c r="N448" s="392">
        <v>0</v>
      </c>
      <c r="O448" s="392">
        <v>0</v>
      </c>
      <c r="P448" s="392">
        <v>0</v>
      </c>
      <c r="Q448" s="392">
        <v>0</v>
      </c>
      <c r="R448" s="392">
        <v>0</v>
      </c>
      <c r="S448" s="392">
        <v>0</v>
      </c>
      <c r="T448" s="392">
        <v>0</v>
      </c>
      <c r="U448" s="392">
        <v>0</v>
      </c>
      <c r="V448" s="392">
        <v>0</v>
      </c>
    </row>
    <row r="449" spans="2:22" x14ac:dyDescent="0.25">
      <c r="B449" s="220">
        <v>40603</v>
      </c>
      <c r="C449" s="391">
        <v>0</v>
      </c>
      <c r="D449" s="392">
        <v>0</v>
      </c>
      <c r="E449" s="392">
        <v>0</v>
      </c>
      <c r="F449" s="392">
        <v>0</v>
      </c>
      <c r="G449" s="392">
        <v>0</v>
      </c>
      <c r="H449" s="392">
        <v>0</v>
      </c>
      <c r="I449" s="392">
        <v>0</v>
      </c>
      <c r="J449" s="392">
        <v>0</v>
      </c>
      <c r="K449" s="392">
        <v>0</v>
      </c>
      <c r="L449" s="392">
        <v>0</v>
      </c>
      <c r="M449" s="392">
        <v>0</v>
      </c>
      <c r="N449" s="392">
        <v>0</v>
      </c>
      <c r="O449" s="392">
        <v>0</v>
      </c>
      <c r="P449" s="392">
        <v>0</v>
      </c>
      <c r="Q449" s="392">
        <v>0</v>
      </c>
      <c r="R449" s="392">
        <v>0</v>
      </c>
      <c r="S449" s="392">
        <v>0</v>
      </c>
      <c r="T449" s="392">
        <v>0</v>
      </c>
      <c r="U449" s="392">
        <v>0</v>
      </c>
      <c r="V449" s="392">
        <v>0</v>
      </c>
    </row>
    <row r="450" spans="2:22" x14ac:dyDescent="0.25">
      <c r="B450" s="220">
        <v>40634</v>
      </c>
      <c r="C450" s="391">
        <v>0</v>
      </c>
      <c r="D450" s="392">
        <v>0</v>
      </c>
      <c r="E450" s="392">
        <v>0</v>
      </c>
      <c r="F450" s="392">
        <v>0</v>
      </c>
      <c r="G450" s="392">
        <v>0</v>
      </c>
      <c r="H450" s="392">
        <v>0</v>
      </c>
      <c r="I450" s="392">
        <v>0</v>
      </c>
      <c r="J450" s="392">
        <v>0</v>
      </c>
      <c r="K450" s="392">
        <v>0</v>
      </c>
      <c r="L450" s="392">
        <v>0</v>
      </c>
      <c r="M450" s="392">
        <v>0</v>
      </c>
      <c r="N450" s="392">
        <v>0</v>
      </c>
      <c r="O450" s="392">
        <v>0</v>
      </c>
      <c r="P450" s="392">
        <v>0</v>
      </c>
      <c r="Q450" s="392">
        <v>0</v>
      </c>
      <c r="R450" s="392">
        <v>0</v>
      </c>
      <c r="S450" s="392">
        <v>0</v>
      </c>
      <c r="T450" s="392">
        <v>0</v>
      </c>
      <c r="U450" s="392">
        <v>0</v>
      </c>
      <c r="V450" s="392">
        <v>0</v>
      </c>
    </row>
    <row r="451" spans="2:22" x14ac:dyDescent="0.25">
      <c r="B451" s="220">
        <v>40664</v>
      </c>
      <c r="C451" s="391">
        <v>0</v>
      </c>
      <c r="D451" s="392">
        <v>0</v>
      </c>
      <c r="E451" s="392">
        <v>0</v>
      </c>
      <c r="F451" s="392">
        <v>0</v>
      </c>
      <c r="G451" s="392">
        <v>0</v>
      </c>
      <c r="H451" s="392">
        <v>0</v>
      </c>
      <c r="I451" s="392">
        <v>0</v>
      </c>
      <c r="J451" s="392">
        <v>0</v>
      </c>
      <c r="K451" s="392">
        <v>0</v>
      </c>
      <c r="L451" s="392">
        <v>0</v>
      </c>
      <c r="M451" s="392">
        <v>0</v>
      </c>
      <c r="N451" s="392">
        <v>0</v>
      </c>
      <c r="O451" s="392">
        <v>0</v>
      </c>
      <c r="P451" s="392">
        <v>0</v>
      </c>
      <c r="Q451" s="392">
        <v>0</v>
      </c>
      <c r="R451" s="392">
        <v>0</v>
      </c>
      <c r="S451" s="392">
        <v>0</v>
      </c>
      <c r="T451" s="392">
        <v>0</v>
      </c>
      <c r="U451" s="392">
        <v>0</v>
      </c>
      <c r="V451" s="392">
        <v>0</v>
      </c>
    </row>
    <row r="452" spans="2:22" x14ac:dyDescent="0.25">
      <c r="B452" s="220">
        <v>40695</v>
      </c>
      <c r="C452" s="391">
        <v>0</v>
      </c>
      <c r="D452" s="392">
        <v>0</v>
      </c>
      <c r="E452" s="392">
        <v>0</v>
      </c>
      <c r="F452" s="392">
        <v>0</v>
      </c>
      <c r="G452" s="392">
        <v>0</v>
      </c>
      <c r="H452" s="392">
        <v>0</v>
      </c>
      <c r="I452" s="392">
        <v>0</v>
      </c>
      <c r="J452" s="392">
        <v>0</v>
      </c>
      <c r="K452" s="392">
        <v>0</v>
      </c>
      <c r="L452" s="392">
        <v>0</v>
      </c>
      <c r="M452" s="392">
        <v>0</v>
      </c>
      <c r="N452" s="392">
        <v>0</v>
      </c>
      <c r="O452" s="392">
        <v>0</v>
      </c>
      <c r="P452" s="392">
        <v>0</v>
      </c>
      <c r="Q452" s="392">
        <v>0</v>
      </c>
      <c r="R452" s="392">
        <v>0</v>
      </c>
      <c r="S452" s="392">
        <v>0</v>
      </c>
      <c r="T452" s="392">
        <v>0</v>
      </c>
      <c r="U452" s="392">
        <v>0</v>
      </c>
      <c r="V452" s="392">
        <v>0</v>
      </c>
    </row>
    <row r="453" spans="2:22" x14ac:dyDescent="0.25">
      <c r="B453" s="220">
        <v>40725</v>
      </c>
      <c r="C453" s="391">
        <v>0</v>
      </c>
      <c r="D453" s="392">
        <v>0</v>
      </c>
      <c r="E453" s="392">
        <v>0</v>
      </c>
      <c r="F453" s="392">
        <v>0</v>
      </c>
      <c r="G453" s="392">
        <v>0</v>
      </c>
      <c r="H453" s="392">
        <v>0</v>
      </c>
      <c r="I453" s="392">
        <v>0</v>
      </c>
      <c r="J453" s="392">
        <v>0</v>
      </c>
      <c r="K453" s="392">
        <v>0</v>
      </c>
      <c r="L453" s="392">
        <v>0</v>
      </c>
      <c r="M453" s="392">
        <v>0</v>
      </c>
      <c r="N453" s="392">
        <v>0</v>
      </c>
      <c r="O453" s="392">
        <v>0</v>
      </c>
      <c r="P453" s="392">
        <v>0</v>
      </c>
      <c r="Q453" s="392">
        <v>0</v>
      </c>
      <c r="R453" s="392">
        <v>0</v>
      </c>
      <c r="S453" s="392">
        <v>0</v>
      </c>
      <c r="T453" s="392">
        <v>0</v>
      </c>
      <c r="U453" s="392">
        <v>0</v>
      </c>
      <c r="V453" s="392">
        <v>0</v>
      </c>
    </row>
    <row r="454" spans="2:22" x14ac:dyDescent="0.25">
      <c r="B454" s="220">
        <v>40756</v>
      </c>
      <c r="C454" s="391">
        <v>0</v>
      </c>
      <c r="D454" s="392">
        <v>0</v>
      </c>
      <c r="E454" s="392">
        <v>0</v>
      </c>
      <c r="F454" s="392">
        <v>0</v>
      </c>
      <c r="G454" s="392">
        <v>0</v>
      </c>
      <c r="H454" s="392">
        <v>0</v>
      </c>
      <c r="I454" s="392">
        <v>0</v>
      </c>
      <c r="J454" s="392">
        <v>0</v>
      </c>
      <c r="K454" s="392">
        <v>0</v>
      </c>
      <c r="L454" s="392">
        <v>0</v>
      </c>
      <c r="M454" s="392">
        <v>0</v>
      </c>
      <c r="N454" s="392">
        <v>0</v>
      </c>
      <c r="O454" s="392">
        <v>0</v>
      </c>
      <c r="P454" s="392">
        <v>0</v>
      </c>
      <c r="Q454" s="392">
        <v>0</v>
      </c>
      <c r="R454" s="392">
        <v>0</v>
      </c>
      <c r="S454" s="392">
        <v>0</v>
      </c>
      <c r="T454" s="392">
        <v>0</v>
      </c>
      <c r="U454" s="392">
        <v>0</v>
      </c>
      <c r="V454" s="392">
        <v>0</v>
      </c>
    </row>
    <row r="455" spans="2:22" x14ac:dyDescent="0.25">
      <c r="B455" s="220">
        <v>40787</v>
      </c>
      <c r="C455" s="391">
        <v>0</v>
      </c>
      <c r="D455" s="392">
        <v>0</v>
      </c>
      <c r="E455" s="392">
        <v>0</v>
      </c>
      <c r="F455" s="392">
        <v>0</v>
      </c>
      <c r="G455" s="392">
        <v>0</v>
      </c>
      <c r="H455" s="392">
        <v>0</v>
      </c>
      <c r="I455" s="392">
        <v>0</v>
      </c>
      <c r="J455" s="392">
        <v>0</v>
      </c>
      <c r="K455" s="392">
        <v>0</v>
      </c>
      <c r="L455" s="392">
        <v>0</v>
      </c>
      <c r="M455" s="392">
        <v>0</v>
      </c>
      <c r="N455" s="392">
        <v>0</v>
      </c>
      <c r="O455" s="392">
        <v>0</v>
      </c>
      <c r="P455" s="392">
        <v>0</v>
      </c>
      <c r="Q455" s="392">
        <v>0</v>
      </c>
      <c r="R455" s="392">
        <v>0</v>
      </c>
      <c r="S455" s="392">
        <v>0</v>
      </c>
      <c r="T455" s="392">
        <v>0</v>
      </c>
      <c r="U455" s="392">
        <v>0</v>
      </c>
      <c r="V455" s="392">
        <v>0</v>
      </c>
    </row>
    <row r="456" spans="2:22" x14ac:dyDescent="0.25">
      <c r="B456" s="220">
        <v>40817</v>
      </c>
      <c r="C456" s="391">
        <v>0</v>
      </c>
      <c r="D456" s="392">
        <v>0</v>
      </c>
      <c r="E456" s="392">
        <v>0</v>
      </c>
      <c r="F456" s="392">
        <v>0</v>
      </c>
      <c r="G456" s="392">
        <v>0</v>
      </c>
      <c r="H456" s="392">
        <v>0</v>
      </c>
      <c r="I456" s="392">
        <v>0</v>
      </c>
      <c r="J456" s="392">
        <v>0</v>
      </c>
      <c r="K456" s="392">
        <v>0</v>
      </c>
      <c r="L456" s="392">
        <v>0</v>
      </c>
      <c r="M456" s="392">
        <v>0</v>
      </c>
      <c r="N456" s="392">
        <v>0</v>
      </c>
      <c r="O456" s="392">
        <v>0</v>
      </c>
      <c r="P456" s="392">
        <v>0</v>
      </c>
      <c r="Q456" s="392">
        <v>0</v>
      </c>
      <c r="R456" s="392">
        <v>0</v>
      </c>
      <c r="S456" s="392">
        <v>0</v>
      </c>
      <c r="T456" s="392">
        <v>0</v>
      </c>
      <c r="U456" s="392">
        <v>0</v>
      </c>
      <c r="V456" s="392">
        <v>0</v>
      </c>
    </row>
    <row r="457" spans="2:22" x14ac:dyDescent="0.25">
      <c r="B457" s="220">
        <v>40848</v>
      </c>
      <c r="C457" s="391">
        <v>0</v>
      </c>
      <c r="D457" s="392">
        <v>0</v>
      </c>
      <c r="E457" s="392">
        <v>0</v>
      </c>
      <c r="F457" s="392">
        <v>0</v>
      </c>
      <c r="G457" s="392">
        <v>0</v>
      </c>
      <c r="H457" s="392">
        <v>0</v>
      </c>
      <c r="I457" s="392">
        <v>0</v>
      </c>
      <c r="J457" s="392">
        <v>0</v>
      </c>
      <c r="K457" s="392">
        <v>0</v>
      </c>
      <c r="L457" s="392">
        <v>0</v>
      </c>
      <c r="M457" s="392">
        <v>0</v>
      </c>
      <c r="N457" s="392">
        <v>0</v>
      </c>
      <c r="O457" s="392">
        <v>0</v>
      </c>
      <c r="P457" s="392">
        <v>0</v>
      </c>
      <c r="Q457" s="392">
        <v>0</v>
      </c>
      <c r="R457" s="392">
        <v>0</v>
      </c>
      <c r="S457" s="392">
        <v>0</v>
      </c>
      <c r="T457" s="392">
        <v>0</v>
      </c>
      <c r="U457" s="392">
        <v>0</v>
      </c>
      <c r="V457" s="392">
        <v>0</v>
      </c>
    </row>
    <row r="458" spans="2:22" x14ac:dyDescent="0.25">
      <c r="B458" s="220">
        <v>40878</v>
      </c>
      <c r="C458" s="391">
        <v>0</v>
      </c>
      <c r="D458" s="392">
        <v>0</v>
      </c>
      <c r="E458" s="392">
        <v>0</v>
      </c>
      <c r="F458" s="392">
        <v>0</v>
      </c>
      <c r="G458" s="392">
        <v>0</v>
      </c>
      <c r="H458" s="392">
        <v>0</v>
      </c>
      <c r="I458" s="392">
        <v>0</v>
      </c>
      <c r="J458" s="392">
        <v>0</v>
      </c>
      <c r="K458" s="392">
        <v>0</v>
      </c>
      <c r="L458" s="392">
        <v>0</v>
      </c>
      <c r="M458" s="392">
        <v>0</v>
      </c>
      <c r="N458" s="392">
        <v>0</v>
      </c>
      <c r="O458" s="392">
        <v>0</v>
      </c>
      <c r="P458" s="392">
        <v>0</v>
      </c>
      <c r="Q458" s="392">
        <v>0</v>
      </c>
      <c r="R458" s="392">
        <v>0</v>
      </c>
      <c r="S458" s="392">
        <v>0</v>
      </c>
      <c r="T458" s="392">
        <v>0</v>
      </c>
      <c r="U458" s="392">
        <v>0</v>
      </c>
      <c r="V458" s="392">
        <v>0</v>
      </c>
    </row>
    <row r="459" spans="2:22" x14ac:dyDescent="0.25">
      <c r="B459" s="220">
        <v>40909</v>
      </c>
      <c r="C459" s="391">
        <v>0</v>
      </c>
      <c r="D459" s="392">
        <v>0</v>
      </c>
      <c r="E459" s="392">
        <v>0</v>
      </c>
      <c r="F459" s="392">
        <v>0</v>
      </c>
      <c r="G459" s="392">
        <v>0</v>
      </c>
      <c r="H459" s="392">
        <v>0</v>
      </c>
      <c r="I459" s="392">
        <v>0</v>
      </c>
      <c r="J459" s="392">
        <v>0</v>
      </c>
      <c r="K459" s="392">
        <v>0</v>
      </c>
      <c r="L459" s="392">
        <v>0</v>
      </c>
      <c r="M459" s="392">
        <v>0</v>
      </c>
      <c r="N459" s="392">
        <v>0</v>
      </c>
      <c r="O459" s="392">
        <v>0</v>
      </c>
      <c r="P459" s="392">
        <v>0</v>
      </c>
      <c r="Q459" s="392">
        <v>0</v>
      </c>
      <c r="R459" s="392">
        <v>0</v>
      </c>
      <c r="S459" s="392">
        <v>0</v>
      </c>
      <c r="T459" s="392">
        <v>0</v>
      </c>
      <c r="U459" s="392">
        <v>0</v>
      </c>
      <c r="V459" s="392">
        <v>0</v>
      </c>
    </row>
    <row r="460" spans="2:22" x14ac:dyDescent="0.25">
      <c r="B460" s="220">
        <v>40940</v>
      </c>
      <c r="C460" s="391">
        <v>0</v>
      </c>
      <c r="D460" s="392">
        <v>0</v>
      </c>
      <c r="E460" s="392">
        <v>0</v>
      </c>
      <c r="F460" s="392">
        <v>0</v>
      </c>
      <c r="G460" s="392">
        <v>0</v>
      </c>
      <c r="H460" s="392">
        <v>0</v>
      </c>
      <c r="I460" s="392">
        <v>0</v>
      </c>
      <c r="J460" s="392">
        <v>0</v>
      </c>
      <c r="K460" s="392">
        <v>0</v>
      </c>
      <c r="L460" s="392">
        <v>0</v>
      </c>
      <c r="M460" s="392">
        <v>0</v>
      </c>
      <c r="N460" s="392">
        <v>0</v>
      </c>
      <c r="O460" s="392">
        <v>0</v>
      </c>
      <c r="P460" s="392">
        <v>0</v>
      </c>
      <c r="Q460" s="392">
        <v>0</v>
      </c>
      <c r="R460" s="392">
        <v>0</v>
      </c>
      <c r="S460" s="392">
        <v>0</v>
      </c>
      <c r="T460" s="392">
        <v>0</v>
      </c>
      <c r="U460" s="392">
        <v>0</v>
      </c>
      <c r="V460" s="392">
        <v>0</v>
      </c>
    </row>
    <row r="461" spans="2:22" x14ac:dyDescent="0.25">
      <c r="B461" s="220">
        <v>40969</v>
      </c>
      <c r="C461" s="391">
        <v>0</v>
      </c>
      <c r="D461" s="392">
        <v>0</v>
      </c>
      <c r="E461" s="392">
        <v>0</v>
      </c>
      <c r="F461" s="392">
        <v>0</v>
      </c>
      <c r="G461" s="392">
        <v>0</v>
      </c>
      <c r="H461" s="392">
        <v>0</v>
      </c>
      <c r="I461" s="392">
        <v>0</v>
      </c>
      <c r="J461" s="392">
        <v>0</v>
      </c>
      <c r="K461" s="392">
        <v>0</v>
      </c>
      <c r="L461" s="392">
        <v>0</v>
      </c>
      <c r="M461" s="392">
        <v>0</v>
      </c>
      <c r="N461" s="392">
        <v>0</v>
      </c>
      <c r="O461" s="392">
        <v>0</v>
      </c>
      <c r="P461" s="392">
        <v>0</v>
      </c>
      <c r="Q461" s="392">
        <v>0</v>
      </c>
      <c r="R461" s="392">
        <v>0</v>
      </c>
      <c r="S461" s="392">
        <v>0</v>
      </c>
      <c r="T461" s="392">
        <v>0</v>
      </c>
      <c r="U461" s="392">
        <v>0</v>
      </c>
      <c r="V461" s="392">
        <v>0</v>
      </c>
    </row>
    <row r="462" spans="2:22" x14ac:dyDescent="0.25">
      <c r="B462" s="220">
        <v>41000</v>
      </c>
      <c r="C462" s="391">
        <v>0</v>
      </c>
      <c r="D462" s="392">
        <v>0</v>
      </c>
      <c r="E462" s="392">
        <v>0</v>
      </c>
      <c r="F462" s="392">
        <v>0</v>
      </c>
      <c r="G462" s="392">
        <v>0</v>
      </c>
      <c r="H462" s="392">
        <v>0</v>
      </c>
      <c r="I462" s="392">
        <v>0</v>
      </c>
      <c r="J462" s="392">
        <v>0</v>
      </c>
      <c r="K462" s="392">
        <v>0</v>
      </c>
      <c r="L462" s="392">
        <v>0</v>
      </c>
      <c r="M462" s="392">
        <v>0</v>
      </c>
      <c r="N462" s="392">
        <v>0</v>
      </c>
      <c r="O462" s="392">
        <v>0</v>
      </c>
      <c r="P462" s="392">
        <v>0</v>
      </c>
      <c r="Q462" s="392">
        <v>0</v>
      </c>
      <c r="R462" s="392">
        <v>0</v>
      </c>
      <c r="S462" s="392">
        <v>0</v>
      </c>
      <c r="T462" s="392">
        <v>0</v>
      </c>
      <c r="U462" s="392">
        <v>0</v>
      </c>
      <c r="V462" s="392">
        <v>0</v>
      </c>
    </row>
    <row r="463" spans="2:22" x14ac:dyDescent="0.25">
      <c r="B463" s="220">
        <v>41030</v>
      </c>
      <c r="C463" s="391">
        <v>0</v>
      </c>
      <c r="D463" s="392">
        <v>0</v>
      </c>
      <c r="E463" s="392">
        <v>0</v>
      </c>
      <c r="F463" s="392">
        <v>0</v>
      </c>
      <c r="G463" s="392">
        <v>0</v>
      </c>
      <c r="H463" s="392">
        <v>0</v>
      </c>
      <c r="I463" s="392">
        <v>0</v>
      </c>
      <c r="J463" s="392">
        <v>0</v>
      </c>
      <c r="K463" s="392">
        <v>0</v>
      </c>
      <c r="L463" s="392">
        <v>0</v>
      </c>
      <c r="M463" s="392">
        <v>0</v>
      </c>
      <c r="N463" s="392">
        <v>0</v>
      </c>
      <c r="O463" s="392">
        <v>0</v>
      </c>
      <c r="P463" s="392">
        <v>0</v>
      </c>
      <c r="Q463" s="392">
        <v>0</v>
      </c>
      <c r="R463" s="392">
        <v>0</v>
      </c>
      <c r="S463" s="392">
        <v>0</v>
      </c>
      <c r="T463" s="392">
        <v>0</v>
      </c>
      <c r="U463" s="392">
        <v>0</v>
      </c>
      <c r="V463" s="392">
        <v>0</v>
      </c>
    </row>
    <row r="464" spans="2:22" x14ac:dyDescent="0.25">
      <c r="B464" s="220">
        <v>41061</v>
      </c>
      <c r="C464" s="391">
        <v>0</v>
      </c>
      <c r="D464" s="392">
        <v>0</v>
      </c>
      <c r="E464" s="392">
        <v>0</v>
      </c>
      <c r="F464" s="392">
        <v>0</v>
      </c>
      <c r="G464" s="392">
        <v>0</v>
      </c>
      <c r="H464" s="392">
        <v>0</v>
      </c>
      <c r="I464" s="392">
        <v>0</v>
      </c>
      <c r="J464" s="392">
        <v>0</v>
      </c>
      <c r="K464" s="392">
        <v>0</v>
      </c>
      <c r="L464" s="392">
        <v>0</v>
      </c>
      <c r="M464" s="392">
        <v>0</v>
      </c>
      <c r="N464" s="392">
        <v>0</v>
      </c>
      <c r="O464" s="392">
        <v>0</v>
      </c>
      <c r="P464" s="392">
        <v>0</v>
      </c>
      <c r="Q464" s="392">
        <v>0</v>
      </c>
      <c r="R464" s="392">
        <v>0</v>
      </c>
      <c r="S464" s="392">
        <v>0</v>
      </c>
      <c r="T464" s="392">
        <v>0</v>
      </c>
      <c r="U464" s="392">
        <v>0</v>
      </c>
      <c r="V464" s="392">
        <v>0</v>
      </c>
    </row>
    <row r="465" spans="2:22" x14ac:dyDescent="0.25">
      <c r="B465" s="220">
        <v>41091</v>
      </c>
      <c r="C465" s="391">
        <v>0</v>
      </c>
      <c r="D465" s="392">
        <v>0</v>
      </c>
      <c r="E465" s="392">
        <v>0</v>
      </c>
      <c r="F465" s="392">
        <v>0</v>
      </c>
      <c r="G465" s="392">
        <v>0</v>
      </c>
      <c r="H465" s="392">
        <v>0</v>
      </c>
      <c r="I465" s="392">
        <v>0</v>
      </c>
      <c r="J465" s="392">
        <v>0</v>
      </c>
      <c r="K465" s="392">
        <v>0</v>
      </c>
      <c r="L465" s="392">
        <v>0</v>
      </c>
      <c r="M465" s="392">
        <v>0</v>
      </c>
      <c r="N465" s="392">
        <v>0</v>
      </c>
      <c r="O465" s="392">
        <v>0</v>
      </c>
      <c r="P465" s="392">
        <v>0</v>
      </c>
      <c r="Q465" s="392">
        <v>0</v>
      </c>
      <c r="R465" s="392">
        <v>0</v>
      </c>
      <c r="S465" s="392">
        <v>0</v>
      </c>
      <c r="T465" s="392">
        <v>0</v>
      </c>
      <c r="U465" s="392">
        <v>0</v>
      </c>
      <c r="V465" s="392">
        <v>0</v>
      </c>
    </row>
    <row r="466" spans="2:22" x14ac:dyDescent="0.25">
      <c r="B466" s="220">
        <v>41122</v>
      </c>
      <c r="C466" s="391">
        <v>0</v>
      </c>
      <c r="D466" s="392">
        <v>0</v>
      </c>
      <c r="E466" s="392">
        <v>0</v>
      </c>
      <c r="F466" s="392">
        <v>0</v>
      </c>
      <c r="G466" s="392">
        <v>0</v>
      </c>
      <c r="H466" s="392">
        <v>0</v>
      </c>
      <c r="I466" s="392">
        <v>0</v>
      </c>
      <c r="J466" s="392">
        <v>0</v>
      </c>
      <c r="K466" s="392">
        <v>0</v>
      </c>
      <c r="L466" s="392">
        <v>0</v>
      </c>
      <c r="M466" s="392">
        <v>0</v>
      </c>
      <c r="N466" s="392">
        <v>0</v>
      </c>
      <c r="O466" s="392">
        <v>0</v>
      </c>
      <c r="P466" s="392">
        <v>0</v>
      </c>
      <c r="Q466" s="392">
        <v>0</v>
      </c>
      <c r="R466" s="392">
        <v>0</v>
      </c>
      <c r="S466" s="392">
        <v>0</v>
      </c>
      <c r="T466" s="392">
        <v>0</v>
      </c>
      <c r="U466" s="392">
        <v>0</v>
      </c>
      <c r="V466" s="392">
        <v>0</v>
      </c>
    </row>
    <row r="467" spans="2:22" x14ac:dyDescent="0.25">
      <c r="B467" s="220">
        <v>41153</v>
      </c>
      <c r="C467" s="391">
        <v>0</v>
      </c>
      <c r="D467" s="392">
        <v>0</v>
      </c>
      <c r="E467" s="392">
        <v>0</v>
      </c>
      <c r="F467" s="392">
        <v>0</v>
      </c>
      <c r="G467" s="392">
        <v>0</v>
      </c>
      <c r="H467" s="392">
        <v>0</v>
      </c>
      <c r="I467" s="392">
        <v>0</v>
      </c>
      <c r="J467" s="392">
        <v>0</v>
      </c>
      <c r="K467" s="392">
        <v>0</v>
      </c>
      <c r="L467" s="392">
        <v>0</v>
      </c>
      <c r="M467" s="392">
        <v>0</v>
      </c>
      <c r="N467" s="392">
        <v>0</v>
      </c>
      <c r="O467" s="392">
        <v>0</v>
      </c>
      <c r="P467" s="392">
        <v>0</v>
      </c>
      <c r="Q467" s="392">
        <v>0</v>
      </c>
      <c r="R467" s="392">
        <v>0</v>
      </c>
      <c r="S467" s="392">
        <v>0</v>
      </c>
      <c r="T467" s="392">
        <v>0</v>
      </c>
      <c r="U467" s="392">
        <v>0</v>
      </c>
      <c r="V467" s="392">
        <v>0</v>
      </c>
    </row>
    <row r="468" spans="2:22" x14ac:dyDescent="0.25">
      <c r="B468" s="220">
        <v>41183</v>
      </c>
      <c r="C468" s="391">
        <v>0</v>
      </c>
      <c r="D468" s="392">
        <v>0</v>
      </c>
      <c r="E468" s="392">
        <v>0</v>
      </c>
      <c r="F468" s="392">
        <v>0</v>
      </c>
      <c r="G468" s="392">
        <v>0</v>
      </c>
      <c r="H468" s="392">
        <v>0</v>
      </c>
      <c r="I468" s="392">
        <v>0</v>
      </c>
      <c r="J468" s="392">
        <v>0</v>
      </c>
      <c r="K468" s="392">
        <v>0</v>
      </c>
      <c r="L468" s="392">
        <v>0</v>
      </c>
      <c r="M468" s="392">
        <v>0</v>
      </c>
      <c r="N468" s="392">
        <v>0</v>
      </c>
      <c r="O468" s="392">
        <v>0</v>
      </c>
      <c r="P468" s="392">
        <v>0</v>
      </c>
      <c r="Q468" s="392">
        <v>0</v>
      </c>
      <c r="R468" s="392">
        <v>0</v>
      </c>
      <c r="S468" s="392">
        <v>0</v>
      </c>
      <c r="T468" s="392">
        <v>0</v>
      </c>
      <c r="U468" s="392">
        <v>0</v>
      </c>
      <c r="V468" s="392">
        <v>0</v>
      </c>
    </row>
    <row r="469" spans="2:22" x14ac:dyDescent="0.25">
      <c r="B469" s="220">
        <v>41214</v>
      </c>
      <c r="C469" s="391">
        <v>0</v>
      </c>
      <c r="D469" s="392">
        <v>0</v>
      </c>
      <c r="E469" s="392">
        <v>0</v>
      </c>
      <c r="F469" s="392">
        <v>0</v>
      </c>
      <c r="G469" s="392">
        <v>0</v>
      </c>
      <c r="H469" s="392">
        <v>0</v>
      </c>
      <c r="I469" s="392">
        <v>0</v>
      </c>
      <c r="J469" s="392">
        <v>0</v>
      </c>
      <c r="K469" s="392">
        <v>0</v>
      </c>
      <c r="L469" s="392">
        <v>0</v>
      </c>
      <c r="M469" s="392">
        <v>0</v>
      </c>
      <c r="N469" s="392">
        <v>0</v>
      </c>
      <c r="O469" s="392">
        <v>0</v>
      </c>
      <c r="P469" s="392">
        <v>0</v>
      </c>
      <c r="Q469" s="392">
        <v>0</v>
      </c>
      <c r="R469" s="392">
        <v>0</v>
      </c>
      <c r="S469" s="392">
        <v>0</v>
      </c>
      <c r="T469" s="392">
        <v>0</v>
      </c>
      <c r="U469" s="392">
        <v>0</v>
      </c>
      <c r="V469" s="392">
        <v>0</v>
      </c>
    </row>
    <row r="470" spans="2:22" x14ac:dyDescent="0.25">
      <c r="B470" s="220">
        <v>41244</v>
      </c>
      <c r="C470" s="391">
        <v>0</v>
      </c>
      <c r="D470" s="392">
        <v>0</v>
      </c>
      <c r="E470" s="392">
        <v>0</v>
      </c>
      <c r="F470" s="392">
        <v>0</v>
      </c>
      <c r="G470" s="392">
        <v>0</v>
      </c>
      <c r="H470" s="392">
        <v>0</v>
      </c>
      <c r="I470" s="392">
        <v>0</v>
      </c>
      <c r="J470" s="392">
        <v>0</v>
      </c>
      <c r="K470" s="392">
        <v>0</v>
      </c>
      <c r="L470" s="392">
        <v>0</v>
      </c>
      <c r="M470" s="392">
        <v>0</v>
      </c>
      <c r="N470" s="392">
        <v>0</v>
      </c>
      <c r="O470" s="392">
        <v>0</v>
      </c>
      <c r="P470" s="392">
        <v>0</v>
      </c>
      <c r="Q470" s="392">
        <v>0</v>
      </c>
      <c r="R470" s="392">
        <v>0</v>
      </c>
      <c r="S470" s="392">
        <v>0</v>
      </c>
      <c r="T470" s="392">
        <v>0</v>
      </c>
      <c r="U470" s="392">
        <v>0</v>
      </c>
      <c r="V470" s="392">
        <v>0</v>
      </c>
    </row>
    <row r="471" spans="2:22" x14ac:dyDescent="0.25">
      <c r="B471" s="221">
        <v>41275</v>
      </c>
      <c r="C471" s="391">
        <v>0</v>
      </c>
      <c r="D471" s="392">
        <v>0</v>
      </c>
      <c r="E471" s="392">
        <v>0</v>
      </c>
      <c r="F471" s="392">
        <v>0</v>
      </c>
      <c r="G471" s="392">
        <v>0</v>
      </c>
      <c r="H471" s="392">
        <v>0</v>
      </c>
      <c r="I471" s="392">
        <v>0</v>
      </c>
      <c r="J471" s="392">
        <v>0</v>
      </c>
      <c r="K471" s="392">
        <v>0</v>
      </c>
      <c r="L471" s="392">
        <v>0</v>
      </c>
      <c r="M471" s="392">
        <v>0</v>
      </c>
      <c r="N471" s="392">
        <v>0</v>
      </c>
      <c r="O471" s="392">
        <v>0</v>
      </c>
      <c r="P471" s="392">
        <v>0</v>
      </c>
      <c r="Q471" s="392">
        <v>0</v>
      </c>
      <c r="R471" s="392">
        <v>0</v>
      </c>
      <c r="S471" s="392">
        <v>0</v>
      </c>
      <c r="T471" s="392">
        <v>0</v>
      </c>
      <c r="U471" s="392">
        <v>0</v>
      </c>
      <c r="V471" s="392">
        <v>0</v>
      </c>
    </row>
    <row r="472" spans="2:22" x14ac:dyDescent="0.25">
      <c r="B472" s="221">
        <v>41306</v>
      </c>
      <c r="C472" s="391">
        <v>0</v>
      </c>
      <c r="D472" s="392">
        <v>0</v>
      </c>
      <c r="E472" s="392">
        <v>0</v>
      </c>
      <c r="F472" s="392">
        <v>0</v>
      </c>
      <c r="G472" s="392">
        <v>0</v>
      </c>
      <c r="H472" s="392">
        <v>0</v>
      </c>
      <c r="I472" s="392">
        <v>0</v>
      </c>
      <c r="J472" s="392">
        <v>0</v>
      </c>
      <c r="K472" s="392">
        <v>0</v>
      </c>
      <c r="L472" s="392">
        <v>0</v>
      </c>
      <c r="M472" s="392">
        <v>0</v>
      </c>
      <c r="N472" s="392">
        <v>0</v>
      </c>
      <c r="O472" s="392">
        <v>0</v>
      </c>
      <c r="P472" s="392">
        <v>0</v>
      </c>
      <c r="Q472" s="392">
        <v>0</v>
      </c>
      <c r="R472" s="392">
        <v>0</v>
      </c>
      <c r="S472" s="392">
        <v>0</v>
      </c>
      <c r="T472" s="392">
        <v>0</v>
      </c>
      <c r="U472" s="392">
        <v>0</v>
      </c>
      <c r="V472" s="392">
        <v>0</v>
      </c>
    </row>
    <row r="473" spans="2:22" x14ac:dyDescent="0.25">
      <c r="B473" s="221">
        <v>41334</v>
      </c>
      <c r="C473" s="391">
        <v>0</v>
      </c>
      <c r="D473" s="392">
        <v>0</v>
      </c>
      <c r="E473" s="392">
        <v>0</v>
      </c>
      <c r="F473" s="392">
        <v>0</v>
      </c>
      <c r="G473" s="392">
        <v>0</v>
      </c>
      <c r="H473" s="392">
        <v>0</v>
      </c>
      <c r="I473" s="392">
        <v>0</v>
      </c>
      <c r="J473" s="392">
        <v>0</v>
      </c>
      <c r="K473" s="392">
        <v>0</v>
      </c>
      <c r="L473" s="392">
        <v>0</v>
      </c>
      <c r="M473" s="392">
        <v>0</v>
      </c>
      <c r="N473" s="392">
        <v>0</v>
      </c>
      <c r="O473" s="392">
        <v>0</v>
      </c>
      <c r="P473" s="392">
        <v>0</v>
      </c>
      <c r="Q473" s="392">
        <v>0</v>
      </c>
      <c r="R473" s="392">
        <v>0</v>
      </c>
      <c r="S473" s="392">
        <v>0</v>
      </c>
      <c r="T473" s="392">
        <v>0</v>
      </c>
      <c r="U473" s="392">
        <v>0</v>
      </c>
      <c r="V473" s="392">
        <v>0</v>
      </c>
    </row>
    <row r="474" spans="2:22" x14ac:dyDescent="0.25">
      <c r="B474" s="221">
        <v>41365</v>
      </c>
      <c r="C474" s="391">
        <v>0</v>
      </c>
      <c r="D474" s="392">
        <v>0</v>
      </c>
      <c r="E474" s="392">
        <v>0</v>
      </c>
      <c r="F474" s="392">
        <v>0</v>
      </c>
      <c r="G474" s="392">
        <v>0</v>
      </c>
      <c r="H474" s="392">
        <v>0</v>
      </c>
      <c r="I474" s="392">
        <v>0</v>
      </c>
      <c r="J474" s="392">
        <v>0</v>
      </c>
      <c r="K474" s="392">
        <v>0</v>
      </c>
      <c r="L474" s="392">
        <v>0</v>
      </c>
      <c r="M474" s="392">
        <v>0</v>
      </c>
      <c r="N474" s="392">
        <v>0</v>
      </c>
      <c r="O474" s="392">
        <v>0</v>
      </c>
      <c r="P474" s="392">
        <v>0</v>
      </c>
      <c r="Q474" s="392">
        <v>0</v>
      </c>
      <c r="R474" s="392">
        <v>0</v>
      </c>
      <c r="S474" s="392">
        <v>0</v>
      </c>
      <c r="T474" s="392">
        <v>0</v>
      </c>
      <c r="U474" s="392">
        <v>0</v>
      </c>
      <c r="V474" s="392">
        <v>0</v>
      </c>
    </row>
    <row r="475" spans="2:22" x14ac:dyDescent="0.25">
      <c r="B475" s="221">
        <v>41395</v>
      </c>
      <c r="C475" s="391">
        <v>0</v>
      </c>
      <c r="D475" s="392">
        <v>0</v>
      </c>
      <c r="E475" s="392">
        <v>0</v>
      </c>
      <c r="F475" s="392">
        <v>0</v>
      </c>
      <c r="G475" s="392">
        <v>0</v>
      </c>
      <c r="H475" s="392">
        <v>0</v>
      </c>
      <c r="I475" s="392">
        <v>0</v>
      </c>
      <c r="J475" s="392">
        <v>0</v>
      </c>
      <c r="K475" s="392">
        <v>0</v>
      </c>
      <c r="L475" s="392">
        <v>0</v>
      </c>
      <c r="M475" s="392">
        <v>0</v>
      </c>
      <c r="N475" s="392">
        <v>0</v>
      </c>
      <c r="O475" s="392">
        <v>0</v>
      </c>
      <c r="P475" s="392">
        <v>0</v>
      </c>
      <c r="Q475" s="392">
        <v>0</v>
      </c>
      <c r="R475" s="392">
        <v>0</v>
      </c>
      <c r="S475" s="392">
        <v>0</v>
      </c>
      <c r="T475" s="392">
        <v>0</v>
      </c>
      <c r="U475" s="392">
        <v>0</v>
      </c>
      <c r="V475" s="392">
        <v>0</v>
      </c>
    </row>
    <row r="476" spans="2:22" x14ac:dyDescent="0.25">
      <c r="B476" s="221">
        <v>41426</v>
      </c>
      <c r="C476" s="391">
        <v>0</v>
      </c>
      <c r="D476" s="392">
        <v>0</v>
      </c>
      <c r="E476" s="392">
        <v>0</v>
      </c>
      <c r="F476" s="392">
        <v>0</v>
      </c>
      <c r="G476" s="392">
        <v>0</v>
      </c>
      <c r="H476" s="392">
        <v>0</v>
      </c>
      <c r="I476" s="392">
        <v>0</v>
      </c>
      <c r="J476" s="392">
        <v>0</v>
      </c>
      <c r="K476" s="392">
        <v>0</v>
      </c>
      <c r="L476" s="392">
        <v>0</v>
      </c>
      <c r="M476" s="392">
        <v>0</v>
      </c>
      <c r="N476" s="392">
        <v>0</v>
      </c>
      <c r="O476" s="392">
        <v>0</v>
      </c>
      <c r="P476" s="392">
        <v>0</v>
      </c>
      <c r="Q476" s="392">
        <v>0</v>
      </c>
      <c r="R476" s="392">
        <v>0</v>
      </c>
      <c r="S476" s="392">
        <v>0</v>
      </c>
      <c r="T476" s="392">
        <v>0</v>
      </c>
      <c r="U476" s="392">
        <v>0</v>
      </c>
      <c r="V476" s="392">
        <v>0</v>
      </c>
    </row>
    <row r="477" spans="2:22" x14ac:dyDescent="0.25">
      <c r="B477" s="221">
        <v>41456</v>
      </c>
      <c r="C477" s="391">
        <v>0</v>
      </c>
      <c r="D477" s="392">
        <v>0</v>
      </c>
      <c r="E477" s="392">
        <v>0</v>
      </c>
      <c r="F477" s="392">
        <v>0</v>
      </c>
      <c r="G477" s="392">
        <v>0</v>
      </c>
      <c r="H477" s="392">
        <v>0</v>
      </c>
      <c r="I477" s="392">
        <v>0</v>
      </c>
      <c r="J477" s="392">
        <v>0</v>
      </c>
      <c r="K477" s="392">
        <v>0</v>
      </c>
      <c r="L477" s="392">
        <v>0</v>
      </c>
      <c r="M477" s="392">
        <v>0</v>
      </c>
      <c r="N477" s="392">
        <v>0</v>
      </c>
      <c r="O477" s="392">
        <v>0</v>
      </c>
      <c r="P477" s="392">
        <v>0</v>
      </c>
      <c r="Q477" s="392">
        <v>0</v>
      </c>
      <c r="R477" s="392">
        <v>0</v>
      </c>
      <c r="S477" s="392">
        <v>0</v>
      </c>
      <c r="T477" s="392">
        <v>0</v>
      </c>
      <c r="U477" s="392">
        <v>0</v>
      </c>
      <c r="V477" s="392">
        <v>0</v>
      </c>
    </row>
    <row r="478" spans="2:22" x14ac:dyDescent="0.25">
      <c r="B478" s="221">
        <v>41487</v>
      </c>
      <c r="C478" s="391">
        <v>0</v>
      </c>
      <c r="D478" s="392">
        <v>0</v>
      </c>
      <c r="E478" s="392">
        <v>0</v>
      </c>
      <c r="F478" s="392">
        <v>0</v>
      </c>
      <c r="G478" s="392">
        <v>0</v>
      </c>
      <c r="H478" s="392">
        <v>0</v>
      </c>
      <c r="I478" s="392">
        <v>0</v>
      </c>
      <c r="J478" s="392">
        <v>0</v>
      </c>
      <c r="K478" s="392">
        <v>0</v>
      </c>
      <c r="L478" s="392">
        <v>0</v>
      </c>
      <c r="M478" s="392">
        <v>0</v>
      </c>
      <c r="N478" s="392">
        <v>0</v>
      </c>
      <c r="O478" s="392">
        <v>0</v>
      </c>
      <c r="P478" s="392">
        <v>0</v>
      </c>
      <c r="Q478" s="392">
        <v>0</v>
      </c>
      <c r="R478" s="392">
        <v>0</v>
      </c>
      <c r="S478" s="392">
        <v>0</v>
      </c>
      <c r="T478" s="392">
        <v>0</v>
      </c>
      <c r="U478" s="392">
        <v>0</v>
      </c>
      <c r="V478" s="392">
        <v>0</v>
      </c>
    </row>
    <row r="479" spans="2:22" x14ac:dyDescent="0.25">
      <c r="B479" s="221">
        <v>41518</v>
      </c>
      <c r="C479" s="391">
        <v>0</v>
      </c>
      <c r="D479" s="392">
        <v>0</v>
      </c>
      <c r="E479" s="392">
        <v>0</v>
      </c>
      <c r="F479" s="392">
        <v>0</v>
      </c>
      <c r="G479" s="392">
        <v>0</v>
      </c>
      <c r="H479" s="392">
        <v>0</v>
      </c>
      <c r="I479" s="392">
        <v>0</v>
      </c>
      <c r="J479" s="392">
        <v>0</v>
      </c>
      <c r="K479" s="392">
        <v>0</v>
      </c>
      <c r="L479" s="392">
        <v>0</v>
      </c>
      <c r="M479" s="392">
        <v>0</v>
      </c>
      <c r="N479" s="392">
        <v>0</v>
      </c>
      <c r="O479" s="392">
        <v>0</v>
      </c>
      <c r="P479" s="392">
        <v>0</v>
      </c>
      <c r="Q479" s="392">
        <v>0</v>
      </c>
      <c r="R479" s="392">
        <v>0</v>
      </c>
      <c r="S479" s="392">
        <v>0</v>
      </c>
      <c r="T479" s="392">
        <v>0</v>
      </c>
      <c r="U479" s="392">
        <v>0</v>
      </c>
      <c r="V479" s="392">
        <v>0</v>
      </c>
    </row>
    <row r="480" spans="2:22" x14ac:dyDescent="0.25">
      <c r="B480" s="221">
        <v>41548</v>
      </c>
      <c r="C480" s="391">
        <v>0</v>
      </c>
      <c r="D480" s="392">
        <v>0</v>
      </c>
      <c r="E480" s="392">
        <v>0</v>
      </c>
      <c r="F480" s="392">
        <v>0</v>
      </c>
      <c r="G480" s="392">
        <v>0</v>
      </c>
      <c r="H480" s="392">
        <v>0</v>
      </c>
      <c r="I480" s="392">
        <v>0</v>
      </c>
      <c r="J480" s="392">
        <v>0</v>
      </c>
      <c r="K480" s="392">
        <v>0</v>
      </c>
      <c r="L480" s="392">
        <v>0</v>
      </c>
      <c r="M480" s="392">
        <v>0</v>
      </c>
      <c r="N480" s="392">
        <v>0</v>
      </c>
      <c r="O480" s="392">
        <v>0</v>
      </c>
      <c r="P480" s="392">
        <v>0</v>
      </c>
      <c r="Q480" s="392">
        <v>0</v>
      </c>
      <c r="R480" s="392">
        <v>0</v>
      </c>
      <c r="S480" s="392">
        <v>0</v>
      </c>
      <c r="T480" s="392">
        <v>0</v>
      </c>
      <c r="U480" s="392">
        <v>0</v>
      </c>
      <c r="V480" s="392">
        <v>0</v>
      </c>
    </row>
    <row r="481" spans="2:22" x14ac:dyDescent="0.25">
      <c r="B481" s="221">
        <v>41579</v>
      </c>
      <c r="C481" s="391">
        <v>0</v>
      </c>
      <c r="D481" s="392">
        <v>0</v>
      </c>
      <c r="E481" s="392">
        <v>0</v>
      </c>
      <c r="F481" s="392">
        <v>0</v>
      </c>
      <c r="G481" s="392">
        <v>0</v>
      </c>
      <c r="H481" s="392">
        <v>0</v>
      </c>
      <c r="I481" s="392">
        <v>0</v>
      </c>
      <c r="J481" s="392">
        <v>0</v>
      </c>
      <c r="K481" s="392">
        <v>0</v>
      </c>
      <c r="L481" s="392">
        <v>0</v>
      </c>
      <c r="M481" s="392">
        <v>0</v>
      </c>
      <c r="N481" s="392">
        <v>0</v>
      </c>
      <c r="O481" s="392">
        <v>0</v>
      </c>
      <c r="P481" s="392">
        <v>0</v>
      </c>
      <c r="Q481" s="392">
        <v>0</v>
      </c>
      <c r="R481" s="392">
        <v>0</v>
      </c>
      <c r="S481" s="392">
        <v>0</v>
      </c>
      <c r="T481" s="392">
        <v>0</v>
      </c>
      <c r="U481" s="392">
        <v>0</v>
      </c>
      <c r="V481" s="392">
        <v>0</v>
      </c>
    </row>
    <row r="482" spans="2:22" x14ac:dyDescent="0.25">
      <c r="B482" s="221">
        <v>41609</v>
      </c>
      <c r="C482" s="391">
        <v>0</v>
      </c>
      <c r="D482" s="392">
        <v>0</v>
      </c>
      <c r="E482" s="392">
        <v>0</v>
      </c>
      <c r="F482" s="392">
        <v>0</v>
      </c>
      <c r="G482" s="392">
        <v>0</v>
      </c>
      <c r="H482" s="392">
        <v>0</v>
      </c>
      <c r="I482" s="392">
        <v>0</v>
      </c>
      <c r="J482" s="392">
        <v>0</v>
      </c>
      <c r="K482" s="392">
        <v>0</v>
      </c>
      <c r="L482" s="392">
        <v>0</v>
      </c>
      <c r="M482" s="392">
        <v>0</v>
      </c>
      <c r="N482" s="392">
        <v>0</v>
      </c>
      <c r="O482" s="392">
        <v>0</v>
      </c>
      <c r="P482" s="392">
        <v>0</v>
      </c>
      <c r="Q482" s="392">
        <v>0</v>
      </c>
      <c r="R482" s="392">
        <v>0</v>
      </c>
      <c r="S482" s="392">
        <v>0</v>
      </c>
      <c r="T482" s="392">
        <v>0</v>
      </c>
      <c r="U482" s="392">
        <v>0</v>
      </c>
      <c r="V482" s="392">
        <v>0</v>
      </c>
    </row>
    <row r="483" spans="2:22" x14ac:dyDescent="0.25">
      <c r="B483" s="221">
        <v>41640</v>
      </c>
      <c r="C483" s="391">
        <v>0</v>
      </c>
      <c r="D483" s="392">
        <v>0</v>
      </c>
      <c r="E483" s="392">
        <v>0</v>
      </c>
      <c r="F483" s="392">
        <v>0</v>
      </c>
      <c r="G483" s="392">
        <v>0</v>
      </c>
      <c r="H483" s="392">
        <v>0</v>
      </c>
      <c r="I483" s="392">
        <v>0</v>
      </c>
      <c r="J483" s="392">
        <v>0</v>
      </c>
      <c r="K483" s="392">
        <v>0</v>
      </c>
      <c r="L483" s="392">
        <v>0</v>
      </c>
      <c r="M483" s="392">
        <v>0</v>
      </c>
      <c r="N483" s="392">
        <v>0</v>
      </c>
      <c r="O483" s="392">
        <v>0</v>
      </c>
      <c r="P483" s="392">
        <v>0</v>
      </c>
      <c r="Q483" s="392">
        <v>0</v>
      </c>
      <c r="R483" s="392">
        <v>0</v>
      </c>
      <c r="S483" s="392">
        <v>0</v>
      </c>
      <c r="T483" s="392">
        <v>0</v>
      </c>
      <c r="U483" s="392">
        <v>0</v>
      </c>
      <c r="V483" s="392">
        <v>0</v>
      </c>
    </row>
    <row r="484" spans="2:22" x14ac:dyDescent="0.25">
      <c r="B484" s="221">
        <v>41671</v>
      </c>
      <c r="C484" s="391">
        <v>0</v>
      </c>
      <c r="D484" s="392">
        <v>0</v>
      </c>
      <c r="E484" s="392">
        <v>0</v>
      </c>
      <c r="F484" s="392">
        <v>0</v>
      </c>
      <c r="G484" s="392">
        <v>0</v>
      </c>
      <c r="H484" s="392">
        <v>0</v>
      </c>
      <c r="I484" s="392">
        <v>0</v>
      </c>
      <c r="J484" s="392">
        <v>0</v>
      </c>
      <c r="K484" s="392">
        <v>0</v>
      </c>
      <c r="L484" s="392">
        <v>0</v>
      </c>
      <c r="M484" s="392">
        <v>0</v>
      </c>
      <c r="N484" s="392">
        <v>0</v>
      </c>
      <c r="O484" s="392">
        <v>0</v>
      </c>
      <c r="P484" s="392">
        <v>0</v>
      </c>
      <c r="Q484" s="392">
        <v>0</v>
      </c>
      <c r="R484" s="392">
        <v>0</v>
      </c>
      <c r="S484" s="392">
        <v>0</v>
      </c>
      <c r="T484" s="392">
        <v>0</v>
      </c>
      <c r="U484" s="392">
        <v>0</v>
      </c>
      <c r="V484" s="392">
        <v>0</v>
      </c>
    </row>
    <row r="485" spans="2:22" x14ac:dyDescent="0.25">
      <c r="B485" s="221">
        <v>41699</v>
      </c>
      <c r="C485" s="391">
        <v>0</v>
      </c>
      <c r="D485" s="392">
        <v>0</v>
      </c>
      <c r="E485" s="392">
        <v>0</v>
      </c>
      <c r="F485" s="392">
        <v>0</v>
      </c>
      <c r="G485" s="392">
        <v>0</v>
      </c>
      <c r="H485" s="392">
        <v>0</v>
      </c>
      <c r="I485" s="392">
        <v>0</v>
      </c>
      <c r="J485" s="392">
        <v>0</v>
      </c>
      <c r="K485" s="392">
        <v>0</v>
      </c>
      <c r="L485" s="392">
        <v>0</v>
      </c>
      <c r="M485" s="392">
        <v>0</v>
      </c>
      <c r="N485" s="392">
        <v>0</v>
      </c>
      <c r="O485" s="392">
        <v>0</v>
      </c>
      <c r="P485" s="392">
        <v>0</v>
      </c>
      <c r="Q485" s="392">
        <v>0</v>
      </c>
      <c r="R485" s="392">
        <v>0</v>
      </c>
      <c r="S485" s="392">
        <v>0</v>
      </c>
      <c r="T485" s="392">
        <v>0</v>
      </c>
      <c r="U485" s="392">
        <v>0</v>
      </c>
      <c r="V485" s="392">
        <v>0</v>
      </c>
    </row>
    <row r="486" spans="2:22" x14ac:dyDescent="0.25">
      <c r="B486" s="221">
        <v>41730</v>
      </c>
      <c r="C486" s="391">
        <v>0</v>
      </c>
      <c r="D486" s="392">
        <v>0</v>
      </c>
      <c r="E486" s="392">
        <v>0</v>
      </c>
      <c r="F486" s="392">
        <v>0</v>
      </c>
      <c r="G486" s="392">
        <v>0</v>
      </c>
      <c r="H486" s="392">
        <v>0</v>
      </c>
      <c r="I486" s="392">
        <v>0</v>
      </c>
      <c r="J486" s="392">
        <v>0</v>
      </c>
      <c r="K486" s="392">
        <v>0</v>
      </c>
      <c r="L486" s="392">
        <v>0</v>
      </c>
      <c r="M486" s="392">
        <v>0</v>
      </c>
      <c r="N486" s="392">
        <v>0</v>
      </c>
      <c r="O486" s="392">
        <v>0</v>
      </c>
      <c r="P486" s="392">
        <v>0</v>
      </c>
      <c r="Q486" s="392">
        <v>0</v>
      </c>
      <c r="R486" s="392">
        <v>0</v>
      </c>
      <c r="S486" s="392">
        <v>0</v>
      </c>
      <c r="T486" s="392">
        <v>0</v>
      </c>
      <c r="U486" s="392">
        <v>0</v>
      </c>
      <c r="V486" s="392">
        <v>0</v>
      </c>
    </row>
    <row r="487" spans="2:22" x14ac:dyDescent="0.25">
      <c r="B487" s="221">
        <v>41760</v>
      </c>
      <c r="C487" s="391">
        <v>0</v>
      </c>
      <c r="D487" s="392">
        <v>0</v>
      </c>
      <c r="E487" s="392">
        <v>0</v>
      </c>
      <c r="F487" s="392">
        <v>0</v>
      </c>
      <c r="G487" s="392">
        <v>0</v>
      </c>
      <c r="H487" s="392">
        <v>0</v>
      </c>
      <c r="I487" s="392">
        <v>0</v>
      </c>
      <c r="J487" s="392">
        <v>0</v>
      </c>
      <c r="K487" s="392">
        <v>0</v>
      </c>
      <c r="L487" s="392">
        <v>0</v>
      </c>
      <c r="M487" s="392">
        <v>0</v>
      </c>
      <c r="N487" s="392">
        <v>0</v>
      </c>
      <c r="O487" s="392">
        <v>0</v>
      </c>
      <c r="P487" s="392">
        <v>0</v>
      </c>
      <c r="Q487" s="392">
        <v>0</v>
      </c>
      <c r="R487" s="392">
        <v>0</v>
      </c>
      <c r="S487" s="392">
        <v>0</v>
      </c>
      <c r="T487" s="392">
        <v>0</v>
      </c>
      <c r="U487" s="392">
        <v>0</v>
      </c>
      <c r="V487" s="392">
        <v>0</v>
      </c>
    </row>
    <row r="488" spans="2:22" x14ac:dyDescent="0.25">
      <c r="B488" s="221">
        <v>41791</v>
      </c>
      <c r="C488" s="391">
        <v>0</v>
      </c>
      <c r="D488" s="392">
        <v>0</v>
      </c>
      <c r="E488" s="392">
        <v>0</v>
      </c>
      <c r="F488" s="392">
        <v>0</v>
      </c>
      <c r="G488" s="392">
        <v>0</v>
      </c>
      <c r="H488" s="392">
        <v>0</v>
      </c>
      <c r="I488" s="392">
        <v>0</v>
      </c>
      <c r="J488" s="392">
        <v>0</v>
      </c>
      <c r="K488" s="392">
        <v>0</v>
      </c>
      <c r="L488" s="392">
        <v>0</v>
      </c>
      <c r="M488" s="392">
        <v>0</v>
      </c>
      <c r="N488" s="392">
        <v>0</v>
      </c>
      <c r="O488" s="392">
        <v>0</v>
      </c>
      <c r="P488" s="392">
        <v>0</v>
      </c>
      <c r="Q488" s="392">
        <v>0</v>
      </c>
      <c r="R488" s="392">
        <v>0</v>
      </c>
      <c r="S488" s="392">
        <v>0</v>
      </c>
      <c r="T488" s="392">
        <v>0</v>
      </c>
      <c r="U488" s="392">
        <v>0</v>
      </c>
      <c r="V488" s="392">
        <v>0</v>
      </c>
    </row>
    <row r="489" spans="2:22" x14ac:dyDescent="0.25">
      <c r="B489" s="221">
        <v>41821</v>
      </c>
      <c r="C489" s="391">
        <v>0</v>
      </c>
      <c r="D489" s="392">
        <v>0</v>
      </c>
      <c r="E489" s="392">
        <v>0</v>
      </c>
      <c r="F489" s="392">
        <v>0</v>
      </c>
      <c r="G489" s="392">
        <v>0</v>
      </c>
      <c r="H489" s="392">
        <v>0</v>
      </c>
      <c r="I489" s="392">
        <v>0</v>
      </c>
      <c r="J489" s="392">
        <v>0</v>
      </c>
      <c r="K489" s="392">
        <v>0</v>
      </c>
      <c r="L489" s="392">
        <v>0</v>
      </c>
      <c r="M489" s="392">
        <v>0</v>
      </c>
      <c r="N489" s="392">
        <v>0</v>
      </c>
      <c r="O489" s="392">
        <v>0</v>
      </c>
      <c r="P489" s="392">
        <v>0</v>
      </c>
      <c r="Q489" s="392">
        <v>0</v>
      </c>
      <c r="R489" s="392">
        <v>0</v>
      </c>
      <c r="S489" s="392">
        <v>0</v>
      </c>
      <c r="T489" s="392">
        <v>0</v>
      </c>
      <c r="U489" s="392">
        <v>0</v>
      </c>
      <c r="V489" s="392">
        <v>0</v>
      </c>
    </row>
    <row r="490" spans="2:22" x14ac:dyDescent="0.25">
      <c r="B490" s="221">
        <v>41852</v>
      </c>
      <c r="C490" s="391">
        <v>0</v>
      </c>
      <c r="D490" s="392">
        <v>0</v>
      </c>
      <c r="E490" s="392">
        <v>0</v>
      </c>
      <c r="F490" s="392">
        <v>0</v>
      </c>
      <c r="G490" s="392">
        <v>0</v>
      </c>
      <c r="H490" s="392">
        <v>0</v>
      </c>
      <c r="I490" s="392">
        <v>0</v>
      </c>
      <c r="J490" s="392">
        <v>0</v>
      </c>
      <c r="K490" s="392">
        <v>0</v>
      </c>
      <c r="L490" s="392">
        <v>0</v>
      </c>
      <c r="M490" s="392">
        <v>0</v>
      </c>
      <c r="N490" s="392">
        <v>0</v>
      </c>
      <c r="O490" s="392">
        <v>0</v>
      </c>
      <c r="P490" s="392">
        <v>0</v>
      </c>
      <c r="Q490" s="392">
        <v>0</v>
      </c>
      <c r="R490" s="392">
        <v>0</v>
      </c>
      <c r="S490" s="392">
        <v>0</v>
      </c>
      <c r="T490" s="392">
        <v>0</v>
      </c>
      <c r="U490" s="392">
        <v>0</v>
      </c>
      <c r="V490" s="392">
        <v>0</v>
      </c>
    </row>
    <row r="491" spans="2:22" x14ac:dyDescent="0.25">
      <c r="B491" s="221">
        <v>41883</v>
      </c>
      <c r="C491" s="391">
        <v>0</v>
      </c>
      <c r="D491" s="392">
        <v>0</v>
      </c>
      <c r="E491" s="392">
        <v>0</v>
      </c>
      <c r="F491" s="392">
        <v>0</v>
      </c>
      <c r="G491" s="392">
        <v>0</v>
      </c>
      <c r="H491" s="392">
        <v>0</v>
      </c>
      <c r="I491" s="392">
        <v>0</v>
      </c>
      <c r="J491" s="392">
        <v>0</v>
      </c>
      <c r="K491" s="392">
        <v>0</v>
      </c>
      <c r="L491" s="392">
        <v>0</v>
      </c>
      <c r="M491" s="392">
        <v>0</v>
      </c>
      <c r="N491" s="392">
        <v>0</v>
      </c>
      <c r="O491" s="392">
        <v>0</v>
      </c>
      <c r="P491" s="392">
        <v>0</v>
      </c>
      <c r="Q491" s="392">
        <v>0</v>
      </c>
      <c r="R491" s="392">
        <v>0</v>
      </c>
      <c r="S491" s="392">
        <v>0</v>
      </c>
      <c r="T491" s="392">
        <v>0</v>
      </c>
      <c r="U491" s="392">
        <v>0</v>
      </c>
      <c r="V491" s="392">
        <v>0</v>
      </c>
    </row>
    <row r="492" spans="2:22" x14ac:dyDescent="0.25">
      <c r="B492" s="221">
        <v>41913</v>
      </c>
      <c r="C492" s="391">
        <v>0</v>
      </c>
      <c r="D492" s="392">
        <v>0</v>
      </c>
      <c r="E492" s="392">
        <v>0</v>
      </c>
      <c r="F492" s="392">
        <v>0</v>
      </c>
      <c r="G492" s="392">
        <v>0</v>
      </c>
      <c r="H492" s="392">
        <v>0</v>
      </c>
      <c r="I492" s="392">
        <v>0</v>
      </c>
      <c r="J492" s="392">
        <v>0</v>
      </c>
      <c r="K492" s="392">
        <v>0</v>
      </c>
      <c r="L492" s="392">
        <v>0</v>
      </c>
      <c r="M492" s="392">
        <v>0</v>
      </c>
      <c r="N492" s="392">
        <v>0</v>
      </c>
      <c r="O492" s="392">
        <v>0</v>
      </c>
      <c r="P492" s="392">
        <v>0</v>
      </c>
      <c r="Q492" s="392">
        <v>0</v>
      </c>
      <c r="R492" s="392">
        <v>0</v>
      </c>
      <c r="S492" s="392">
        <v>0</v>
      </c>
      <c r="T492" s="392">
        <v>0</v>
      </c>
      <c r="U492" s="392">
        <v>0</v>
      </c>
      <c r="V492" s="392">
        <v>0</v>
      </c>
    </row>
    <row r="493" spans="2:22" x14ac:dyDescent="0.25">
      <c r="B493" s="221">
        <v>41944</v>
      </c>
      <c r="C493" s="391">
        <v>0</v>
      </c>
      <c r="D493" s="392">
        <v>0</v>
      </c>
      <c r="E493" s="392">
        <v>0</v>
      </c>
      <c r="F493" s="392">
        <v>0</v>
      </c>
      <c r="G493" s="392">
        <v>0</v>
      </c>
      <c r="H493" s="392">
        <v>0</v>
      </c>
      <c r="I493" s="392">
        <v>0</v>
      </c>
      <c r="J493" s="392">
        <v>0</v>
      </c>
      <c r="K493" s="392">
        <v>0</v>
      </c>
      <c r="L493" s="392">
        <v>0</v>
      </c>
      <c r="M493" s="392">
        <v>0</v>
      </c>
      <c r="N493" s="392">
        <v>0</v>
      </c>
      <c r="O493" s="392">
        <v>0</v>
      </c>
      <c r="P493" s="392">
        <v>0</v>
      </c>
      <c r="Q493" s="392">
        <v>0</v>
      </c>
      <c r="R493" s="392">
        <v>0</v>
      </c>
      <c r="S493" s="392">
        <v>0</v>
      </c>
      <c r="T493" s="392">
        <v>0</v>
      </c>
      <c r="U493" s="392">
        <v>0</v>
      </c>
      <c r="V493" s="392">
        <v>0</v>
      </c>
    </row>
    <row r="494" spans="2:22" x14ac:dyDescent="0.25">
      <c r="B494" s="221">
        <v>41974</v>
      </c>
      <c r="C494" s="391">
        <v>0</v>
      </c>
      <c r="D494" s="392">
        <v>0</v>
      </c>
      <c r="E494" s="392">
        <v>0</v>
      </c>
      <c r="F494" s="392">
        <v>0</v>
      </c>
      <c r="G494" s="392">
        <v>0</v>
      </c>
      <c r="H494" s="392">
        <v>0</v>
      </c>
      <c r="I494" s="392">
        <v>0</v>
      </c>
      <c r="J494" s="392">
        <v>0</v>
      </c>
      <c r="K494" s="392">
        <v>0</v>
      </c>
      <c r="L494" s="392">
        <v>0</v>
      </c>
      <c r="M494" s="392">
        <v>0</v>
      </c>
      <c r="N494" s="392">
        <v>0</v>
      </c>
      <c r="O494" s="392">
        <v>0</v>
      </c>
      <c r="P494" s="392">
        <v>0</v>
      </c>
      <c r="Q494" s="392">
        <v>0</v>
      </c>
      <c r="R494" s="392">
        <v>0</v>
      </c>
      <c r="S494" s="392">
        <v>0</v>
      </c>
      <c r="T494" s="392">
        <v>0</v>
      </c>
      <c r="U494" s="392">
        <v>0</v>
      </c>
      <c r="V494" s="392">
        <v>0</v>
      </c>
    </row>
    <row r="495" spans="2:22" x14ac:dyDescent="0.25">
      <c r="B495" s="221">
        <v>42005</v>
      </c>
      <c r="C495" s="391">
        <v>0</v>
      </c>
      <c r="D495" s="392">
        <v>0</v>
      </c>
      <c r="E495" s="392">
        <v>0</v>
      </c>
      <c r="F495" s="392">
        <v>0</v>
      </c>
      <c r="G495" s="392">
        <v>0</v>
      </c>
      <c r="H495" s="392">
        <v>0</v>
      </c>
      <c r="I495" s="392">
        <v>0</v>
      </c>
      <c r="J495" s="392">
        <v>0</v>
      </c>
      <c r="K495" s="392">
        <v>0</v>
      </c>
      <c r="L495" s="392">
        <v>0</v>
      </c>
      <c r="M495" s="392">
        <v>0</v>
      </c>
      <c r="N495" s="392">
        <v>0</v>
      </c>
      <c r="O495" s="392">
        <v>0</v>
      </c>
      <c r="P495" s="392">
        <v>0</v>
      </c>
      <c r="Q495" s="392">
        <v>0</v>
      </c>
      <c r="R495" s="392">
        <v>0</v>
      </c>
      <c r="S495" s="392">
        <v>0</v>
      </c>
      <c r="T495" s="392">
        <v>0</v>
      </c>
      <c r="U495" s="392">
        <v>0</v>
      </c>
      <c r="V495" s="392">
        <v>0</v>
      </c>
    </row>
    <row r="496" spans="2:22" x14ac:dyDescent="0.25">
      <c r="B496" s="221">
        <v>42036</v>
      </c>
      <c r="C496" s="391">
        <v>0</v>
      </c>
      <c r="D496" s="392">
        <v>0</v>
      </c>
      <c r="E496" s="392">
        <v>0</v>
      </c>
      <c r="F496" s="392">
        <v>0</v>
      </c>
      <c r="G496" s="392">
        <v>0</v>
      </c>
      <c r="H496" s="392">
        <v>0</v>
      </c>
      <c r="I496" s="392">
        <v>0</v>
      </c>
      <c r="J496" s="392">
        <v>0</v>
      </c>
      <c r="K496" s="392">
        <v>0</v>
      </c>
      <c r="L496" s="392">
        <v>0</v>
      </c>
      <c r="M496" s="392">
        <v>0</v>
      </c>
      <c r="N496" s="392">
        <v>0</v>
      </c>
      <c r="O496" s="392">
        <v>0</v>
      </c>
      <c r="P496" s="392">
        <v>0</v>
      </c>
      <c r="Q496" s="392">
        <v>0</v>
      </c>
      <c r="R496" s="392">
        <v>0</v>
      </c>
      <c r="S496" s="392">
        <v>0</v>
      </c>
      <c r="T496" s="392">
        <v>0</v>
      </c>
      <c r="U496" s="392">
        <v>0</v>
      </c>
      <c r="V496" s="392">
        <v>0</v>
      </c>
    </row>
    <row r="497" spans="1:23" x14ac:dyDescent="0.25">
      <c r="B497" s="221">
        <v>42064</v>
      </c>
      <c r="C497" s="391">
        <v>0</v>
      </c>
      <c r="D497" s="392">
        <v>0</v>
      </c>
      <c r="E497" s="392">
        <v>0</v>
      </c>
      <c r="F497" s="392">
        <v>0</v>
      </c>
      <c r="G497" s="392">
        <v>0</v>
      </c>
      <c r="H497" s="392">
        <v>0</v>
      </c>
      <c r="I497" s="392">
        <v>0</v>
      </c>
      <c r="J497" s="392">
        <v>0</v>
      </c>
      <c r="K497" s="392">
        <v>0</v>
      </c>
      <c r="L497" s="392">
        <v>0</v>
      </c>
      <c r="M497" s="392">
        <v>0</v>
      </c>
      <c r="N497" s="392">
        <v>0</v>
      </c>
      <c r="O497" s="392">
        <v>0</v>
      </c>
      <c r="P497" s="392">
        <v>0</v>
      </c>
      <c r="Q497" s="392">
        <v>0</v>
      </c>
      <c r="R497" s="392">
        <v>0</v>
      </c>
      <c r="S497" s="392">
        <v>0</v>
      </c>
      <c r="T497" s="392">
        <v>0</v>
      </c>
      <c r="U497" s="392">
        <v>0</v>
      </c>
      <c r="V497" s="392">
        <v>0</v>
      </c>
    </row>
    <row r="498" spans="1:23" x14ac:dyDescent="0.25">
      <c r="B498" s="221">
        <v>42095</v>
      </c>
      <c r="C498" s="391">
        <v>0</v>
      </c>
      <c r="D498" s="392">
        <v>0</v>
      </c>
      <c r="E498" s="392">
        <v>0</v>
      </c>
      <c r="F498" s="392">
        <v>0</v>
      </c>
      <c r="G498" s="392">
        <v>0</v>
      </c>
      <c r="H498" s="392">
        <v>0</v>
      </c>
      <c r="I498" s="392">
        <v>0</v>
      </c>
      <c r="J498" s="392">
        <v>0</v>
      </c>
      <c r="K498" s="392">
        <v>0</v>
      </c>
      <c r="L498" s="392">
        <v>0</v>
      </c>
      <c r="M498" s="392">
        <v>0</v>
      </c>
      <c r="N498" s="392">
        <v>0</v>
      </c>
      <c r="O498" s="392">
        <v>0</v>
      </c>
      <c r="P498" s="392">
        <v>0</v>
      </c>
      <c r="Q498" s="392">
        <v>0</v>
      </c>
      <c r="R498" s="392">
        <v>0</v>
      </c>
      <c r="S498" s="392">
        <v>0</v>
      </c>
      <c r="T498" s="392">
        <v>0</v>
      </c>
      <c r="U498" s="392">
        <v>0</v>
      </c>
      <c r="V498" s="392">
        <v>0</v>
      </c>
    </row>
    <row r="499" spans="1:23" ht="13.8" thickBot="1" x14ac:dyDescent="0.3">
      <c r="B499" s="222">
        <v>42125</v>
      </c>
      <c r="C499" s="391">
        <v>0</v>
      </c>
      <c r="D499" s="392">
        <v>0</v>
      </c>
      <c r="E499" s="392">
        <v>0</v>
      </c>
      <c r="F499" s="392">
        <v>0</v>
      </c>
      <c r="G499" s="392">
        <v>0</v>
      </c>
      <c r="H499" s="392">
        <v>0</v>
      </c>
      <c r="I499" s="392">
        <v>0</v>
      </c>
      <c r="J499" s="392">
        <v>0</v>
      </c>
      <c r="K499" s="392">
        <v>0</v>
      </c>
      <c r="L499" s="392">
        <v>0</v>
      </c>
      <c r="M499" s="392">
        <v>0</v>
      </c>
      <c r="N499" s="392">
        <v>0</v>
      </c>
      <c r="O499" s="392">
        <v>0</v>
      </c>
      <c r="P499" s="392">
        <v>0</v>
      </c>
      <c r="Q499" s="392">
        <v>0</v>
      </c>
      <c r="R499" s="392">
        <v>0</v>
      </c>
      <c r="S499" s="392">
        <v>0</v>
      </c>
      <c r="T499" s="392">
        <v>0</v>
      </c>
      <c r="U499" s="392">
        <v>0</v>
      </c>
      <c r="V499" s="392">
        <v>0</v>
      </c>
    </row>
    <row r="501" spans="1:23" ht="13.8" thickBot="1" x14ac:dyDescent="0.3"/>
    <row r="502" spans="1:23" ht="13.8" thickBot="1" x14ac:dyDescent="0.3">
      <c r="A502" s="246" t="s">
        <v>229</v>
      </c>
    </row>
    <row r="503" spans="1:23" ht="15.6" x14ac:dyDescent="0.3">
      <c r="B503" s="211" t="s">
        <v>243</v>
      </c>
      <c r="C503" s="213"/>
      <c r="D503" s="212"/>
      <c r="E503" s="212"/>
      <c r="F503" s="212"/>
      <c r="G503" s="212"/>
      <c r="H503" s="213"/>
      <c r="I503" s="213"/>
      <c r="J503" s="213"/>
      <c r="K503" s="213"/>
      <c r="L503" s="213"/>
      <c r="M503" s="213"/>
      <c r="N503" s="213"/>
      <c r="O503" s="213"/>
      <c r="P503" s="212"/>
      <c r="Q503" s="212"/>
      <c r="R503" s="212"/>
      <c r="S503" s="212"/>
      <c r="T503" s="212"/>
      <c r="U503" s="212"/>
      <c r="V503" s="212"/>
    </row>
    <row r="504" spans="1:23" ht="13.8" x14ac:dyDescent="0.25">
      <c r="B504" s="247" t="s">
        <v>2</v>
      </c>
      <c r="C504" s="254" t="s">
        <v>245</v>
      </c>
      <c r="D504" s="215"/>
      <c r="E504" s="215"/>
      <c r="F504" s="215"/>
      <c r="G504" s="215"/>
      <c r="H504" s="215"/>
      <c r="I504" s="216" t="s">
        <v>359</v>
      </c>
      <c r="J504" s="215" t="s">
        <v>244</v>
      </c>
      <c r="K504" s="217">
        <v>0</v>
      </c>
      <c r="L504" s="217"/>
      <c r="M504" s="217"/>
      <c r="N504" s="217"/>
      <c r="O504" s="215"/>
      <c r="P504" s="215"/>
      <c r="Q504" s="215"/>
      <c r="R504" s="215"/>
      <c r="S504" s="215"/>
      <c r="T504" s="215"/>
      <c r="U504" s="215"/>
      <c r="V504" s="215"/>
    </row>
    <row r="505" spans="1:23" ht="13.8" x14ac:dyDescent="0.25">
      <c r="B505" s="252"/>
      <c r="C505" s="255">
        <v>376152.92509672511</v>
      </c>
      <c r="D505" s="249" t="s">
        <v>22</v>
      </c>
      <c r="E505" s="249" t="s">
        <v>13</v>
      </c>
      <c r="F505" s="249" t="s">
        <v>28</v>
      </c>
      <c r="G505" s="249" t="s">
        <v>12</v>
      </c>
      <c r="H505" s="249" t="s">
        <v>23</v>
      </c>
      <c r="I505" s="249" t="s">
        <v>29</v>
      </c>
      <c r="J505" s="249" t="s">
        <v>6</v>
      </c>
      <c r="K505" s="249" t="s">
        <v>18</v>
      </c>
      <c r="L505" s="249" t="s">
        <v>241</v>
      </c>
      <c r="M505" s="249" t="s">
        <v>8</v>
      </c>
      <c r="N505" s="249" t="s">
        <v>11</v>
      </c>
      <c r="O505" s="249" t="s">
        <v>14</v>
      </c>
      <c r="P505" s="249" t="s">
        <v>27</v>
      </c>
      <c r="Q505" s="249" t="s">
        <v>24</v>
      </c>
      <c r="R505" s="249" t="s">
        <v>26</v>
      </c>
      <c r="S505" s="249" t="s">
        <v>39</v>
      </c>
      <c r="T505" s="249" t="s">
        <v>25</v>
      </c>
      <c r="U505" s="249" t="s">
        <v>5</v>
      </c>
      <c r="V505" s="249" t="s">
        <v>214</v>
      </c>
      <c r="W505" t="s">
        <v>55</v>
      </c>
    </row>
    <row r="506" spans="1:23" x14ac:dyDescent="0.25">
      <c r="B506" s="219">
        <v>37257</v>
      </c>
      <c r="C506" s="391">
        <v>2947.5755814338631</v>
      </c>
      <c r="D506" s="392">
        <v>4107.9728712934684</v>
      </c>
      <c r="E506" s="392">
        <v>0.24274494315655881</v>
      </c>
      <c r="F506" s="392">
        <v>-756.15702640857273</v>
      </c>
      <c r="G506" s="392">
        <v>-689.18271742985212</v>
      </c>
      <c r="H506" s="392">
        <v>0</v>
      </c>
      <c r="I506" s="392">
        <v>321.81873635953707</v>
      </c>
      <c r="J506" s="392">
        <v>0</v>
      </c>
      <c r="K506" s="392">
        <v>0</v>
      </c>
      <c r="L506" s="392">
        <v>-32.414023033439136</v>
      </c>
      <c r="M506" s="392">
        <v>-428.52705658649074</v>
      </c>
      <c r="N506" s="392">
        <v>-56.676373179598073</v>
      </c>
      <c r="O506" s="392">
        <v>0</v>
      </c>
      <c r="P506" s="392">
        <v>0</v>
      </c>
      <c r="Q506" s="392">
        <v>0</v>
      </c>
      <c r="R506" s="392">
        <v>0</v>
      </c>
      <c r="S506" s="392">
        <v>169.30012835377562</v>
      </c>
      <c r="T506" s="392">
        <v>161.17807458988852</v>
      </c>
      <c r="U506" s="392">
        <v>150.02022253198982</v>
      </c>
      <c r="V506" s="392">
        <v>0</v>
      </c>
    </row>
    <row r="507" spans="1:23" x14ac:dyDescent="0.25">
      <c r="B507" s="220">
        <v>37288</v>
      </c>
      <c r="C507" s="391">
        <v>8528.6004985025429</v>
      </c>
      <c r="D507" s="392">
        <v>8011.2800166176603</v>
      </c>
      <c r="E507" s="392">
        <v>30.297719081518352</v>
      </c>
      <c r="F507" s="392">
        <v>-1439.2578324216172</v>
      </c>
      <c r="G507" s="392">
        <v>-320.07463632093402</v>
      </c>
      <c r="H507" s="392">
        <v>0</v>
      </c>
      <c r="I507" s="392">
        <v>2150.267976600609</v>
      </c>
      <c r="J507" s="392">
        <v>0</v>
      </c>
      <c r="K507" s="392">
        <v>0</v>
      </c>
      <c r="L507" s="392">
        <v>-710.60358896169782</v>
      </c>
      <c r="M507" s="392">
        <v>-811.08957987585336</v>
      </c>
      <c r="N507" s="392">
        <v>-258.20638668630772</v>
      </c>
      <c r="O507" s="392">
        <v>0</v>
      </c>
      <c r="P507" s="392">
        <v>0</v>
      </c>
      <c r="Q507" s="392">
        <v>0</v>
      </c>
      <c r="R507" s="392">
        <v>0</v>
      </c>
      <c r="S507" s="392">
        <v>931.21614930285944</v>
      </c>
      <c r="T507" s="392">
        <v>425.63117577885077</v>
      </c>
      <c r="U507" s="392">
        <v>519.13948538745672</v>
      </c>
      <c r="V507" s="392">
        <v>0</v>
      </c>
    </row>
    <row r="508" spans="1:23" x14ac:dyDescent="0.25">
      <c r="B508" s="220">
        <v>37316</v>
      </c>
      <c r="C508" s="391">
        <v>2787.6673139742816</v>
      </c>
      <c r="D508" s="392">
        <v>-1260.1187599243735</v>
      </c>
      <c r="E508" s="392">
        <v>57.699379283871679</v>
      </c>
      <c r="F508" s="392">
        <v>-2021.9970324946946</v>
      </c>
      <c r="G508" s="392">
        <v>-189.01650865853458</v>
      </c>
      <c r="H508" s="392">
        <v>0</v>
      </c>
      <c r="I508" s="392">
        <v>4364.8138784478051</v>
      </c>
      <c r="J508" s="392">
        <v>0</v>
      </c>
      <c r="K508" s="392">
        <v>0</v>
      </c>
      <c r="L508" s="392">
        <v>0</v>
      </c>
      <c r="M508" s="392">
        <v>-1031.5307958263643</v>
      </c>
      <c r="N508" s="392">
        <v>94.792124053370344</v>
      </c>
      <c r="O508" s="392">
        <v>0</v>
      </c>
      <c r="P508" s="392">
        <v>0</v>
      </c>
      <c r="Q508" s="392">
        <v>0</v>
      </c>
      <c r="R508" s="392">
        <v>0</v>
      </c>
      <c r="S508" s="392">
        <v>1335.566254643212</v>
      </c>
      <c r="T508" s="392">
        <v>687.7913966997055</v>
      </c>
      <c r="U508" s="392">
        <v>749.66737775028423</v>
      </c>
      <c r="V508" s="392">
        <v>0</v>
      </c>
    </row>
    <row r="509" spans="1:23" x14ac:dyDescent="0.25">
      <c r="B509" s="220">
        <v>37347</v>
      </c>
      <c r="C509" s="391">
        <v>7573.0448479254692</v>
      </c>
      <c r="D509" s="392">
        <v>-489.44988627622683</v>
      </c>
      <c r="E509" s="392">
        <v>0</v>
      </c>
      <c r="F509" s="392">
        <v>1280.1631209921934</v>
      </c>
      <c r="G509" s="392">
        <v>-281.37502592844862</v>
      </c>
      <c r="H509" s="392">
        <v>0</v>
      </c>
      <c r="I509" s="392">
        <v>5386.3523687568868</v>
      </c>
      <c r="J509" s="392">
        <v>-103.24261063586098</v>
      </c>
      <c r="K509" s="392">
        <v>0</v>
      </c>
      <c r="L509" s="392">
        <v>0</v>
      </c>
      <c r="M509" s="392">
        <v>-326.41507053103123</v>
      </c>
      <c r="N509" s="392">
        <v>0</v>
      </c>
      <c r="O509" s="392">
        <v>0</v>
      </c>
      <c r="P509" s="392">
        <v>0</v>
      </c>
      <c r="Q509" s="392">
        <v>0</v>
      </c>
      <c r="R509" s="392">
        <v>0</v>
      </c>
      <c r="S509" s="392">
        <v>531.67354443195723</v>
      </c>
      <c r="T509" s="392">
        <v>600.97158937754693</v>
      </c>
      <c r="U509" s="392">
        <v>974.36681773845248</v>
      </c>
      <c r="V509" s="392">
        <v>0</v>
      </c>
    </row>
    <row r="510" spans="1:23" x14ac:dyDescent="0.25">
      <c r="B510" s="220">
        <v>37377</v>
      </c>
      <c r="C510" s="391">
        <v>9586.6356546957049</v>
      </c>
      <c r="D510" s="392">
        <v>-587.61236964242721</v>
      </c>
      <c r="E510" s="392">
        <v>0</v>
      </c>
      <c r="F510" s="392">
        <v>1557.919808356527</v>
      </c>
      <c r="G510" s="392">
        <v>-324.47619145023032</v>
      </c>
      <c r="H510" s="392">
        <v>0</v>
      </c>
      <c r="I510" s="392">
        <v>6685.1932160571114</v>
      </c>
      <c r="J510" s="392">
        <v>-130.40501299127237</v>
      </c>
      <c r="K510" s="392">
        <v>0</v>
      </c>
      <c r="L510" s="392">
        <v>0</v>
      </c>
      <c r="M510" s="392">
        <v>-359.2382399005819</v>
      </c>
      <c r="N510" s="392">
        <v>0</v>
      </c>
      <c r="O510" s="392">
        <v>0</v>
      </c>
      <c r="P510" s="392">
        <v>0</v>
      </c>
      <c r="Q510" s="392">
        <v>0</v>
      </c>
      <c r="R510" s="392">
        <v>0</v>
      </c>
      <c r="S510" s="392">
        <v>716.3637636019082</v>
      </c>
      <c r="T510" s="392">
        <v>889.03010331154155</v>
      </c>
      <c r="U510" s="392">
        <v>1139.860577353129</v>
      </c>
      <c r="V510" s="392">
        <v>0</v>
      </c>
    </row>
    <row r="511" spans="1:23" x14ac:dyDescent="0.25">
      <c r="B511" s="220">
        <v>37408</v>
      </c>
      <c r="C511" s="391">
        <v>11731.228467571487</v>
      </c>
      <c r="D511" s="392">
        <v>-620.98666829272497</v>
      </c>
      <c r="E511" s="392">
        <v>0</v>
      </c>
      <c r="F511" s="392">
        <v>1748.0277976163738</v>
      </c>
      <c r="G511" s="392">
        <v>-352.50762861707449</v>
      </c>
      <c r="H511" s="392">
        <v>0</v>
      </c>
      <c r="I511" s="392">
        <v>7959.5365506042035</v>
      </c>
      <c r="J511" s="392">
        <v>-153.97121634028758</v>
      </c>
      <c r="K511" s="392">
        <v>0</v>
      </c>
      <c r="L511" s="392">
        <v>0</v>
      </c>
      <c r="M511" s="392">
        <v>-401.93379187266964</v>
      </c>
      <c r="N511" s="392">
        <v>0</v>
      </c>
      <c r="O511" s="392">
        <v>0</v>
      </c>
      <c r="P511" s="392">
        <v>0</v>
      </c>
      <c r="Q511" s="392">
        <v>0</v>
      </c>
      <c r="R511" s="392">
        <v>0</v>
      </c>
      <c r="S511" s="392">
        <v>975.25033210240463</v>
      </c>
      <c r="T511" s="392">
        <v>1284.493477326288</v>
      </c>
      <c r="U511" s="392">
        <v>1293.319615044973</v>
      </c>
      <c r="V511" s="392">
        <v>0</v>
      </c>
    </row>
    <row r="512" spans="1:23" x14ac:dyDescent="0.25">
      <c r="B512" s="220">
        <v>37438</v>
      </c>
      <c r="C512" s="391">
        <v>15825.487234540098</v>
      </c>
      <c r="D512" s="392">
        <v>-698.35302863315837</v>
      </c>
      <c r="E512" s="392">
        <v>0</v>
      </c>
      <c r="F512" s="392">
        <v>2047.7477198994131</v>
      </c>
      <c r="G512" s="392">
        <v>-374.11825451129118</v>
      </c>
      <c r="H512" s="392">
        <v>0</v>
      </c>
      <c r="I512" s="392">
        <v>10436.269530130614</v>
      </c>
      <c r="J512" s="392">
        <v>-186.18113539395776</v>
      </c>
      <c r="K512" s="392">
        <v>0</v>
      </c>
      <c r="L512" s="392">
        <v>0</v>
      </c>
      <c r="M512" s="392">
        <v>-417.21967373719053</v>
      </c>
      <c r="N512" s="392">
        <v>0</v>
      </c>
      <c r="O512" s="392">
        <v>0</v>
      </c>
      <c r="P512" s="392">
        <v>0</v>
      </c>
      <c r="Q512" s="392">
        <v>0</v>
      </c>
      <c r="R512" s="392">
        <v>0</v>
      </c>
      <c r="S512" s="392">
        <v>1285.1135286854951</v>
      </c>
      <c r="T512" s="392">
        <v>2265.5214535937548</v>
      </c>
      <c r="U512" s="392">
        <v>1466.7070945064197</v>
      </c>
      <c r="V512" s="392">
        <v>0</v>
      </c>
    </row>
    <row r="513" spans="2:22" x14ac:dyDescent="0.25">
      <c r="B513" s="220">
        <v>37469</v>
      </c>
      <c r="C513" s="391">
        <v>18514.353049879825</v>
      </c>
      <c r="D513" s="392">
        <v>-752.48535467441161</v>
      </c>
      <c r="E513" s="392">
        <v>0</v>
      </c>
      <c r="F513" s="392">
        <v>2290.1578310811092</v>
      </c>
      <c r="G513" s="392">
        <v>-390.79020038064033</v>
      </c>
      <c r="H513" s="392">
        <v>0</v>
      </c>
      <c r="I513" s="392">
        <v>11732.426300525274</v>
      </c>
      <c r="J513" s="392">
        <v>-215.89419391166862</v>
      </c>
      <c r="K513" s="392">
        <v>0</v>
      </c>
      <c r="L513" s="392">
        <v>0</v>
      </c>
      <c r="M513" s="392">
        <v>-448.69789295700866</v>
      </c>
      <c r="N513" s="392">
        <v>0</v>
      </c>
      <c r="O513" s="392">
        <v>0</v>
      </c>
      <c r="P513" s="392">
        <v>0</v>
      </c>
      <c r="Q513" s="392">
        <v>0</v>
      </c>
      <c r="R513" s="392">
        <v>0</v>
      </c>
      <c r="S513" s="392">
        <v>1625.8937501075686</v>
      </c>
      <c r="T513" s="392">
        <v>3020.2463185660663</v>
      </c>
      <c r="U513" s="392">
        <v>1653.496491523535</v>
      </c>
      <c r="V513" s="392">
        <v>0</v>
      </c>
    </row>
    <row r="514" spans="2:22" x14ac:dyDescent="0.25">
      <c r="B514" s="220">
        <v>37500</v>
      </c>
      <c r="C514" s="391">
        <v>19356.570317707075</v>
      </c>
      <c r="D514" s="392">
        <v>-728.82151455075336</v>
      </c>
      <c r="E514" s="392">
        <v>0</v>
      </c>
      <c r="F514" s="392">
        <v>2381.7195883094932</v>
      </c>
      <c r="G514" s="392">
        <v>-409.91898125104257</v>
      </c>
      <c r="H514" s="392">
        <v>0</v>
      </c>
      <c r="I514" s="392">
        <v>12293.623439202125</v>
      </c>
      <c r="J514" s="392">
        <v>-228.32207625921342</v>
      </c>
      <c r="K514" s="392">
        <v>0</v>
      </c>
      <c r="L514" s="392">
        <v>0</v>
      </c>
      <c r="M514" s="392">
        <v>-485.06613211284639</v>
      </c>
      <c r="N514" s="392">
        <v>0</v>
      </c>
      <c r="O514" s="392">
        <v>0</v>
      </c>
      <c r="P514" s="392">
        <v>0</v>
      </c>
      <c r="Q514" s="392">
        <v>0</v>
      </c>
      <c r="R514" s="392">
        <v>0</v>
      </c>
      <c r="S514" s="392">
        <v>1841.0647260543626</v>
      </c>
      <c r="T514" s="392">
        <v>2937.5440110815248</v>
      </c>
      <c r="U514" s="392">
        <v>1754.7472572334254</v>
      </c>
      <c r="V514" s="392">
        <v>0</v>
      </c>
    </row>
    <row r="515" spans="2:22" x14ac:dyDescent="0.25">
      <c r="B515" s="220">
        <v>37530</v>
      </c>
      <c r="C515" s="391">
        <v>20444.084751257004</v>
      </c>
      <c r="D515" s="392">
        <v>-819.44559286094682</v>
      </c>
      <c r="E515" s="392">
        <v>0</v>
      </c>
      <c r="F515" s="392">
        <v>2688.1050972281855</v>
      </c>
      <c r="G515" s="392">
        <v>-428.7493530862082</v>
      </c>
      <c r="H515" s="392">
        <v>0</v>
      </c>
      <c r="I515" s="392">
        <v>12777.057471186808</v>
      </c>
      <c r="J515" s="392">
        <v>-256.33781106175536</v>
      </c>
      <c r="K515" s="392">
        <v>0</v>
      </c>
      <c r="L515" s="392">
        <v>0</v>
      </c>
      <c r="M515" s="392">
        <v>-492.73140699515261</v>
      </c>
      <c r="N515" s="392">
        <v>0</v>
      </c>
      <c r="O515" s="392">
        <v>0</v>
      </c>
      <c r="P515" s="392">
        <v>0</v>
      </c>
      <c r="Q515" s="392">
        <v>0</v>
      </c>
      <c r="R515" s="392">
        <v>0</v>
      </c>
      <c r="S515" s="392">
        <v>2118.289022009466</v>
      </c>
      <c r="T515" s="392">
        <v>2956.8887041047938</v>
      </c>
      <c r="U515" s="392">
        <v>1901.0086207318145</v>
      </c>
      <c r="V515" s="392">
        <v>0</v>
      </c>
    </row>
    <row r="516" spans="2:22" x14ac:dyDescent="0.25">
      <c r="B516" s="220">
        <v>37561</v>
      </c>
      <c r="C516" s="391">
        <v>11010.2217951372</v>
      </c>
      <c r="D516" s="392">
        <v>0</v>
      </c>
      <c r="E516" s="392">
        <v>0</v>
      </c>
      <c r="F516" s="392">
        <v>0</v>
      </c>
      <c r="G516" s="392">
        <v>-977.32815363203554</v>
      </c>
      <c r="H516" s="392">
        <v>0</v>
      </c>
      <c r="I516" s="392">
        <v>3180.3177209808464</v>
      </c>
      <c r="J516" s="392">
        <v>0</v>
      </c>
      <c r="K516" s="392">
        <v>0</v>
      </c>
      <c r="L516" s="392">
        <v>0</v>
      </c>
      <c r="M516" s="392">
        <v>1127.4262276811496</v>
      </c>
      <c r="N516" s="392">
        <v>0</v>
      </c>
      <c r="O516" s="392">
        <v>0</v>
      </c>
      <c r="P516" s="392">
        <v>0</v>
      </c>
      <c r="Q516" s="392">
        <v>0</v>
      </c>
      <c r="R516" s="392">
        <v>0</v>
      </c>
      <c r="S516" s="392">
        <v>3547.6418321391302</v>
      </c>
      <c r="T516" s="392">
        <v>2077.4312808021941</v>
      </c>
      <c r="U516" s="392">
        <v>2054.7328871659156</v>
      </c>
      <c r="V516" s="392">
        <v>0</v>
      </c>
    </row>
    <row r="517" spans="2:22" x14ac:dyDescent="0.25">
      <c r="B517" s="220">
        <v>37591</v>
      </c>
      <c r="C517" s="391">
        <v>12713.701511253952</v>
      </c>
      <c r="D517" s="392">
        <v>0</v>
      </c>
      <c r="E517" s="392">
        <v>0</v>
      </c>
      <c r="F517" s="392">
        <v>0</v>
      </c>
      <c r="G517" s="392">
        <v>-1148.1940418592112</v>
      </c>
      <c r="H517" s="392">
        <v>0</v>
      </c>
      <c r="I517" s="392">
        <v>3681.4661394555942</v>
      </c>
      <c r="J517" s="392">
        <v>0</v>
      </c>
      <c r="K517" s="392">
        <v>0</v>
      </c>
      <c r="L517" s="392">
        <v>0</v>
      </c>
      <c r="M517" s="392">
        <v>1256.8724130443406</v>
      </c>
      <c r="N517" s="392">
        <v>0</v>
      </c>
      <c r="O517" s="392">
        <v>0</v>
      </c>
      <c r="P517" s="392">
        <v>0</v>
      </c>
      <c r="Q517" s="392">
        <v>0</v>
      </c>
      <c r="R517" s="392">
        <v>0</v>
      </c>
      <c r="S517" s="392">
        <v>4082.2287342367645</v>
      </c>
      <c r="T517" s="392">
        <v>2568.9367903779867</v>
      </c>
      <c r="U517" s="392">
        <v>2272.3914759984764</v>
      </c>
      <c r="V517" s="392">
        <v>0</v>
      </c>
    </row>
    <row r="518" spans="2:22" x14ac:dyDescent="0.25">
      <c r="B518" s="220">
        <v>37622</v>
      </c>
      <c r="C518" s="391">
        <v>12386.437115069095</v>
      </c>
      <c r="D518" s="392">
        <v>0</v>
      </c>
      <c r="E518" s="392">
        <v>0</v>
      </c>
      <c r="F518" s="392">
        <v>0</v>
      </c>
      <c r="G518" s="392">
        <v>-1252.9692159843571</v>
      </c>
      <c r="H518" s="392">
        <v>0</v>
      </c>
      <c r="I518" s="392">
        <v>0</v>
      </c>
      <c r="J518" s="392">
        <v>0</v>
      </c>
      <c r="K518" s="392">
        <v>0</v>
      </c>
      <c r="L518" s="392">
        <v>0</v>
      </c>
      <c r="M518" s="392">
        <v>-146.97942612910811</v>
      </c>
      <c r="N518" s="392">
        <v>0</v>
      </c>
      <c r="O518" s="392">
        <v>0</v>
      </c>
      <c r="P518" s="392">
        <v>0</v>
      </c>
      <c r="Q518" s="392">
        <v>0</v>
      </c>
      <c r="R518" s="392">
        <v>0</v>
      </c>
      <c r="S518" s="392">
        <v>4583.9568449525177</v>
      </c>
      <c r="T518" s="392">
        <v>6792.9994259762962</v>
      </c>
      <c r="U518" s="392">
        <v>2409.4294862537463</v>
      </c>
      <c r="V518" s="392">
        <v>0</v>
      </c>
    </row>
    <row r="519" spans="2:22" x14ac:dyDescent="0.25">
      <c r="B519" s="220">
        <v>37653</v>
      </c>
      <c r="C519" s="391">
        <v>11564.625660939295</v>
      </c>
      <c r="D519" s="392">
        <v>0</v>
      </c>
      <c r="E519" s="392">
        <v>0</v>
      </c>
      <c r="F519" s="392">
        <v>0</v>
      </c>
      <c r="G519" s="392">
        <v>-1268.2969146203031</v>
      </c>
      <c r="H519" s="392">
        <v>0</v>
      </c>
      <c r="I519" s="392">
        <v>0</v>
      </c>
      <c r="J519" s="392">
        <v>0</v>
      </c>
      <c r="K519" s="392">
        <v>0</v>
      </c>
      <c r="L519" s="392">
        <v>0</v>
      </c>
      <c r="M519" s="392">
        <v>-106.97456130234059</v>
      </c>
      <c r="N519" s="392">
        <v>0</v>
      </c>
      <c r="O519" s="392">
        <v>0</v>
      </c>
      <c r="P519" s="392">
        <v>0</v>
      </c>
      <c r="Q519" s="392">
        <v>0</v>
      </c>
      <c r="R519" s="392">
        <v>0</v>
      </c>
      <c r="S519" s="392">
        <v>4417.548136156709</v>
      </c>
      <c r="T519" s="392">
        <v>6224.6965119217293</v>
      </c>
      <c r="U519" s="392">
        <v>2297.6524887835003</v>
      </c>
      <c r="V519" s="392">
        <v>0</v>
      </c>
    </row>
    <row r="520" spans="2:22" x14ac:dyDescent="0.25">
      <c r="B520" s="220">
        <v>37681</v>
      </c>
      <c r="C520" s="391">
        <v>12088.347561273755</v>
      </c>
      <c r="D520" s="392">
        <v>0</v>
      </c>
      <c r="E520" s="392">
        <v>0</v>
      </c>
      <c r="F520" s="392">
        <v>0</v>
      </c>
      <c r="G520" s="392">
        <v>-1270.1895880492784</v>
      </c>
      <c r="H520" s="392">
        <v>0</v>
      </c>
      <c r="I520" s="392">
        <v>0</v>
      </c>
      <c r="J520" s="392">
        <v>0</v>
      </c>
      <c r="K520" s="392">
        <v>0</v>
      </c>
      <c r="L520" s="392">
        <v>0</v>
      </c>
      <c r="M520" s="392">
        <v>-111.8753526711007</v>
      </c>
      <c r="N520" s="392">
        <v>0</v>
      </c>
      <c r="O520" s="392">
        <v>0</v>
      </c>
      <c r="P520" s="392">
        <v>0</v>
      </c>
      <c r="Q520" s="392">
        <v>0</v>
      </c>
      <c r="R520" s="392">
        <v>0</v>
      </c>
      <c r="S520" s="392">
        <v>4393.2083950319175</v>
      </c>
      <c r="T520" s="392">
        <v>6685.3231461246924</v>
      </c>
      <c r="U520" s="392">
        <v>2391.880960837525</v>
      </c>
      <c r="V520" s="392">
        <v>0</v>
      </c>
    </row>
    <row r="521" spans="2:22" x14ac:dyDescent="0.25">
      <c r="B521" s="220">
        <v>37712</v>
      </c>
      <c r="C521" s="391">
        <v>10686.509812129567</v>
      </c>
      <c r="D521" s="392">
        <v>0</v>
      </c>
      <c r="E521" s="392">
        <v>0</v>
      </c>
      <c r="F521" s="392">
        <v>-467.7105080344603</v>
      </c>
      <c r="G521" s="392">
        <v>0</v>
      </c>
      <c r="H521" s="392">
        <v>0</v>
      </c>
      <c r="I521" s="392">
        <v>0</v>
      </c>
      <c r="J521" s="392">
        <v>0</v>
      </c>
      <c r="K521" s="392">
        <v>0</v>
      </c>
      <c r="L521" s="392">
        <v>0</v>
      </c>
      <c r="M521" s="392">
        <v>-150.75622137622304</v>
      </c>
      <c r="N521" s="392">
        <v>0</v>
      </c>
      <c r="O521" s="392">
        <v>0</v>
      </c>
      <c r="P521" s="392">
        <v>0</v>
      </c>
      <c r="Q521" s="392">
        <v>0</v>
      </c>
      <c r="R521" s="392">
        <v>0</v>
      </c>
      <c r="S521" s="392">
        <v>2631.8032816024088</v>
      </c>
      <c r="T521" s="392">
        <v>6347.1647056508345</v>
      </c>
      <c r="U521" s="392">
        <v>2326.0085542870074</v>
      </c>
      <c r="V521" s="392">
        <v>0</v>
      </c>
    </row>
    <row r="522" spans="2:22" x14ac:dyDescent="0.25">
      <c r="B522" s="220">
        <v>37742</v>
      </c>
      <c r="C522" s="391">
        <v>11297.313057317453</v>
      </c>
      <c r="D522" s="392">
        <v>0</v>
      </c>
      <c r="E522" s="392">
        <v>0</v>
      </c>
      <c r="F522" s="392">
        <v>-471.00749856344765</v>
      </c>
      <c r="G522" s="392">
        <v>0</v>
      </c>
      <c r="H522" s="392">
        <v>0</v>
      </c>
      <c r="I522" s="392">
        <v>0</v>
      </c>
      <c r="J522" s="392">
        <v>0</v>
      </c>
      <c r="K522" s="392">
        <v>0</v>
      </c>
      <c r="L522" s="392">
        <v>0</v>
      </c>
      <c r="M522" s="392">
        <v>-160.76730354488245</v>
      </c>
      <c r="N522" s="392">
        <v>0</v>
      </c>
      <c r="O522" s="392">
        <v>0</v>
      </c>
      <c r="P522" s="392">
        <v>0</v>
      </c>
      <c r="Q522" s="392">
        <v>0</v>
      </c>
      <c r="R522" s="392">
        <v>0</v>
      </c>
      <c r="S522" s="392">
        <v>2743.9769158597574</v>
      </c>
      <c r="T522" s="392">
        <v>6756.621804517481</v>
      </c>
      <c r="U522" s="392">
        <v>2428.4891390485445</v>
      </c>
      <c r="V522" s="392">
        <v>0</v>
      </c>
    </row>
    <row r="523" spans="2:22" x14ac:dyDescent="0.25">
      <c r="B523" s="220">
        <v>37773</v>
      </c>
      <c r="C523" s="391">
        <v>11565.058078557311</v>
      </c>
      <c r="D523" s="392">
        <v>0</v>
      </c>
      <c r="E523" s="392">
        <v>0</v>
      </c>
      <c r="F523" s="392">
        <v>-522.31023962700897</v>
      </c>
      <c r="G523" s="392">
        <v>0</v>
      </c>
      <c r="H523" s="392">
        <v>0</v>
      </c>
      <c r="I523" s="392">
        <v>0</v>
      </c>
      <c r="J523" s="392">
        <v>0</v>
      </c>
      <c r="K523" s="392">
        <v>0</v>
      </c>
      <c r="L523" s="392">
        <v>0</v>
      </c>
      <c r="M523" s="392">
        <v>-157.60154123366192</v>
      </c>
      <c r="N523" s="392">
        <v>0</v>
      </c>
      <c r="O523" s="392">
        <v>0</v>
      </c>
      <c r="P523" s="392">
        <v>0</v>
      </c>
      <c r="Q523" s="392">
        <v>0</v>
      </c>
      <c r="R523" s="392">
        <v>0</v>
      </c>
      <c r="S523" s="392">
        <v>2890.0609278002867</v>
      </c>
      <c r="T523" s="392">
        <v>6876.6780260281676</v>
      </c>
      <c r="U523" s="392">
        <v>2478.2309055895275</v>
      </c>
      <c r="V523" s="392">
        <v>0</v>
      </c>
    </row>
    <row r="524" spans="2:22" x14ac:dyDescent="0.25">
      <c r="B524" s="220">
        <v>37803</v>
      </c>
      <c r="C524" s="391">
        <v>12553.268667863043</v>
      </c>
      <c r="D524" s="392">
        <v>0</v>
      </c>
      <c r="E524" s="392">
        <v>0</v>
      </c>
      <c r="F524" s="392">
        <v>-575.48542795755327</v>
      </c>
      <c r="G524" s="392">
        <v>0</v>
      </c>
      <c r="H524" s="392">
        <v>0</v>
      </c>
      <c r="I524" s="392">
        <v>0</v>
      </c>
      <c r="J524" s="392">
        <v>0</v>
      </c>
      <c r="K524" s="392">
        <v>0</v>
      </c>
      <c r="L524" s="392">
        <v>0</v>
      </c>
      <c r="M524" s="392">
        <v>-163.5359325325735</v>
      </c>
      <c r="N524" s="392">
        <v>0</v>
      </c>
      <c r="O524" s="392">
        <v>0</v>
      </c>
      <c r="P524" s="392">
        <v>0</v>
      </c>
      <c r="Q524" s="392">
        <v>0</v>
      </c>
      <c r="R524" s="392">
        <v>0</v>
      </c>
      <c r="S524" s="392">
        <v>3171.7437382672542</v>
      </c>
      <c r="T524" s="392">
        <v>7512.7816159148142</v>
      </c>
      <c r="U524" s="392">
        <v>2607.7646741711014</v>
      </c>
      <c r="V524" s="392">
        <v>0</v>
      </c>
    </row>
    <row r="525" spans="2:22" x14ac:dyDescent="0.25">
      <c r="B525" s="220">
        <v>37834</v>
      </c>
      <c r="C525" s="391">
        <v>13313.813350910277</v>
      </c>
      <c r="D525" s="392">
        <v>0</v>
      </c>
      <c r="E525" s="392">
        <v>0</v>
      </c>
      <c r="F525" s="392">
        <v>-645.77424939914351</v>
      </c>
      <c r="G525" s="392">
        <v>0</v>
      </c>
      <c r="H525" s="392">
        <v>0</v>
      </c>
      <c r="I525" s="392">
        <v>0</v>
      </c>
      <c r="J525" s="392">
        <v>0</v>
      </c>
      <c r="K525" s="392">
        <v>0</v>
      </c>
      <c r="L525" s="392">
        <v>0</v>
      </c>
      <c r="M525" s="392">
        <v>-164.26769053253884</v>
      </c>
      <c r="N525" s="392">
        <v>0</v>
      </c>
      <c r="O525" s="392">
        <v>0</v>
      </c>
      <c r="P525" s="392">
        <v>0</v>
      </c>
      <c r="Q525" s="392">
        <v>0</v>
      </c>
      <c r="R525" s="392">
        <v>0</v>
      </c>
      <c r="S525" s="392">
        <v>3441.9692887201145</v>
      </c>
      <c r="T525" s="392">
        <v>7971.0491651216771</v>
      </c>
      <c r="U525" s="392">
        <v>2710.8368370001681</v>
      </c>
      <c r="V525" s="392">
        <v>0</v>
      </c>
    </row>
    <row r="526" spans="2:22" x14ac:dyDescent="0.25">
      <c r="B526" s="220">
        <v>37865</v>
      </c>
      <c r="C526" s="391">
        <v>13298.027754550114</v>
      </c>
      <c r="D526" s="392">
        <v>0</v>
      </c>
      <c r="E526" s="392">
        <v>0</v>
      </c>
      <c r="F526" s="392">
        <v>-690.86991226745079</v>
      </c>
      <c r="G526" s="392">
        <v>0</v>
      </c>
      <c r="H526" s="392">
        <v>0</v>
      </c>
      <c r="I526" s="392">
        <v>0</v>
      </c>
      <c r="J526" s="392">
        <v>0</v>
      </c>
      <c r="K526" s="392">
        <v>0</v>
      </c>
      <c r="L526" s="392">
        <v>0</v>
      </c>
      <c r="M526" s="392">
        <v>-162.94369601533981</v>
      </c>
      <c r="N526" s="392">
        <v>0</v>
      </c>
      <c r="O526" s="392">
        <v>0</v>
      </c>
      <c r="P526" s="392">
        <v>0</v>
      </c>
      <c r="Q526" s="392">
        <v>0</v>
      </c>
      <c r="R526" s="392">
        <v>0</v>
      </c>
      <c r="S526" s="392">
        <v>3486.0377598455598</v>
      </c>
      <c r="T526" s="392">
        <v>7891.9844117457706</v>
      </c>
      <c r="U526" s="392">
        <v>2773.8191912415732</v>
      </c>
      <c r="V526" s="392">
        <v>0</v>
      </c>
    </row>
    <row r="527" spans="2:22" x14ac:dyDescent="0.25">
      <c r="B527" s="220">
        <v>37895</v>
      </c>
      <c r="C527" s="391">
        <v>14262.130386936113</v>
      </c>
      <c r="D527" s="392">
        <v>0</v>
      </c>
      <c r="E527" s="392">
        <v>0</v>
      </c>
      <c r="F527" s="392">
        <v>-739.05147046132277</v>
      </c>
      <c r="G527" s="392">
        <v>0</v>
      </c>
      <c r="H527" s="392">
        <v>0</v>
      </c>
      <c r="I527" s="392">
        <v>0</v>
      </c>
      <c r="J527" s="392">
        <v>0</v>
      </c>
      <c r="K527" s="392">
        <v>0</v>
      </c>
      <c r="L527" s="392">
        <v>0</v>
      </c>
      <c r="M527" s="392">
        <v>-166.73387826471117</v>
      </c>
      <c r="N527" s="392">
        <v>0</v>
      </c>
      <c r="O527" s="392">
        <v>0</v>
      </c>
      <c r="P527" s="392">
        <v>0</v>
      </c>
      <c r="Q527" s="392">
        <v>0</v>
      </c>
      <c r="R527" s="392">
        <v>0</v>
      </c>
      <c r="S527" s="392">
        <v>3779.9864721352465</v>
      </c>
      <c r="T527" s="392">
        <v>8530.3158563538655</v>
      </c>
      <c r="U527" s="392">
        <v>2857.6134071730357</v>
      </c>
      <c r="V527" s="392">
        <v>0</v>
      </c>
    </row>
    <row r="528" spans="2:22" x14ac:dyDescent="0.25">
      <c r="B528" s="220">
        <v>37926</v>
      </c>
      <c r="C528" s="391">
        <v>12595.08676185424</v>
      </c>
      <c r="D528" s="392">
        <v>0</v>
      </c>
      <c r="E528" s="392">
        <v>0</v>
      </c>
      <c r="F528" s="392">
        <v>0</v>
      </c>
      <c r="G528" s="392">
        <v>0</v>
      </c>
      <c r="H528" s="392">
        <v>0</v>
      </c>
      <c r="I528" s="392">
        <v>0</v>
      </c>
      <c r="J528" s="392">
        <v>0</v>
      </c>
      <c r="K528" s="392">
        <v>0</v>
      </c>
      <c r="L528" s="392">
        <v>0</v>
      </c>
      <c r="M528" s="392">
        <v>-162.13504645358626</v>
      </c>
      <c r="N528" s="392">
        <v>0</v>
      </c>
      <c r="O528" s="392">
        <v>0</v>
      </c>
      <c r="P528" s="392">
        <v>0</v>
      </c>
      <c r="Q528" s="392">
        <v>0</v>
      </c>
      <c r="R528" s="392">
        <v>0</v>
      </c>
      <c r="S528" s="392">
        <v>2404.8009894808629</v>
      </c>
      <c r="T528" s="392">
        <v>9021.7831578164332</v>
      </c>
      <c r="U528" s="392">
        <v>1330.637661010529</v>
      </c>
      <c r="V528" s="392">
        <v>0</v>
      </c>
    </row>
    <row r="529" spans="2:22" x14ac:dyDescent="0.25">
      <c r="B529" s="220">
        <v>37956</v>
      </c>
      <c r="C529" s="391">
        <v>13987.845804481089</v>
      </c>
      <c r="D529" s="392">
        <v>0</v>
      </c>
      <c r="E529" s="392">
        <v>0</v>
      </c>
      <c r="F529" s="392">
        <v>0</v>
      </c>
      <c r="G529" s="392">
        <v>0</v>
      </c>
      <c r="H529" s="392">
        <v>0</v>
      </c>
      <c r="I529" s="392">
        <v>0</v>
      </c>
      <c r="J529" s="392">
        <v>0</v>
      </c>
      <c r="K529" s="392">
        <v>0</v>
      </c>
      <c r="L529" s="392">
        <v>0</v>
      </c>
      <c r="M529" s="392">
        <v>-181.33449995984665</v>
      </c>
      <c r="N529" s="392">
        <v>0</v>
      </c>
      <c r="O529" s="392">
        <v>0</v>
      </c>
      <c r="P529" s="392">
        <v>0</v>
      </c>
      <c r="Q529" s="392">
        <v>0</v>
      </c>
      <c r="R529" s="392">
        <v>0</v>
      </c>
      <c r="S529" s="392">
        <v>2683.915600720336</v>
      </c>
      <c r="T529" s="392">
        <v>10038.089976397114</v>
      </c>
      <c r="U529" s="392">
        <v>1447.1747273234851</v>
      </c>
      <c r="V529" s="392">
        <v>0</v>
      </c>
    </row>
    <row r="530" spans="2:22" x14ac:dyDescent="0.25">
      <c r="B530" s="220">
        <v>37987</v>
      </c>
      <c r="C530" s="391">
        <v>9721.8144067005178</v>
      </c>
      <c r="D530" s="392">
        <v>0</v>
      </c>
      <c r="E530" s="392">
        <v>0</v>
      </c>
      <c r="F530" s="392">
        <v>0</v>
      </c>
      <c r="G530" s="392">
        <v>0</v>
      </c>
      <c r="H530" s="392">
        <v>0</v>
      </c>
      <c r="I530" s="392">
        <v>0</v>
      </c>
      <c r="J530" s="392">
        <v>0</v>
      </c>
      <c r="K530" s="392">
        <v>0</v>
      </c>
      <c r="L530" s="392">
        <v>0</v>
      </c>
      <c r="M530" s="392">
        <v>1834.4753148942837</v>
      </c>
      <c r="N530" s="392">
        <v>0</v>
      </c>
      <c r="O530" s="392">
        <v>0</v>
      </c>
      <c r="P530" s="392">
        <v>0</v>
      </c>
      <c r="Q530" s="392">
        <v>0</v>
      </c>
      <c r="R530" s="392">
        <v>0</v>
      </c>
      <c r="S530" s="392">
        <v>2897.372445154816</v>
      </c>
      <c r="T530" s="392">
        <v>3484.6971231734192</v>
      </c>
      <c r="U530" s="392">
        <v>1505.2695234779985</v>
      </c>
      <c r="V530" s="392">
        <v>0</v>
      </c>
    </row>
    <row r="531" spans="2:22" x14ac:dyDescent="0.25">
      <c r="B531" s="220">
        <v>38018</v>
      </c>
      <c r="C531" s="391">
        <v>8969.2284324285556</v>
      </c>
      <c r="D531" s="392">
        <v>0</v>
      </c>
      <c r="E531" s="392">
        <v>0</v>
      </c>
      <c r="F531" s="392">
        <v>0</v>
      </c>
      <c r="G531" s="392">
        <v>0</v>
      </c>
      <c r="H531" s="392">
        <v>0</v>
      </c>
      <c r="I531" s="392">
        <v>0</v>
      </c>
      <c r="J531" s="392">
        <v>0</v>
      </c>
      <c r="K531" s="392">
        <v>0</v>
      </c>
      <c r="L531" s="392">
        <v>0</v>
      </c>
      <c r="M531" s="392">
        <v>1734.9336605857225</v>
      </c>
      <c r="N531" s="392">
        <v>0</v>
      </c>
      <c r="O531" s="392">
        <v>0</v>
      </c>
      <c r="P531" s="392">
        <v>0</v>
      </c>
      <c r="Q531" s="392">
        <v>0</v>
      </c>
      <c r="R531" s="392">
        <v>0</v>
      </c>
      <c r="S531" s="392">
        <v>2662.0965549593056</v>
      </c>
      <c r="T531" s="392">
        <v>3200.5941597373508</v>
      </c>
      <c r="U531" s="392">
        <v>1371.6040571461763</v>
      </c>
      <c r="V531" s="392">
        <v>0</v>
      </c>
    </row>
    <row r="532" spans="2:22" x14ac:dyDescent="0.25">
      <c r="B532" s="220">
        <v>38047</v>
      </c>
      <c r="C532" s="391">
        <v>9114.3487163884583</v>
      </c>
      <c r="D532" s="392">
        <v>0</v>
      </c>
      <c r="E532" s="392">
        <v>0</v>
      </c>
      <c r="F532" s="392">
        <v>0</v>
      </c>
      <c r="G532" s="392">
        <v>0</v>
      </c>
      <c r="H532" s="392">
        <v>0</v>
      </c>
      <c r="I532" s="392">
        <v>0</v>
      </c>
      <c r="J532" s="392">
        <v>0</v>
      </c>
      <c r="K532" s="392">
        <v>0</v>
      </c>
      <c r="L532" s="392">
        <v>0</v>
      </c>
      <c r="M532" s="392">
        <v>1832.1206272499367</v>
      </c>
      <c r="N532" s="392">
        <v>0</v>
      </c>
      <c r="O532" s="392">
        <v>0</v>
      </c>
      <c r="P532" s="392">
        <v>0</v>
      </c>
      <c r="Q532" s="392">
        <v>0</v>
      </c>
      <c r="R532" s="392">
        <v>0</v>
      </c>
      <c r="S532" s="392">
        <v>2641.348661134436</v>
      </c>
      <c r="T532" s="392">
        <v>3209.5764844859223</v>
      </c>
      <c r="U532" s="392">
        <v>1431.3029435181634</v>
      </c>
      <c r="V532" s="392">
        <v>0</v>
      </c>
    </row>
    <row r="533" spans="2:22" x14ac:dyDescent="0.25">
      <c r="B533" s="220">
        <v>38078</v>
      </c>
      <c r="C533" s="391">
        <v>7499.9919837303914</v>
      </c>
      <c r="D533" s="392">
        <v>0</v>
      </c>
      <c r="E533" s="392">
        <v>0</v>
      </c>
      <c r="F533" s="392">
        <v>0</v>
      </c>
      <c r="G533" s="392">
        <v>0</v>
      </c>
      <c r="H533" s="392">
        <v>0</v>
      </c>
      <c r="I533" s="392">
        <v>0</v>
      </c>
      <c r="J533" s="392">
        <v>0</v>
      </c>
      <c r="K533" s="392">
        <v>0</v>
      </c>
      <c r="L533" s="392">
        <v>0</v>
      </c>
      <c r="M533" s="392">
        <v>1706.3315497194344</v>
      </c>
      <c r="N533" s="392">
        <v>0</v>
      </c>
      <c r="O533" s="392">
        <v>0</v>
      </c>
      <c r="P533" s="392">
        <v>0</v>
      </c>
      <c r="Q533" s="392">
        <v>0</v>
      </c>
      <c r="R533" s="392">
        <v>0</v>
      </c>
      <c r="S533" s="392">
        <v>1716.9400456130393</v>
      </c>
      <c r="T533" s="392">
        <v>2699.4309155764636</v>
      </c>
      <c r="U533" s="392">
        <v>1377.2894728214542</v>
      </c>
      <c r="V533" s="392">
        <v>0</v>
      </c>
    </row>
    <row r="534" spans="2:22" x14ac:dyDescent="0.25">
      <c r="B534" s="220">
        <v>38108</v>
      </c>
      <c r="C534" s="391">
        <v>7842.4480561031669</v>
      </c>
      <c r="D534" s="392">
        <v>0</v>
      </c>
      <c r="E534" s="392">
        <v>0</v>
      </c>
      <c r="F534" s="392">
        <v>0</v>
      </c>
      <c r="G534" s="392">
        <v>0</v>
      </c>
      <c r="H534" s="392">
        <v>0</v>
      </c>
      <c r="I534" s="392">
        <v>0</v>
      </c>
      <c r="J534" s="392">
        <v>0</v>
      </c>
      <c r="K534" s="392">
        <v>0</v>
      </c>
      <c r="L534" s="392">
        <v>0</v>
      </c>
      <c r="M534" s="392">
        <v>1784.3185645039775</v>
      </c>
      <c r="N534" s="392">
        <v>0</v>
      </c>
      <c r="O534" s="392">
        <v>0</v>
      </c>
      <c r="P534" s="392">
        <v>0</v>
      </c>
      <c r="Q534" s="392">
        <v>0</v>
      </c>
      <c r="R534" s="392">
        <v>0</v>
      </c>
      <c r="S534" s="392">
        <v>1794.9909811943348</v>
      </c>
      <c r="T534" s="392">
        <v>2822.2312654613334</v>
      </c>
      <c r="U534" s="392">
        <v>1440.9072449435207</v>
      </c>
      <c r="V534" s="392">
        <v>0</v>
      </c>
    </row>
    <row r="535" spans="2:22" x14ac:dyDescent="0.25">
      <c r="B535" s="220">
        <v>38139</v>
      </c>
      <c r="C535" s="391">
        <v>7867.264404766016</v>
      </c>
      <c r="D535" s="392">
        <v>0</v>
      </c>
      <c r="E535" s="392">
        <v>0</v>
      </c>
      <c r="F535" s="392">
        <v>0</v>
      </c>
      <c r="G535" s="392">
        <v>0</v>
      </c>
      <c r="H535" s="392">
        <v>0</v>
      </c>
      <c r="I535" s="392">
        <v>0</v>
      </c>
      <c r="J535" s="392">
        <v>0</v>
      </c>
      <c r="K535" s="392">
        <v>0</v>
      </c>
      <c r="L535" s="392">
        <v>0</v>
      </c>
      <c r="M535" s="392">
        <v>1762.7552221738915</v>
      </c>
      <c r="N535" s="392">
        <v>0</v>
      </c>
      <c r="O535" s="392">
        <v>0</v>
      </c>
      <c r="P535" s="392">
        <v>0</v>
      </c>
      <c r="Q535" s="392">
        <v>0</v>
      </c>
      <c r="R535" s="392">
        <v>0</v>
      </c>
      <c r="S535" s="392">
        <v>1820.2137994576069</v>
      </c>
      <c r="T535" s="392">
        <v>2860.8790732496668</v>
      </c>
      <c r="U535" s="392">
        <v>1423.4163098848512</v>
      </c>
      <c r="V535" s="392">
        <v>0</v>
      </c>
    </row>
    <row r="536" spans="2:22" x14ac:dyDescent="0.25">
      <c r="B536" s="220">
        <v>38169</v>
      </c>
      <c r="C536" s="391">
        <v>8449.3511352440346</v>
      </c>
      <c r="D536" s="392">
        <v>0</v>
      </c>
      <c r="E536" s="392">
        <v>0</v>
      </c>
      <c r="F536" s="392">
        <v>0</v>
      </c>
      <c r="G536" s="392">
        <v>0</v>
      </c>
      <c r="H536" s="392">
        <v>0</v>
      </c>
      <c r="I536" s="392">
        <v>0</v>
      </c>
      <c r="J536" s="392">
        <v>0</v>
      </c>
      <c r="K536" s="392">
        <v>0</v>
      </c>
      <c r="L536" s="392">
        <v>0</v>
      </c>
      <c r="M536" s="392">
        <v>1863.0501674790285</v>
      </c>
      <c r="N536" s="392">
        <v>0</v>
      </c>
      <c r="O536" s="392">
        <v>0</v>
      </c>
      <c r="P536" s="392">
        <v>0</v>
      </c>
      <c r="Q536" s="392">
        <v>0</v>
      </c>
      <c r="R536" s="392">
        <v>0</v>
      </c>
      <c r="S536" s="392">
        <v>1976.744933933544</v>
      </c>
      <c r="T536" s="392">
        <v>3105.5861637785943</v>
      </c>
      <c r="U536" s="392">
        <v>1503.9698700528679</v>
      </c>
      <c r="V536" s="392">
        <v>0</v>
      </c>
    </row>
    <row r="537" spans="2:22" x14ac:dyDescent="0.25">
      <c r="B537" s="220">
        <v>38200</v>
      </c>
      <c r="C537" s="391">
        <v>8753.2986583999318</v>
      </c>
      <c r="D537" s="392">
        <v>0</v>
      </c>
      <c r="E537" s="392">
        <v>0</v>
      </c>
      <c r="F537" s="392">
        <v>0</v>
      </c>
      <c r="G537" s="392">
        <v>0</v>
      </c>
      <c r="H537" s="392">
        <v>0</v>
      </c>
      <c r="I537" s="392">
        <v>0</v>
      </c>
      <c r="J537" s="392">
        <v>0</v>
      </c>
      <c r="K537" s="392">
        <v>0</v>
      </c>
      <c r="L537" s="392">
        <v>0</v>
      </c>
      <c r="M537" s="392">
        <v>1902.3240788649819</v>
      </c>
      <c r="N537" s="392">
        <v>0</v>
      </c>
      <c r="O537" s="392">
        <v>0</v>
      </c>
      <c r="P537" s="392">
        <v>0</v>
      </c>
      <c r="Q537" s="392">
        <v>0</v>
      </c>
      <c r="R537" s="392">
        <v>0</v>
      </c>
      <c r="S537" s="392">
        <v>2068.2201329259005</v>
      </c>
      <c r="T537" s="392">
        <v>3247.8910574805977</v>
      </c>
      <c r="U537" s="392">
        <v>1534.8633891284517</v>
      </c>
      <c r="V537" s="392">
        <v>0</v>
      </c>
    </row>
    <row r="538" spans="2:22" x14ac:dyDescent="0.25">
      <c r="B538" s="220">
        <v>38231</v>
      </c>
      <c r="C538" s="391">
        <v>8622.4949144753336</v>
      </c>
      <c r="D538" s="392">
        <v>0</v>
      </c>
      <c r="E538" s="392">
        <v>0</v>
      </c>
      <c r="F538" s="392">
        <v>0</v>
      </c>
      <c r="G538" s="392">
        <v>0</v>
      </c>
      <c r="H538" s="392">
        <v>0</v>
      </c>
      <c r="I538" s="392">
        <v>0</v>
      </c>
      <c r="J538" s="392">
        <v>0</v>
      </c>
      <c r="K538" s="392">
        <v>0</v>
      </c>
      <c r="L538" s="392">
        <v>0</v>
      </c>
      <c r="M538" s="392">
        <v>1861.7833064811348</v>
      </c>
      <c r="N538" s="392">
        <v>0</v>
      </c>
      <c r="O538" s="392">
        <v>0</v>
      </c>
      <c r="P538" s="392">
        <v>0</v>
      </c>
      <c r="Q538" s="392">
        <v>0</v>
      </c>
      <c r="R538" s="392">
        <v>0</v>
      </c>
      <c r="S538" s="392">
        <v>2044.9442862083065</v>
      </c>
      <c r="T538" s="392">
        <v>3210.9886320028186</v>
      </c>
      <c r="U538" s="392">
        <v>1504.7786897830738</v>
      </c>
      <c r="V538" s="392">
        <v>0</v>
      </c>
    </row>
    <row r="539" spans="2:22" x14ac:dyDescent="0.25">
      <c r="B539" s="220">
        <v>38261</v>
      </c>
      <c r="C539" s="391">
        <v>9153.9202109882171</v>
      </c>
      <c r="D539" s="392">
        <v>0</v>
      </c>
      <c r="E539" s="392">
        <v>0</v>
      </c>
      <c r="F539" s="392">
        <v>0</v>
      </c>
      <c r="G539" s="392">
        <v>0</v>
      </c>
      <c r="H539" s="392">
        <v>0</v>
      </c>
      <c r="I539" s="392">
        <v>0</v>
      </c>
      <c r="J539" s="392">
        <v>0</v>
      </c>
      <c r="K539" s="392">
        <v>0</v>
      </c>
      <c r="L539" s="392">
        <v>0</v>
      </c>
      <c r="M539" s="392">
        <v>1955.68615744606</v>
      </c>
      <c r="N539" s="392">
        <v>0</v>
      </c>
      <c r="O539" s="392">
        <v>0</v>
      </c>
      <c r="P539" s="392">
        <v>0</v>
      </c>
      <c r="Q539" s="392">
        <v>0</v>
      </c>
      <c r="R539" s="392">
        <v>0</v>
      </c>
      <c r="S539" s="392">
        <v>2186.0966062219704</v>
      </c>
      <c r="T539" s="392">
        <v>3431.4593825222883</v>
      </c>
      <c r="U539" s="392">
        <v>1580.6780647978976</v>
      </c>
      <c r="V539" s="392">
        <v>0</v>
      </c>
    </row>
    <row r="540" spans="2:22" x14ac:dyDescent="0.25">
      <c r="B540" s="220">
        <v>38292</v>
      </c>
      <c r="C540" s="391">
        <v>-211.42079965350166</v>
      </c>
      <c r="D540" s="392">
        <v>0</v>
      </c>
      <c r="E540" s="392">
        <v>0</v>
      </c>
      <c r="F540" s="392">
        <v>0</v>
      </c>
      <c r="G540" s="392">
        <v>0</v>
      </c>
      <c r="H540" s="392">
        <v>0</v>
      </c>
      <c r="I540" s="392">
        <v>0</v>
      </c>
      <c r="J540" s="392">
        <v>0</v>
      </c>
      <c r="K540" s="392">
        <v>0</v>
      </c>
      <c r="L540" s="392">
        <v>0</v>
      </c>
      <c r="M540" s="392">
        <v>0</v>
      </c>
      <c r="N540" s="392">
        <v>0</v>
      </c>
      <c r="O540" s="392">
        <v>0</v>
      </c>
      <c r="P540" s="392">
        <v>0</v>
      </c>
      <c r="Q540" s="392">
        <v>0</v>
      </c>
      <c r="R540" s="392">
        <v>0</v>
      </c>
      <c r="S540" s="392">
        <v>0</v>
      </c>
      <c r="T540" s="392">
        <v>-211.42079965350166</v>
      </c>
      <c r="U540" s="392">
        <v>0</v>
      </c>
      <c r="V540" s="392">
        <v>0</v>
      </c>
    </row>
    <row r="541" spans="2:22" x14ac:dyDescent="0.25">
      <c r="B541" s="220">
        <v>38322</v>
      </c>
      <c r="C541" s="391">
        <v>-247.45005860580738</v>
      </c>
      <c r="D541" s="392">
        <v>0</v>
      </c>
      <c r="E541" s="392">
        <v>0</v>
      </c>
      <c r="F541" s="392">
        <v>0</v>
      </c>
      <c r="G541" s="392">
        <v>0</v>
      </c>
      <c r="H541" s="392">
        <v>0</v>
      </c>
      <c r="I541" s="392">
        <v>0</v>
      </c>
      <c r="J541" s="392">
        <v>0</v>
      </c>
      <c r="K541" s="392">
        <v>0</v>
      </c>
      <c r="L541" s="392">
        <v>0</v>
      </c>
      <c r="M541" s="392">
        <v>0</v>
      </c>
      <c r="N541" s="392">
        <v>0</v>
      </c>
      <c r="O541" s="392">
        <v>0</v>
      </c>
      <c r="P541" s="392">
        <v>0</v>
      </c>
      <c r="Q541" s="392">
        <v>0</v>
      </c>
      <c r="R541" s="392">
        <v>0</v>
      </c>
      <c r="S541" s="392">
        <v>0</v>
      </c>
      <c r="T541" s="392">
        <v>-247.45005860580738</v>
      </c>
      <c r="U541" s="392">
        <v>0</v>
      </c>
      <c r="V541" s="392">
        <v>0</v>
      </c>
    </row>
    <row r="542" spans="2:22" x14ac:dyDescent="0.25">
      <c r="B542" s="220">
        <v>38353</v>
      </c>
      <c r="C542" s="391">
        <v>0</v>
      </c>
      <c r="D542" s="392">
        <v>0</v>
      </c>
      <c r="E542" s="392">
        <v>0</v>
      </c>
      <c r="F542" s="392">
        <v>0</v>
      </c>
      <c r="G542" s="392">
        <v>0</v>
      </c>
      <c r="H542" s="392">
        <v>0</v>
      </c>
      <c r="I542" s="392">
        <v>0</v>
      </c>
      <c r="J542" s="392">
        <v>0</v>
      </c>
      <c r="K542" s="392">
        <v>0</v>
      </c>
      <c r="L542" s="392">
        <v>0</v>
      </c>
      <c r="M542" s="392">
        <v>0</v>
      </c>
      <c r="N542" s="392">
        <v>0</v>
      </c>
      <c r="O542" s="392">
        <v>0</v>
      </c>
      <c r="P542" s="392">
        <v>0</v>
      </c>
      <c r="Q542" s="392">
        <v>0</v>
      </c>
      <c r="R542" s="392">
        <v>0</v>
      </c>
      <c r="S542" s="392">
        <v>0</v>
      </c>
      <c r="T542" s="392">
        <v>0</v>
      </c>
      <c r="U542" s="392">
        <v>0</v>
      </c>
      <c r="V542" s="392">
        <v>0</v>
      </c>
    </row>
    <row r="543" spans="2:22" x14ac:dyDescent="0.25">
      <c r="B543" s="220">
        <v>38384</v>
      </c>
      <c r="C543" s="391">
        <v>0</v>
      </c>
      <c r="D543" s="392">
        <v>0</v>
      </c>
      <c r="E543" s="392">
        <v>0</v>
      </c>
      <c r="F543" s="392">
        <v>0</v>
      </c>
      <c r="G543" s="392">
        <v>0</v>
      </c>
      <c r="H543" s="392">
        <v>0</v>
      </c>
      <c r="I543" s="392">
        <v>0</v>
      </c>
      <c r="J543" s="392">
        <v>0</v>
      </c>
      <c r="K543" s="392">
        <v>0</v>
      </c>
      <c r="L543" s="392">
        <v>0</v>
      </c>
      <c r="M543" s="392">
        <v>0</v>
      </c>
      <c r="N543" s="392">
        <v>0</v>
      </c>
      <c r="O543" s="392">
        <v>0</v>
      </c>
      <c r="P543" s="392">
        <v>0</v>
      </c>
      <c r="Q543" s="392">
        <v>0</v>
      </c>
      <c r="R543" s="392">
        <v>0</v>
      </c>
      <c r="S543" s="392">
        <v>0</v>
      </c>
      <c r="T543" s="392">
        <v>0</v>
      </c>
      <c r="U543" s="392">
        <v>0</v>
      </c>
      <c r="V543" s="392">
        <v>0</v>
      </c>
    </row>
    <row r="544" spans="2:22" x14ac:dyDescent="0.25">
      <c r="B544" s="220">
        <v>38412</v>
      </c>
      <c r="C544" s="391">
        <v>0</v>
      </c>
      <c r="D544" s="392">
        <v>0</v>
      </c>
      <c r="E544" s="392">
        <v>0</v>
      </c>
      <c r="F544" s="392">
        <v>0</v>
      </c>
      <c r="G544" s="392">
        <v>0</v>
      </c>
      <c r="H544" s="392">
        <v>0</v>
      </c>
      <c r="I544" s="392">
        <v>0</v>
      </c>
      <c r="J544" s="392">
        <v>0</v>
      </c>
      <c r="K544" s="392">
        <v>0</v>
      </c>
      <c r="L544" s="392">
        <v>0</v>
      </c>
      <c r="M544" s="392">
        <v>0</v>
      </c>
      <c r="N544" s="392">
        <v>0</v>
      </c>
      <c r="O544" s="392">
        <v>0</v>
      </c>
      <c r="P544" s="392">
        <v>0</v>
      </c>
      <c r="Q544" s="392">
        <v>0</v>
      </c>
      <c r="R544" s="392">
        <v>0</v>
      </c>
      <c r="S544" s="392">
        <v>0</v>
      </c>
      <c r="T544" s="392">
        <v>0</v>
      </c>
      <c r="U544" s="392">
        <v>0</v>
      </c>
      <c r="V544" s="392">
        <v>0</v>
      </c>
    </row>
    <row r="545" spans="2:22" x14ac:dyDescent="0.25">
      <c r="B545" s="220">
        <v>38443</v>
      </c>
      <c r="C545" s="391">
        <v>0</v>
      </c>
      <c r="D545" s="392">
        <v>0</v>
      </c>
      <c r="E545" s="392">
        <v>0</v>
      </c>
      <c r="F545" s="392">
        <v>0</v>
      </c>
      <c r="G545" s="392">
        <v>0</v>
      </c>
      <c r="H545" s="392">
        <v>0</v>
      </c>
      <c r="I545" s="392">
        <v>0</v>
      </c>
      <c r="J545" s="392">
        <v>0</v>
      </c>
      <c r="K545" s="392">
        <v>0</v>
      </c>
      <c r="L545" s="392">
        <v>0</v>
      </c>
      <c r="M545" s="392">
        <v>0</v>
      </c>
      <c r="N545" s="392">
        <v>0</v>
      </c>
      <c r="O545" s="392">
        <v>0</v>
      </c>
      <c r="P545" s="392">
        <v>0</v>
      </c>
      <c r="Q545" s="392">
        <v>0</v>
      </c>
      <c r="R545" s="392">
        <v>0</v>
      </c>
      <c r="S545" s="392">
        <v>0</v>
      </c>
      <c r="T545" s="392">
        <v>0</v>
      </c>
      <c r="U545" s="392">
        <v>0</v>
      </c>
      <c r="V545" s="392">
        <v>0</v>
      </c>
    </row>
    <row r="546" spans="2:22" x14ac:dyDescent="0.25">
      <c r="B546" s="220">
        <v>38473</v>
      </c>
      <c r="C546" s="391">
        <v>0</v>
      </c>
      <c r="D546" s="392">
        <v>0</v>
      </c>
      <c r="E546" s="392">
        <v>0</v>
      </c>
      <c r="F546" s="392">
        <v>0</v>
      </c>
      <c r="G546" s="392">
        <v>0</v>
      </c>
      <c r="H546" s="392">
        <v>0</v>
      </c>
      <c r="I546" s="392">
        <v>0</v>
      </c>
      <c r="J546" s="392">
        <v>0</v>
      </c>
      <c r="K546" s="392">
        <v>0</v>
      </c>
      <c r="L546" s="392">
        <v>0</v>
      </c>
      <c r="M546" s="392">
        <v>0</v>
      </c>
      <c r="N546" s="392">
        <v>0</v>
      </c>
      <c r="O546" s="392">
        <v>0</v>
      </c>
      <c r="P546" s="392">
        <v>0</v>
      </c>
      <c r="Q546" s="392">
        <v>0</v>
      </c>
      <c r="R546" s="392">
        <v>0</v>
      </c>
      <c r="S546" s="392">
        <v>0</v>
      </c>
      <c r="T546" s="392">
        <v>0</v>
      </c>
      <c r="U546" s="392">
        <v>0</v>
      </c>
      <c r="V546" s="392">
        <v>0</v>
      </c>
    </row>
    <row r="547" spans="2:22" x14ac:dyDescent="0.25">
      <c r="B547" s="220">
        <v>38504</v>
      </c>
      <c r="C547" s="391">
        <v>0</v>
      </c>
      <c r="D547" s="392">
        <v>0</v>
      </c>
      <c r="E547" s="392">
        <v>0</v>
      </c>
      <c r="F547" s="392">
        <v>0</v>
      </c>
      <c r="G547" s="392">
        <v>0</v>
      </c>
      <c r="H547" s="392">
        <v>0</v>
      </c>
      <c r="I547" s="392">
        <v>0</v>
      </c>
      <c r="J547" s="392">
        <v>0</v>
      </c>
      <c r="K547" s="392">
        <v>0</v>
      </c>
      <c r="L547" s="392">
        <v>0</v>
      </c>
      <c r="M547" s="392">
        <v>0</v>
      </c>
      <c r="N547" s="392">
        <v>0</v>
      </c>
      <c r="O547" s="392">
        <v>0</v>
      </c>
      <c r="P547" s="392">
        <v>0</v>
      </c>
      <c r="Q547" s="392">
        <v>0</v>
      </c>
      <c r="R547" s="392">
        <v>0</v>
      </c>
      <c r="S547" s="392">
        <v>0</v>
      </c>
      <c r="T547" s="392">
        <v>0</v>
      </c>
      <c r="U547" s="392">
        <v>0</v>
      </c>
      <c r="V547" s="392">
        <v>0</v>
      </c>
    </row>
    <row r="548" spans="2:22" x14ac:dyDescent="0.25">
      <c r="B548" s="220">
        <v>38534</v>
      </c>
      <c r="C548" s="391">
        <v>0</v>
      </c>
      <c r="D548" s="392">
        <v>0</v>
      </c>
      <c r="E548" s="392">
        <v>0</v>
      </c>
      <c r="F548" s="392">
        <v>0</v>
      </c>
      <c r="G548" s="392">
        <v>0</v>
      </c>
      <c r="H548" s="392">
        <v>0</v>
      </c>
      <c r="I548" s="392">
        <v>0</v>
      </c>
      <c r="J548" s="392">
        <v>0</v>
      </c>
      <c r="K548" s="392">
        <v>0</v>
      </c>
      <c r="L548" s="392">
        <v>0</v>
      </c>
      <c r="M548" s="392">
        <v>0</v>
      </c>
      <c r="N548" s="392">
        <v>0</v>
      </c>
      <c r="O548" s="392">
        <v>0</v>
      </c>
      <c r="P548" s="392">
        <v>0</v>
      </c>
      <c r="Q548" s="392">
        <v>0</v>
      </c>
      <c r="R548" s="392">
        <v>0</v>
      </c>
      <c r="S548" s="392">
        <v>0</v>
      </c>
      <c r="T548" s="392">
        <v>0</v>
      </c>
      <c r="U548" s="392">
        <v>0</v>
      </c>
      <c r="V548" s="392">
        <v>0</v>
      </c>
    </row>
    <row r="549" spans="2:22" x14ac:dyDescent="0.25">
      <c r="B549" s="220">
        <v>38565</v>
      </c>
      <c r="C549" s="391">
        <v>0</v>
      </c>
      <c r="D549" s="392">
        <v>0</v>
      </c>
      <c r="E549" s="392">
        <v>0</v>
      </c>
      <c r="F549" s="392">
        <v>0</v>
      </c>
      <c r="G549" s="392">
        <v>0</v>
      </c>
      <c r="H549" s="392">
        <v>0</v>
      </c>
      <c r="I549" s="392">
        <v>0</v>
      </c>
      <c r="J549" s="392">
        <v>0</v>
      </c>
      <c r="K549" s="392">
        <v>0</v>
      </c>
      <c r="L549" s="392">
        <v>0</v>
      </c>
      <c r="M549" s="392">
        <v>0</v>
      </c>
      <c r="N549" s="392">
        <v>0</v>
      </c>
      <c r="O549" s="392">
        <v>0</v>
      </c>
      <c r="P549" s="392">
        <v>0</v>
      </c>
      <c r="Q549" s="392">
        <v>0</v>
      </c>
      <c r="R549" s="392">
        <v>0</v>
      </c>
      <c r="S549" s="392">
        <v>0</v>
      </c>
      <c r="T549" s="392">
        <v>0</v>
      </c>
      <c r="U549" s="392">
        <v>0</v>
      </c>
      <c r="V549" s="392">
        <v>0</v>
      </c>
    </row>
    <row r="550" spans="2:22" x14ac:dyDescent="0.25">
      <c r="B550" s="220">
        <v>38596</v>
      </c>
      <c r="C550" s="391">
        <v>0</v>
      </c>
      <c r="D550" s="392">
        <v>0</v>
      </c>
      <c r="E550" s="392">
        <v>0</v>
      </c>
      <c r="F550" s="392">
        <v>0</v>
      </c>
      <c r="G550" s="392">
        <v>0</v>
      </c>
      <c r="H550" s="392">
        <v>0</v>
      </c>
      <c r="I550" s="392">
        <v>0</v>
      </c>
      <c r="J550" s="392">
        <v>0</v>
      </c>
      <c r="K550" s="392">
        <v>0</v>
      </c>
      <c r="L550" s="392">
        <v>0</v>
      </c>
      <c r="M550" s="392">
        <v>0</v>
      </c>
      <c r="N550" s="392">
        <v>0</v>
      </c>
      <c r="O550" s="392">
        <v>0</v>
      </c>
      <c r="P550" s="392">
        <v>0</v>
      </c>
      <c r="Q550" s="392">
        <v>0</v>
      </c>
      <c r="R550" s="392">
        <v>0</v>
      </c>
      <c r="S550" s="392">
        <v>0</v>
      </c>
      <c r="T550" s="392">
        <v>0</v>
      </c>
      <c r="U550" s="392">
        <v>0</v>
      </c>
      <c r="V550" s="392">
        <v>0</v>
      </c>
    </row>
    <row r="551" spans="2:22" x14ac:dyDescent="0.25">
      <c r="B551" s="220">
        <v>38626</v>
      </c>
      <c r="C551" s="391">
        <v>0</v>
      </c>
      <c r="D551" s="392">
        <v>0</v>
      </c>
      <c r="E551" s="392">
        <v>0</v>
      </c>
      <c r="F551" s="392">
        <v>0</v>
      </c>
      <c r="G551" s="392">
        <v>0</v>
      </c>
      <c r="H551" s="392">
        <v>0</v>
      </c>
      <c r="I551" s="392">
        <v>0</v>
      </c>
      <c r="J551" s="392">
        <v>0</v>
      </c>
      <c r="K551" s="392">
        <v>0</v>
      </c>
      <c r="L551" s="392">
        <v>0</v>
      </c>
      <c r="M551" s="392">
        <v>0</v>
      </c>
      <c r="N551" s="392">
        <v>0</v>
      </c>
      <c r="O551" s="392">
        <v>0</v>
      </c>
      <c r="P551" s="392">
        <v>0</v>
      </c>
      <c r="Q551" s="392">
        <v>0</v>
      </c>
      <c r="R551" s="392">
        <v>0</v>
      </c>
      <c r="S551" s="392">
        <v>0</v>
      </c>
      <c r="T551" s="392">
        <v>0</v>
      </c>
      <c r="U551" s="392">
        <v>0</v>
      </c>
      <c r="V551" s="392">
        <v>0</v>
      </c>
    </row>
    <row r="552" spans="2:22" x14ac:dyDescent="0.25">
      <c r="B552" s="220">
        <v>38657</v>
      </c>
      <c r="C552" s="391">
        <v>0</v>
      </c>
      <c r="D552" s="392">
        <v>0</v>
      </c>
      <c r="E552" s="392">
        <v>0</v>
      </c>
      <c r="F552" s="392">
        <v>0</v>
      </c>
      <c r="G552" s="392">
        <v>0</v>
      </c>
      <c r="H552" s="392">
        <v>0</v>
      </c>
      <c r="I552" s="392">
        <v>0</v>
      </c>
      <c r="J552" s="392">
        <v>0</v>
      </c>
      <c r="K552" s="392">
        <v>0</v>
      </c>
      <c r="L552" s="392">
        <v>0</v>
      </c>
      <c r="M552" s="392">
        <v>0</v>
      </c>
      <c r="N552" s="392">
        <v>0</v>
      </c>
      <c r="O552" s="392">
        <v>0</v>
      </c>
      <c r="P552" s="392">
        <v>0</v>
      </c>
      <c r="Q552" s="392">
        <v>0</v>
      </c>
      <c r="R552" s="392">
        <v>0</v>
      </c>
      <c r="S552" s="392">
        <v>0</v>
      </c>
      <c r="T552" s="392">
        <v>0</v>
      </c>
      <c r="U552" s="392">
        <v>0</v>
      </c>
      <c r="V552" s="392">
        <v>0</v>
      </c>
    </row>
    <row r="553" spans="2:22" x14ac:dyDescent="0.25">
      <c r="B553" s="220">
        <v>38687</v>
      </c>
      <c r="C553" s="391">
        <v>0</v>
      </c>
      <c r="D553" s="392">
        <v>0</v>
      </c>
      <c r="E553" s="392">
        <v>0</v>
      </c>
      <c r="F553" s="392">
        <v>0</v>
      </c>
      <c r="G553" s="392">
        <v>0</v>
      </c>
      <c r="H553" s="392">
        <v>0</v>
      </c>
      <c r="I553" s="392">
        <v>0</v>
      </c>
      <c r="J553" s="392">
        <v>0</v>
      </c>
      <c r="K553" s="392">
        <v>0</v>
      </c>
      <c r="L553" s="392">
        <v>0</v>
      </c>
      <c r="M553" s="392">
        <v>0</v>
      </c>
      <c r="N553" s="392">
        <v>0</v>
      </c>
      <c r="O553" s="392">
        <v>0</v>
      </c>
      <c r="P553" s="392">
        <v>0</v>
      </c>
      <c r="Q553" s="392">
        <v>0</v>
      </c>
      <c r="R553" s="392">
        <v>0</v>
      </c>
      <c r="S553" s="392">
        <v>0</v>
      </c>
      <c r="T553" s="392">
        <v>0</v>
      </c>
      <c r="U553" s="392">
        <v>0</v>
      </c>
      <c r="V553" s="392">
        <v>0</v>
      </c>
    </row>
    <row r="554" spans="2:22" x14ac:dyDescent="0.25">
      <c r="B554" s="220">
        <v>38718</v>
      </c>
      <c r="C554" s="391">
        <v>0</v>
      </c>
      <c r="D554" s="392">
        <v>0</v>
      </c>
      <c r="E554" s="392">
        <v>0</v>
      </c>
      <c r="F554" s="392">
        <v>0</v>
      </c>
      <c r="G554" s="392">
        <v>0</v>
      </c>
      <c r="H554" s="392">
        <v>0</v>
      </c>
      <c r="I554" s="392">
        <v>0</v>
      </c>
      <c r="J554" s="392">
        <v>0</v>
      </c>
      <c r="K554" s="392">
        <v>0</v>
      </c>
      <c r="L554" s="392">
        <v>0</v>
      </c>
      <c r="M554" s="392">
        <v>0</v>
      </c>
      <c r="N554" s="392">
        <v>0</v>
      </c>
      <c r="O554" s="392">
        <v>0</v>
      </c>
      <c r="P554" s="392">
        <v>0</v>
      </c>
      <c r="Q554" s="392">
        <v>0</v>
      </c>
      <c r="R554" s="392">
        <v>0</v>
      </c>
      <c r="S554" s="392">
        <v>0</v>
      </c>
      <c r="T554" s="392">
        <v>0</v>
      </c>
      <c r="U554" s="392">
        <v>0</v>
      </c>
      <c r="V554" s="392">
        <v>0</v>
      </c>
    </row>
    <row r="555" spans="2:22" x14ac:dyDescent="0.25">
      <c r="B555" s="220">
        <v>38749</v>
      </c>
      <c r="C555" s="391">
        <v>0</v>
      </c>
      <c r="D555" s="392">
        <v>0</v>
      </c>
      <c r="E555" s="392">
        <v>0</v>
      </c>
      <c r="F555" s="392">
        <v>0</v>
      </c>
      <c r="G555" s="392">
        <v>0</v>
      </c>
      <c r="H555" s="392">
        <v>0</v>
      </c>
      <c r="I555" s="392">
        <v>0</v>
      </c>
      <c r="J555" s="392">
        <v>0</v>
      </c>
      <c r="K555" s="392">
        <v>0</v>
      </c>
      <c r="L555" s="392">
        <v>0</v>
      </c>
      <c r="M555" s="392">
        <v>0</v>
      </c>
      <c r="N555" s="392">
        <v>0</v>
      </c>
      <c r="O555" s="392">
        <v>0</v>
      </c>
      <c r="P555" s="392">
        <v>0</v>
      </c>
      <c r="Q555" s="392">
        <v>0</v>
      </c>
      <c r="R555" s="392">
        <v>0</v>
      </c>
      <c r="S555" s="392">
        <v>0</v>
      </c>
      <c r="T555" s="392">
        <v>0</v>
      </c>
      <c r="U555" s="392">
        <v>0</v>
      </c>
      <c r="V555" s="392">
        <v>0</v>
      </c>
    </row>
    <row r="556" spans="2:22" x14ac:dyDescent="0.25">
      <c r="B556" s="220">
        <v>38777</v>
      </c>
      <c r="C556" s="391">
        <v>0</v>
      </c>
      <c r="D556" s="392">
        <v>0</v>
      </c>
      <c r="E556" s="392">
        <v>0</v>
      </c>
      <c r="F556" s="392">
        <v>0</v>
      </c>
      <c r="G556" s="392">
        <v>0</v>
      </c>
      <c r="H556" s="392">
        <v>0</v>
      </c>
      <c r="I556" s="392">
        <v>0</v>
      </c>
      <c r="J556" s="392">
        <v>0</v>
      </c>
      <c r="K556" s="392">
        <v>0</v>
      </c>
      <c r="L556" s="392">
        <v>0</v>
      </c>
      <c r="M556" s="392">
        <v>0</v>
      </c>
      <c r="N556" s="392">
        <v>0</v>
      </c>
      <c r="O556" s="392">
        <v>0</v>
      </c>
      <c r="P556" s="392">
        <v>0</v>
      </c>
      <c r="Q556" s="392">
        <v>0</v>
      </c>
      <c r="R556" s="392">
        <v>0</v>
      </c>
      <c r="S556" s="392">
        <v>0</v>
      </c>
      <c r="T556" s="392">
        <v>0</v>
      </c>
      <c r="U556" s="392">
        <v>0</v>
      </c>
      <c r="V556" s="392">
        <v>0</v>
      </c>
    </row>
    <row r="557" spans="2:22" x14ac:dyDescent="0.25">
      <c r="B557" s="220">
        <v>38808</v>
      </c>
      <c r="C557" s="391">
        <v>0</v>
      </c>
      <c r="D557" s="392">
        <v>0</v>
      </c>
      <c r="E557" s="392">
        <v>0</v>
      </c>
      <c r="F557" s="392">
        <v>0</v>
      </c>
      <c r="G557" s="392">
        <v>0</v>
      </c>
      <c r="H557" s="392">
        <v>0</v>
      </c>
      <c r="I557" s="392">
        <v>0</v>
      </c>
      <c r="J557" s="392">
        <v>0</v>
      </c>
      <c r="K557" s="392">
        <v>0</v>
      </c>
      <c r="L557" s="392">
        <v>0</v>
      </c>
      <c r="M557" s="392">
        <v>0</v>
      </c>
      <c r="N557" s="392">
        <v>0</v>
      </c>
      <c r="O557" s="392">
        <v>0</v>
      </c>
      <c r="P557" s="392">
        <v>0</v>
      </c>
      <c r="Q557" s="392">
        <v>0</v>
      </c>
      <c r="R557" s="392">
        <v>0</v>
      </c>
      <c r="S557" s="392">
        <v>0</v>
      </c>
      <c r="T557" s="392">
        <v>0</v>
      </c>
      <c r="U557" s="392">
        <v>0</v>
      </c>
      <c r="V557" s="392">
        <v>0</v>
      </c>
    </row>
    <row r="558" spans="2:22" x14ac:dyDescent="0.25">
      <c r="B558" s="220">
        <v>38838</v>
      </c>
      <c r="C558" s="391">
        <v>0</v>
      </c>
      <c r="D558" s="392">
        <v>0</v>
      </c>
      <c r="E558" s="392">
        <v>0</v>
      </c>
      <c r="F558" s="392">
        <v>0</v>
      </c>
      <c r="G558" s="392">
        <v>0</v>
      </c>
      <c r="H558" s="392">
        <v>0</v>
      </c>
      <c r="I558" s="392">
        <v>0</v>
      </c>
      <c r="J558" s="392">
        <v>0</v>
      </c>
      <c r="K558" s="392">
        <v>0</v>
      </c>
      <c r="L558" s="392">
        <v>0</v>
      </c>
      <c r="M558" s="392">
        <v>0</v>
      </c>
      <c r="N558" s="392">
        <v>0</v>
      </c>
      <c r="O558" s="392">
        <v>0</v>
      </c>
      <c r="P558" s="392">
        <v>0</v>
      </c>
      <c r="Q558" s="392">
        <v>0</v>
      </c>
      <c r="R558" s="392">
        <v>0</v>
      </c>
      <c r="S558" s="392">
        <v>0</v>
      </c>
      <c r="T558" s="392">
        <v>0</v>
      </c>
      <c r="U558" s="392">
        <v>0</v>
      </c>
      <c r="V558" s="392">
        <v>0</v>
      </c>
    </row>
    <row r="559" spans="2:22" x14ac:dyDescent="0.25">
      <c r="B559" s="220">
        <v>38869</v>
      </c>
      <c r="C559" s="391">
        <v>0</v>
      </c>
      <c r="D559" s="392">
        <v>0</v>
      </c>
      <c r="E559" s="392">
        <v>0</v>
      </c>
      <c r="F559" s="392">
        <v>0</v>
      </c>
      <c r="G559" s="392">
        <v>0</v>
      </c>
      <c r="H559" s="392">
        <v>0</v>
      </c>
      <c r="I559" s="392">
        <v>0</v>
      </c>
      <c r="J559" s="392">
        <v>0</v>
      </c>
      <c r="K559" s="392">
        <v>0</v>
      </c>
      <c r="L559" s="392">
        <v>0</v>
      </c>
      <c r="M559" s="392">
        <v>0</v>
      </c>
      <c r="N559" s="392">
        <v>0</v>
      </c>
      <c r="O559" s="392">
        <v>0</v>
      </c>
      <c r="P559" s="392">
        <v>0</v>
      </c>
      <c r="Q559" s="392">
        <v>0</v>
      </c>
      <c r="R559" s="392">
        <v>0</v>
      </c>
      <c r="S559" s="392">
        <v>0</v>
      </c>
      <c r="T559" s="392">
        <v>0</v>
      </c>
      <c r="U559" s="392">
        <v>0</v>
      </c>
      <c r="V559" s="392">
        <v>0</v>
      </c>
    </row>
    <row r="560" spans="2:22" x14ac:dyDescent="0.25">
      <c r="B560" s="220">
        <v>38899</v>
      </c>
      <c r="C560" s="391">
        <v>0</v>
      </c>
      <c r="D560" s="392">
        <v>0</v>
      </c>
      <c r="E560" s="392">
        <v>0</v>
      </c>
      <c r="F560" s="392">
        <v>0</v>
      </c>
      <c r="G560" s="392">
        <v>0</v>
      </c>
      <c r="H560" s="392">
        <v>0</v>
      </c>
      <c r="I560" s="392">
        <v>0</v>
      </c>
      <c r="J560" s="392">
        <v>0</v>
      </c>
      <c r="K560" s="392">
        <v>0</v>
      </c>
      <c r="L560" s="392">
        <v>0</v>
      </c>
      <c r="M560" s="392">
        <v>0</v>
      </c>
      <c r="N560" s="392">
        <v>0</v>
      </c>
      <c r="O560" s="392">
        <v>0</v>
      </c>
      <c r="P560" s="392">
        <v>0</v>
      </c>
      <c r="Q560" s="392">
        <v>0</v>
      </c>
      <c r="R560" s="392">
        <v>0</v>
      </c>
      <c r="S560" s="392">
        <v>0</v>
      </c>
      <c r="T560" s="392">
        <v>0</v>
      </c>
      <c r="U560" s="392">
        <v>0</v>
      </c>
      <c r="V560" s="392">
        <v>0</v>
      </c>
    </row>
    <row r="561" spans="2:22" x14ac:dyDescent="0.25">
      <c r="B561" s="220">
        <v>38930</v>
      </c>
      <c r="C561" s="391">
        <v>0</v>
      </c>
      <c r="D561" s="392">
        <v>0</v>
      </c>
      <c r="E561" s="392">
        <v>0</v>
      </c>
      <c r="F561" s="392">
        <v>0</v>
      </c>
      <c r="G561" s="392">
        <v>0</v>
      </c>
      <c r="H561" s="392">
        <v>0</v>
      </c>
      <c r="I561" s="392">
        <v>0</v>
      </c>
      <c r="J561" s="392">
        <v>0</v>
      </c>
      <c r="K561" s="392">
        <v>0</v>
      </c>
      <c r="L561" s="392">
        <v>0</v>
      </c>
      <c r="M561" s="392">
        <v>0</v>
      </c>
      <c r="N561" s="392">
        <v>0</v>
      </c>
      <c r="O561" s="392">
        <v>0</v>
      </c>
      <c r="P561" s="392">
        <v>0</v>
      </c>
      <c r="Q561" s="392">
        <v>0</v>
      </c>
      <c r="R561" s="392">
        <v>0</v>
      </c>
      <c r="S561" s="392">
        <v>0</v>
      </c>
      <c r="T561" s="392">
        <v>0</v>
      </c>
      <c r="U561" s="392">
        <v>0</v>
      </c>
      <c r="V561" s="392">
        <v>0</v>
      </c>
    </row>
    <row r="562" spans="2:22" x14ac:dyDescent="0.25">
      <c r="B562" s="220">
        <v>38961</v>
      </c>
      <c r="C562" s="391">
        <v>0</v>
      </c>
      <c r="D562" s="392">
        <v>0</v>
      </c>
      <c r="E562" s="392">
        <v>0</v>
      </c>
      <c r="F562" s="392">
        <v>0</v>
      </c>
      <c r="G562" s="392">
        <v>0</v>
      </c>
      <c r="H562" s="392">
        <v>0</v>
      </c>
      <c r="I562" s="392">
        <v>0</v>
      </c>
      <c r="J562" s="392">
        <v>0</v>
      </c>
      <c r="K562" s="392">
        <v>0</v>
      </c>
      <c r="L562" s="392">
        <v>0</v>
      </c>
      <c r="M562" s="392">
        <v>0</v>
      </c>
      <c r="N562" s="392">
        <v>0</v>
      </c>
      <c r="O562" s="392">
        <v>0</v>
      </c>
      <c r="P562" s="392">
        <v>0</v>
      </c>
      <c r="Q562" s="392">
        <v>0</v>
      </c>
      <c r="R562" s="392">
        <v>0</v>
      </c>
      <c r="S562" s="392">
        <v>0</v>
      </c>
      <c r="T562" s="392">
        <v>0</v>
      </c>
      <c r="U562" s="392">
        <v>0</v>
      </c>
      <c r="V562" s="392">
        <v>0</v>
      </c>
    </row>
    <row r="563" spans="2:22" x14ac:dyDescent="0.25">
      <c r="B563" s="220">
        <v>38991</v>
      </c>
      <c r="C563" s="391">
        <v>0</v>
      </c>
      <c r="D563" s="392">
        <v>0</v>
      </c>
      <c r="E563" s="392">
        <v>0</v>
      </c>
      <c r="F563" s="392">
        <v>0</v>
      </c>
      <c r="G563" s="392">
        <v>0</v>
      </c>
      <c r="H563" s="392">
        <v>0</v>
      </c>
      <c r="I563" s="392">
        <v>0</v>
      </c>
      <c r="J563" s="392">
        <v>0</v>
      </c>
      <c r="K563" s="392">
        <v>0</v>
      </c>
      <c r="L563" s="392">
        <v>0</v>
      </c>
      <c r="M563" s="392">
        <v>0</v>
      </c>
      <c r="N563" s="392">
        <v>0</v>
      </c>
      <c r="O563" s="392">
        <v>0</v>
      </c>
      <c r="P563" s="392">
        <v>0</v>
      </c>
      <c r="Q563" s="392">
        <v>0</v>
      </c>
      <c r="R563" s="392">
        <v>0</v>
      </c>
      <c r="S563" s="392">
        <v>0</v>
      </c>
      <c r="T563" s="392">
        <v>0</v>
      </c>
      <c r="U563" s="392">
        <v>0</v>
      </c>
      <c r="V563" s="392">
        <v>0</v>
      </c>
    </row>
    <row r="564" spans="2:22" x14ac:dyDescent="0.25">
      <c r="B564" s="220">
        <v>39022</v>
      </c>
      <c r="C564" s="391">
        <v>0</v>
      </c>
      <c r="D564" s="392">
        <v>0</v>
      </c>
      <c r="E564" s="392">
        <v>0</v>
      </c>
      <c r="F564" s="392">
        <v>0</v>
      </c>
      <c r="G564" s="392">
        <v>0</v>
      </c>
      <c r="H564" s="392">
        <v>0</v>
      </c>
      <c r="I564" s="392">
        <v>0</v>
      </c>
      <c r="J564" s="392">
        <v>0</v>
      </c>
      <c r="K564" s="392">
        <v>0</v>
      </c>
      <c r="L564" s="392">
        <v>0</v>
      </c>
      <c r="M564" s="392">
        <v>0</v>
      </c>
      <c r="N564" s="392">
        <v>0</v>
      </c>
      <c r="O564" s="392">
        <v>0</v>
      </c>
      <c r="P564" s="392">
        <v>0</v>
      </c>
      <c r="Q564" s="392">
        <v>0</v>
      </c>
      <c r="R564" s="392">
        <v>0</v>
      </c>
      <c r="S564" s="392">
        <v>0</v>
      </c>
      <c r="T564" s="392">
        <v>0</v>
      </c>
      <c r="U564" s="392">
        <v>0</v>
      </c>
      <c r="V564" s="392">
        <v>0</v>
      </c>
    </row>
    <row r="565" spans="2:22" x14ac:dyDescent="0.25">
      <c r="B565" s="220">
        <v>39052</v>
      </c>
      <c r="C565" s="391">
        <v>0</v>
      </c>
      <c r="D565" s="392">
        <v>0</v>
      </c>
      <c r="E565" s="392">
        <v>0</v>
      </c>
      <c r="F565" s="392">
        <v>0</v>
      </c>
      <c r="G565" s="392">
        <v>0</v>
      </c>
      <c r="H565" s="392">
        <v>0</v>
      </c>
      <c r="I565" s="392">
        <v>0</v>
      </c>
      <c r="J565" s="392">
        <v>0</v>
      </c>
      <c r="K565" s="392">
        <v>0</v>
      </c>
      <c r="L565" s="392">
        <v>0</v>
      </c>
      <c r="M565" s="392">
        <v>0</v>
      </c>
      <c r="N565" s="392">
        <v>0</v>
      </c>
      <c r="O565" s="392">
        <v>0</v>
      </c>
      <c r="P565" s="392">
        <v>0</v>
      </c>
      <c r="Q565" s="392">
        <v>0</v>
      </c>
      <c r="R565" s="392">
        <v>0</v>
      </c>
      <c r="S565" s="392">
        <v>0</v>
      </c>
      <c r="T565" s="392">
        <v>0</v>
      </c>
      <c r="U565" s="392">
        <v>0</v>
      </c>
      <c r="V565" s="392">
        <v>0</v>
      </c>
    </row>
    <row r="566" spans="2:22" x14ac:dyDescent="0.25">
      <c r="B566" s="220">
        <v>39083</v>
      </c>
      <c r="C566" s="391">
        <v>0</v>
      </c>
      <c r="D566" s="392">
        <v>0</v>
      </c>
      <c r="E566" s="392">
        <v>0</v>
      </c>
      <c r="F566" s="392">
        <v>0</v>
      </c>
      <c r="G566" s="392">
        <v>0</v>
      </c>
      <c r="H566" s="392">
        <v>0</v>
      </c>
      <c r="I566" s="392">
        <v>0</v>
      </c>
      <c r="J566" s="392">
        <v>0</v>
      </c>
      <c r="K566" s="392">
        <v>0</v>
      </c>
      <c r="L566" s="392">
        <v>0</v>
      </c>
      <c r="M566" s="392">
        <v>0</v>
      </c>
      <c r="N566" s="392">
        <v>0</v>
      </c>
      <c r="O566" s="392">
        <v>0</v>
      </c>
      <c r="P566" s="392">
        <v>0</v>
      </c>
      <c r="Q566" s="392">
        <v>0</v>
      </c>
      <c r="R566" s="392">
        <v>0</v>
      </c>
      <c r="S566" s="392">
        <v>0</v>
      </c>
      <c r="T566" s="392">
        <v>0</v>
      </c>
      <c r="U566" s="392">
        <v>0</v>
      </c>
      <c r="V566" s="392">
        <v>0</v>
      </c>
    </row>
    <row r="567" spans="2:22" x14ac:dyDescent="0.25">
      <c r="B567" s="220">
        <v>39114</v>
      </c>
      <c r="C567" s="391">
        <v>0</v>
      </c>
      <c r="D567" s="392">
        <v>0</v>
      </c>
      <c r="E567" s="392">
        <v>0</v>
      </c>
      <c r="F567" s="392">
        <v>0</v>
      </c>
      <c r="G567" s="392">
        <v>0</v>
      </c>
      <c r="H567" s="392">
        <v>0</v>
      </c>
      <c r="I567" s="392">
        <v>0</v>
      </c>
      <c r="J567" s="392">
        <v>0</v>
      </c>
      <c r="K567" s="392">
        <v>0</v>
      </c>
      <c r="L567" s="392">
        <v>0</v>
      </c>
      <c r="M567" s="392">
        <v>0</v>
      </c>
      <c r="N567" s="392">
        <v>0</v>
      </c>
      <c r="O567" s="392">
        <v>0</v>
      </c>
      <c r="P567" s="392">
        <v>0</v>
      </c>
      <c r="Q567" s="392">
        <v>0</v>
      </c>
      <c r="R567" s="392">
        <v>0</v>
      </c>
      <c r="S567" s="392">
        <v>0</v>
      </c>
      <c r="T567" s="392">
        <v>0</v>
      </c>
      <c r="U567" s="392">
        <v>0</v>
      </c>
      <c r="V567" s="392">
        <v>0</v>
      </c>
    </row>
    <row r="568" spans="2:22" x14ac:dyDescent="0.25">
      <c r="B568" s="220">
        <v>39142</v>
      </c>
      <c r="C568" s="391">
        <v>0</v>
      </c>
      <c r="D568" s="392">
        <v>0</v>
      </c>
      <c r="E568" s="392">
        <v>0</v>
      </c>
      <c r="F568" s="392">
        <v>0</v>
      </c>
      <c r="G568" s="392">
        <v>0</v>
      </c>
      <c r="H568" s="392">
        <v>0</v>
      </c>
      <c r="I568" s="392">
        <v>0</v>
      </c>
      <c r="J568" s="392">
        <v>0</v>
      </c>
      <c r="K568" s="392">
        <v>0</v>
      </c>
      <c r="L568" s="392">
        <v>0</v>
      </c>
      <c r="M568" s="392">
        <v>0</v>
      </c>
      <c r="N568" s="392">
        <v>0</v>
      </c>
      <c r="O568" s="392">
        <v>0</v>
      </c>
      <c r="P568" s="392">
        <v>0</v>
      </c>
      <c r="Q568" s="392">
        <v>0</v>
      </c>
      <c r="R568" s="392">
        <v>0</v>
      </c>
      <c r="S568" s="392">
        <v>0</v>
      </c>
      <c r="T568" s="392">
        <v>0</v>
      </c>
      <c r="U568" s="392">
        <v>0</v>
      </c>
      <c r="V568" s="392">
        <v>0</v>
      </c>
    </row>
    <row r="569" spans="2:22" x14ac:dyDescent="0.25">
      <c r="B569" s="220">
        <v>39173</v>
      </c>
      <c r="C569" s="391">
        <v>0</v>
      </c>
      <c r="D569" s="392">
        <v>0</v>
      </c>
      <c r="E569" s="392">
        <v>0</v>
      </c>
      <c r="F569" s="392">
        <v>0</v>
      </c>
      <c r="G569" s="392">
        <v>0</v>
      </c>
      <c r="H569" s="392">
        <v>0</v>
      </c>
      <c r="I569" s="392">
        <v>0</v>
      </c>
      <c r="J569" s="392">
        <v>0</v>
      </c>
      <c r="K569" s="392">
        <v>0</v>
      </c>
      <c r="L569" s="392">
        <v>0</v>
      </c>
      <c r="M569" s="392">
        <v>0</v>
      </c>
      <c r="N569" s="392">
        <v>0</v>
      </c>
      <c r="O569" s="392">
        <v>0</v>
      </c>
      <c r="P569" s="392">
        <v>0</v>
      </c>
      <c r="Q569" s="392">
        <v>0</v>
      </c>
      <c r="R569" s="392">
        <v>0</v>
      </c>
      <c r="S569" s="392">
        <v>0</v>
      </c>
      <c r="T569" s="392">
        <v>0</v>
      </c>
      <c r="U569" s="392">
        <v>0</v>
      </c>
      <c r="V569" s="392">
        <v>0</v>
      </c>
    </row>
    <row r="570" spans="2:22" x14ac:dyDescent="0.25">
      <c r="B570" s="220">
        <v>39203</v>
      </c>
      <c r="C570" s="391">
        <v>0</v>
      </c>
      <c r="D570" s="392">
        <v>0</v>
      </c>
      <c r="E570" s="392">
        <v>0</v>
      </c>
      <c r="F570" s="392">
        <v>0</v>
      </c>
      <c r="G570" s="392">
        <v>0</v>
      </c>
      <c r="H570" s="392">
        <v>0</v>
      </c>
      <c r="I570" s="392">
        <v>0</v>
      </c>
      <c r="J570" s="392">
        <v>0</v>
      </c>
      <c r="K570" s="392">
        <v>0</v>
      </c>
      <c r="L570" s="392">
        <v>0</v>
      </c>
      <c r="M570" s="392">
        <v>0</v>
      </c>
      <c r="N570" s="392">
        <v>0</v>
      </c>
      <c r="O570" s="392">
        <v>0</v>
      </c>
      <c r="P570" s="392">
        <v>0</v>
      </c>
      <c r="Q570" s="392">
        <v>0</v>
      </c>
      <c r="R570" s="392">
        <v>0</v>
      </c>
      <c r="S570" s="392">
        <v>0</v>
      </c>
      <c r="T570" s="392">
        <v>0</v>
      </c>
      <c r="U570" s="392">
        <v>0</v>
      </c>
      <c r="V570" s="392">
        <v>0</v>
      </c>
    </row>
    <row r="571" spans="2:22" x14ac:dyDescent="0.25">
      <c r="B571" s="220">
        <v>39234</v>
      </c>
      <c r="C571" s="391">
        <v>0</v>
      </c>
      <c r="D571" s="392">
        <v>0</v>
      </c>
      <c r="E571" s="392">
        <v>0</v>
      </c>
      <c r="F571" s="392">
        <v>0</v>
      </c>
      <c r="G571" s="392">
        <v>0</v>
      </c>
      <c r="H571" s="392">
        <v>0</v>
      </c>
      <c r="I571" s="392">
        <v>0</v>
      </c>
      <c r="J571" s="392">
        <v>0</v>
      </c>
      <c r="K571" s="392">
        <v>0</v>
      </c>
      <c r="L571" s="392">
        <v>0</v>
      </c>
      <c r="M571" s="392">
        <v>0</v>
      </c>
      <c r="N571" s="392">
        <v>0</v>
      </c>
      <c r="O571" s="392">
        <v>0</v>
      </c>
      <c r="P571" s="392">
        <v>0</v>
      </c>
      <c r="Q571" s="392">
        <v>0</v>
      </c>
      <c r="R571" s="392">
        <v>0</v>
      </c>
      <c r="S571" s="392">
        <v>0</v>
      </c>
      <c r="T571" s="392">
        <v>0</v>
      </c>
      <c r="U571" s="392">
        <v>0</v>
      </c>
      <c r="V571" s="392">
        <v>0</v>
      </c>
    </row>
    <row r="572" spans="2:22" x14ac:dyDescent="0.25">
      <c r="B572" s="220">
        <v>39264</v>
      </c>
      <c r="C572" s="391">
        <v>0</v>
      </c>
      <c r="D572" s="392">
        <v>0</v>
      </c>
      <c r="E572" s="392">
        <v>0</v>
      </c>
      <c r="F572" s="392">
        <v>0</v>
      </c>
      <c r="G572" s="392">
        <v>0</v>
      </c>
      <c r="H572" s="392">
        <v>0</v>
      </c>
      <c r="I572" s="392">
        <v>0</v>
      </c>
      <c r="J572" s="392">
        <v>0</v>
      </c>
      <c r="K572" s="392">
        <v>0</v>
      </c>
      <c r="L572" s="392">
        <v>0</v>
      </c>
      <c r="M572" s="392">
        <v>0</v>
      </c>
      <c r="N572" s="392">
        <v>0</v>
      </c>
      <c r="O572" s="392">
        <v>0</v>
      </c>
      <c r="P572" s="392">
        <v>0</v>
      </c>
      <c r="Q572" s="392">
        <v>0</v>
      </c>
      <c r="R572" s="392">
        <v>0</v>
      </c>
      <c r="S572" s="392">
        <v>0</v>
      </c>
      <c r="T572" s="392">
        <v>0</v>
      </c>
      <c r="U572" s="392">
        <v>0</v>
      </c>
      <c r="V572" s="392">
        <v>0</v>
      </c>
    </row>
    <row r="573" spans="2:22" x14ac:dyDescent="0.25">
      <c r="B573" s="220">
        <v>39295</v>
      </c>
      <c r="C573" s="391">
        <v>0</v>
      </c>
      <c r="D573" s="392">
        <v>0</v>
      </c>
      <c r="E573" s="392">
        <v>0</v>
      </c>
      <c r="F573" s="392">
        <v>0</v>
      </c>
      <c r="G573" s="392">
        <v>0</v>
      </c>
      <c r="H573" s="392">
        <v>0</v>
      </c>
      <c r="I573" s="392">
        <v>0</v>
      </c>
      <c r="J573" s="392">
        <v>0</v>
      </c>
      <c r="K573" s="392">
        <v>0</v>
      </c>
      <c r="L573" s="392">
        <v>0</v>
      </c>
      <c r="M573" s="392">
        <v>0</v>
      </c>
      <c r="N573" s="392">
        <v>0</v>
      </c>
      <c r="O573" s="392">
        <v>0</v>
      </c>
      <c r="P573" s="392">
        <v>0</v>
      </c>
      <c r="Q573" s="392">
        <v>0</v>
      </c>
      <c r="R573" s="392">
        <v>0</v>
      </c>
      <c r="S573" s="392">
        <v>0</v>
      </c>
      <c r="T573" s="392">
        <v>0</v>
      </c>
      <c r="U573" s="392">
        <v>0</v>
      </c>
      <c r="V573" s="392">
        <v>0</v>
      </c>
    </row>
    <row r="574" spans="2:22" x14ac:dyDescent="0.25">
      <c r="B574" s="220">
        <v>39326</v>
      </c>
      <c r="C574" s="391">
        <v>0</v>
      </c>
      <c r="D574" s="392">
        <v>0</v>
      </c>
      <c r="E574" s="392">
        <v>0</v>
      </c>
      <c r="F574" s="392">
        <v>0</v>
      </c>
      <c r="G574" s="392">
        <v>0</v>
      </c>
      <c r="H574" s="392">
        <v>0</v>
      </c>
      <c r="I574" s="392">
        <v>0</v>
      </c>
      <c r="J574" s="392">
        <v>0</v>
      </c>
      <c r="K574" s="392">
        <v>0</v>
      </c>
      <c r="L574" s="392">
        <v>0</v>
      </c>
      <c r="M574" s="392">
        <v>0</v>
      </c>
      <c r="N574" s="392">
        <v>0</v>
      </c>
      <c r="O574" s="392">
        <v>0</v>
      </c>
      <c r="P574" s="392">
        <v>0</v>
      </c>
      <c r="Q574" s="392">
        <v>0</v>
      </c>
      <c r="R574" s="392">
        <v>0</v>
      </c>
      <c r="S574" s="392">
        <v>0</v>
      </c>
      <c r="T574" s="392">
        <v>0</v>
      </c>
      <c r="U574" s="392">
        <v>0</v>
      </c>
      <c r="V574" s="392">
        <v>0</v>
      </c>
    </row>
    <row r="575" spans="2:22" x14ac:dyDescent="0.25">
      <c r="B575" s="220">
        <v>39356</v>
      </c>
      <c r="C575" s="391">
        <v>0</v>
      </c>
      <c r="D575" s="392">
        <v>0</v>
      </c>
      <c r="E575" s="392">
        <v>0</v>
      </c>
      <c r="F575" s="392">
        <v>0</v>
      </c>
      <c r="G575" s="392">
        <v>0</v>
      </c>
      <c r="H575" s="392">
        <v>0</v>
      </c>
      <c r="I575" s="392">
        <v>0</v>
      </c>
      <c r="J575" s="392">
        <v>0</v>
      </c>
      <c r="K575" s="392">
        <v>0</v>
      </c>
      <c r="L575" s="392">
        <v>0</v>
      </c>
      <c r="M575" s="392">
        <v>0</v>
      </c>
      <c r="N575" s="392">
        <v>0</v>
      </c>
      <c r="O575" s="392">
        <v>0</v>
      </c>
      <c r="P575" s="392">
        <v>0</v>
      </c>
      <c r="Q575" s="392">
        <v>0</v>
      </c>
      <c r="R575" s="392">
        <v>0</v>
      </c>
      <c r="S575" s="392">
        <v>0</v>
      </c>
      <c r="T575" s="392">
        <v>0</v>
      </c>
      <c r="U575" s="392">
        <v>0</v>
      </c>
      <c r="V575" s="392">
        <v>0</v>
      </c>
    </row>
    <row r="576" spans="2:22" x14ac:dyDescent="0.25">
      <c r="B576" s="220">
        <v>39387</v>
      </c>
      <c r="C576" s="391">
        <v>0</v>
      </c>
      <c r="D576" s="392">
        <v>0</v>
      </c>
      <c r="E576" s="392">
        <v>0</v>
      </c>
      <c r="F576" s="392">
        <v>0</v>
      </c>
      <c r="G576" s="392">
        <v>0</v>
      </c>
      <c r="H576" s="392">
        <v>0</v>
      </c>
      <c r="I576" s="392">
        <v>0</v>
      </c>
      <c r="J576" s="392">
        <v>0</v>
      </c>
      <c r="K576" s="392">
        <v>0</v>
      </c>
      <c r="L576" s="392">
        <v>0</v>
      </c>
      <c r="M576" s="392">
        <v>0</v>
      </c>
      <c r="N576" s="392">
        <v>0</v>
      </c>
      <c r="O576" s="392">
        <v>0</v>
      </c>
      <c r="P576" s="392">
        <v>0</v>
      </c>
      <c r="Q576" s="392">
        <v>0</v>
      </c>
      <c r="R576" s="392">
        <v>0</v>
      </c>
      <c r="S576" s="392">
        <v>0</v>
      </c>
      <c r="T576" s="392">
        <v>0</v>
      </c>
      <c r="U576" s="392">
        <v>0</v>
      </c>
      <c r="V576" s="392">
        <v>0</v>
      </c>
    </row>
    <row r="577" spans="2:22" x14ac:dyDescent="0.25">
      <c r="B577" s="220">
        <v>39417</v>
      </c>
      <c r="C577" s="391">
        <v>0</v>
      </c>
      <c r="D577" s="392">
        <v>0</v>
      </c>
      <c r="E577" s="392">
        <v>0</v>
      </c>
      <c r="F577" s="392">
        <v>0</v>
      </c>
      <c r="G577" s="392">
        <v>0</v>
      </c>
      <c r="H577" s="392">
        <v>0</v>
      </c>
      <c r="I577" s="392">
        <v>0</v>
      </c>
      <c r="J577" s="392">
        <v>0</v>
      </c>
      <c r="K577" s="392">
        <v>0</v>
      </c>
      <c r="L577" s="392">
        <v>0</v>
      </c>
      <c r="M577" s="392">
        <v>0</v>
      </c>
      <c r="N577" s="392">
        <v>0</v>
      </c>
      <c r="O577" s="392">
        <v>0</v>
      </c>
      <c r="P577" s="392">
        <v>0</v>
      </c>
      <c r="Q577" s="392">
        <v>0</v>
      </c>
      <c r="R577" s="392">
        <v>0</v>
      </c>
      <c r="S577" s="392">
        <v>0</v>
      </c>
      <c r="T577" s="392">
        <v>0</v>
      </c>
      <c r="U577" s="392">
        <v>0</v>
      </c>
      <c r="V577" s="392">
        <v>0</v>
      </c>
    </row>
    <row r="578" spans="2:22" x14ac:dyDescent="0.25">
      <c r="B578" s="220">
        <v>39448</v>
      </c>
      <c r="C578" s="391">
        <v>0</v>
      </c>
      <c r="D578" s="392">
        <v>0</v>
      </c>
      <c r="E578" s="392">
        <v>0</v>
      </c>
      <c r="F578" s="392">
        <v>0</v>
      </c>
      <c r="G578" s="392">
        <v>0</v>
      </c>
      <c r="H578" s="392">
        <v>0</v>
      </c>
      <c r="I578" s="392">
        <v>0</v>
      </c>
      <c r="J578" s="392">
        <v>0</v>
      </c>
      <c r="K578" s="392">
        <v>0</v>
      </c>
      <c r="L578" s="392">
        <v>0</v>
      </c>
      <c r="M578" s="392">
        <v>0</v>
      </c>
      <c r="N578" s="392">
        <v>0</v>
      </c>
      <c r="O578" s="392">
        <v>0</v>
      </c>
      <c r="P578" s="392">
        <v>0</v>
      </c>
      <c r="Q578" s="392">
        <v>0</v>
      </c>
      <c r="R578" s="392">
        <v>0</v>
      </c>
      <c r="S578" s="392">
        <v>0</v>
      </c>
      <c r="T578" s="392">
        <v>0</v>
      </c>
      <c r="U578" s="392">
        <v>0</v>
      </c>
      <c r="V578" s="392">
        <v>0</v>
      </c>
    </row>
    <row r="579" spans="2:22" x14ac:dyDescent="0.25">
      <c r="B579" s="220">
        <v>39479</v>
      </c>
      <c r="C579" s="391">
        <v>0</v>
      </c>
      <c r="D579" s="392">
        <v>0</v>
      </c>
      <c r="E579" s="392">
        <v>0</v>
      </c>
      <c r="F579" s="392">
        <v>0</v>
      </c>
      <c r="G579" s="392">
        <v>0</v>
      </c>
      <c r="H579" s="392">
        <v>0</v>
      </c>
      <c r="I579" s="392">
        <v>0</v>
      </c>
      <c r="J579" s="392">
        <v>0</v>
      </c>
      <c r="K579" s="392">
        <v>0</v>
      </c>
      <c r="L579" s="392">
        <v>0</v>
      </c>
      <c r="M579" s="392">
        <v>0</v>
      </c>
      <c r="N579" s="392">
        <v>0</v>
      </c>
      <c r="O579" s="392">
        <v>0</v>
      </c>
      <c r="P579" s="392">
        <v>0</v>
      </c>
      <c r="Q579" s="392">
        <v>0</v>
      </c>
      <c r="R579" s="392">
        <v>0</v>
      </c>
      <c r="S579" s="392">
        <v>0</v>
      </c>
      <c r="T579" s="392">
        <v>0</v>
      </c>
      <c r="U579" s="392">
        <v>0</v>
      </c>
      <c r="V579" s="392">
        <v>0</v>
      </c>
    </row>
    <row r="580" spans="2:22" x14ac:dyDescent="0.25">
      <c r="B580" s="220">
        <v>39508</v>
      </c>
      <c r="C580" s="391">
        <v>0</v>
      </c>
      <c r="D580" s="392">
        <v>0</v>
      </c>
      <c r="E580" s="392">
        <v>0</v>
      </c>
      <c r="F580" s="392">
        <v>0</v>
      </c>
      <c r="G580" s="392">
        <v>0</v>
      </c>
      <c r="H580" s="392">
        <v>0</v>
      </c>
      <c r="I580" s="392">
        <v>0</v>
      </c>
      <c r="J580" s="392">
        <v>0</v>
      </c>
      <c r="K580" s="392">
        <v>0</v>
      </c>
      <c r="L580" s="392">
        <v>0</v>
      </c>
      <c r="M580" s="392">
        <v>0</v>
      </c>
      <c r="N580" s="392">
        <v>0</v>
      </c>
      <c r="O580" s="392">
        <v>0</v>
      </c>
      <c r="P580" s="392">
        <v>0</v>
      </c>
      <c r="Q580" s="392">
        <v>0</v>
      </c>
      <c r="R580" s="392">
        <v>0</v>
      </c>
      <c r="S580" s="392">
        <v>0</v>
      </c>
      <c r="T580" s="392">
        <v>0</v>
      </c>
      <c r="U580" s="392">
        <v>0</v>
      </c>
      <c r="V580" s="392">
        <v>0</v>
      </c>
    </row>
    <row r="581" spans="2:22" x14ac:dyDescent="0.25">
      <c r="B581" s="220">
        <v>39539</v>
      </c>
      <c r="C581" s="391">
        <v>0</v>
      </c>
      <c r="D581" s="392">
        <v>0</v>
      </c>
      <c r="E581" s="392">
        <v>0</v>
      </c>
      <c r="F581" s="392">
        <v>0</v>
      </c>
      <c r="G581" s="392">
        <v>0</v>
      </c>
      <c r="H581" s="392">
        <v>0</v>
      </c>
      <c r="I581" s="392">
        <v>0</v>
      </c>
      <c r="J581" s="392">
        <v>0</v>
      </c>
      <c r="K581" s="392">
        <v>0</v>
      </c>
      <c r="L581" s="392">
        <v>0</v>
      </c>
      <c r="M581" s="392">
        <v>0</v>
      </c>
      <c r="N581" s="392">
        <v>0</v>
      </c>
      <c r="O581" s="392">
        <v>0</v>
      </c>
      <c r="P581" s="392">
        <v>0</v>
      </c>
      <c r="Q581" s="392">
        <v>0</v>
      </c>
      <c r="R581" s="392">
        <v>0</v>
      </c>
      <c r="S581" s="392">
        <v>0</v>
      </c>
      <c r="T581" s="392">
        <v>0</v>
      </c>
      <c r="U581" s="392">
        <v>0</v>
      </c>
      <c r="V581" s="392">
        <v>0</v>
      </c>
    </row>
    <row r="582" spans="2:22" x14ac:dyDescent="0.25">
      <c r="B582" s="220">
        <v>39569</v>
      </c>
      <c r="C582" s="391">
        <v>0</v>
      </c>
      <c r="D582" s="392">
        <v>0</v>
      </c>
      <c r="E582" s="392">
        <v>0</v>
      </c>
      <c r="F582" s="392">
        <v>0</v>
      </c>
      <c r="G582" s="392">
        <v>0</v>
      </c>
      <c r="H582" s="392">
        <v>0</v>
      </c>
      <c r="I582" s="392">
        <v>0</v>
      </c>
      <c r="J582" s="392">
        <v>0</v>
      </c>
      <c r="K582" s="392">
        <v>0</v>
      </c>
      <c r="L582" s="392">
        <v>0</v>
      </c>
      <c r="M582" s="392">
        <v>0</v>
      </c>
      <c r="N582" s="392">
        <v>0</v>
      </c>
      <c r="O582" s="392">
        <v>0</v>
      </c>
      <c r="P582" s="392">
        <v>0</v>
      </c>
      <c r="Q582" s="392">
        <v>0</v>
      </c>
      <c r="R582" s="392">
        <v>0</v>
      </c>
      <c r="S582" s="392">
        <v>0</v>
      </c>
      <c r="T582" s="392">
        <v>0</v>
      </c>
      <c r="U582" s="392">
        <v>0</v>
      </c>
      <c r="V582" s="392">
        <v>0</v>
      </c>
    </row>
    <row r="583" spans="2:22" x14ac:dyDescent="0.25">
      <c r="B583" s="220">
        <v>39600</v>
      </c>
      <c r="C583" s="391">
        <v>0</v>
      </c>
      <c r="D583" s="392">
        <v>0</v>
      </c>
      <c r="E583" s="392">
        <v>0</v>
      </c>
      <c r="F583" s="392">
        <v>0</v>
      </c>
      <c r="G583" s="392">
        <v>0</v>
      </c>
      <c r="H583" s="392">
        <v>0</v>
      </c>
      <c r="I583" s="392">
        <v>0</v>
      </c>
      <c r="J583" s="392">
        <v>0</v>
      </c>
      <c r="K583" s="392">
        <v>0</v>
      </c>
      <c r="L583" s="392">
        <v>0</v>
      </c>
      <c r="M583" s="392">
        <v>0</v>
      </c>
      <c r="N583" s="392">
        <v>0</v>
      </c>
      <c r="O583" s="392">
        <v>0</v>
      </c>
      <c r="P583" s="392">
        <v>0</v>
      </c>
      <c r="Q583" s="392">
        <v>0</v>
      </c>
      <c r="R583" s="392">
        <v>0</v>
      </c>
      <c r="S583" s="392">
        <v>0</v>
      </c>
      <c r="T583" s="392">
        <v>0</v>
      </c>
      <c r="U583" s="392">
        <v>0</v>
      </c>
      <c r="V583" s="392">
        <v>0</v>
      </c>
    </row>
    <row r="584" spans="2:22" x14ac:dyDescent="0.25">
      <c r="B584" s="220">
        <v>39630</v>
      </c>
      <c r="C584" s="391">
        <v>0</v>
      </c>
      <c r="D584" s="392">
        <v>0</v>
      </c>
      <c r="E584" s="392">
        <v>0</v>
      </c>
      <c r="F584" s="392">
        <v>0</v>
      </c>
      <c r="G584" s="392">
        <v>0</v>
      </c>
      <c r="H584" s="392">
        <v>0</v>
      </c>
      <c r="I584" s="392">
        <v>0</v>
      </c>
      <c r="J584" s="392">
        <v>0</v>
      </c>
      <c r="K584" s="392">
        <v>0</v>
      </c>
      <c r="L584" s="392">
        <v>0</v>
      </c>
      <c r="M584" s="392">
        <v>0</v>
      </c>
      <c r="N584" s="392">
        <v>0</v>
      </c>
      <c r="O584" s="392">
        <v>0</v>
      </c>
      <c r="P584" s="392">
        <v>0</v>
      </c>
      <c r="Q584" s="392">
        <v>0</v>
      </c>
      <c r="R584" s="392">
        <v>0</v>
      </c>
      <c r="S584" s="392">
        <v>0</v>
      </c>
      <c r="T584" s="392">
        <v>0</v>
      </c>
      <c r="U584" s="392">
        <v>0</v>
      </c>
      <c r="V584" s="392">
        <v>0</v>
      </c>
    </row>
    <row r="585" spans="2:22" x14ac:dyDescent="0.25">
      <c r="B585" s="220">
        <v>39661</v>
      </c>
      <c r="C585" s="391">
        <v>0</v>
      </c>
      <c r="D585" s="392">
        <v>0</v>
      </c>
      <c r="E585" s="392">
        <v>0</v>
      </c>
      <c r="F585" s="392">
        <v>0</v>
      </c>
      <c r="G585" s="392">
        <v>0</v>
      </c>
      <c r="H585" s="392">
        <v>0</v>
      </c>
      <c r="I585" s="392">
        <v>0</v>
      </c>
      <c r="J585" s="392">
        <v>0</v>
      </c>
      <c r="K585" s="392">
        <v>0</v>
      </c>
      <c r="L585" s="392">
        <v>0</v>
      </c>
      <c r="M585" s="392">
        <v>0</v>
      </c>
      <c r="N585" s="392">
        <v>0</v>
      </c>
      <c r="O585" s="392">
        <v>0</v>
      </c>
      <c r="P585" s="392">
        <v>0</v>
      </c>
      <c r="Q585" s="392">
        <v>0</v>
      </c>
      <c r="R585" s="392">
        <v>0</v>
      </c>
      <c r="S585" s="392">
        <v>0</v>
      </c>
      <c r="T585" s="392">
        <v>0</v>
      </c>
      <c r="U585" s="392">
        <v>0</v>
      </c>
      <c r="V585" s="392">
        <v>0</v>
      </c>
    </row>
    <row r="586" spans="2:22" x14ac:dyDescent="0.25">
      <c r="B586" s="220">
        <v>39692</v>
      </c>
      <c r="C586" s="391">
        <v>0</v>
      </c>
      <c r="D586" s="392">
        <v>0</v>
      </c>
      <c r="E586" s="392">
        <v>0</v>
      </c>
      <c r="F586" s="392">
        <v>0</v>
      </c>
      <c r="G586" s="392">
        <v>0</v>
      </c>
      <c r="H586" s="392">
        <v>0</v>
      </c>
      <c r="I586" s="392">
        <v>0</v>
      </c>
      <c r="J586" s="392">
        <v>0</v>
      </c>
      <c r="K586" s="392">
        <v>0</v>
      </c>
      <c r="L586" s="392">
        <v>0</v>
      </c>
      <c r="M586" s="392">
        <v>0</v>
      </c>
      <c r="N586" s="392">
        <v>0</v>
      </c>
      <c r="O586" s="392">
        <v>0</v>
      </c>
      <c r="P586" s="392">
        <v>0</v>
      </c>
      <c r="Q586" s="392">
        <v>0</v>
      </c>
      <c r="R586" s="392">
        <v>0</v>
      </c>
      <c r="S586" s="392">
        <v>0</v>
      </c>
      <c r="T586" s="392">
        <v>0</v>
      </c>
      <c r="U586" s="392">
        <v>0</v>
      </c>
      <c r="V586" s="392">
        <v>0</v>
      </c>
    </row>
    <row r="587" spans="2:22" x14ac:dyDescent="0.25">
      <c r="B587" s="220">
        <v>39722</v>
      </c>
      <c r="C587" s="391">
        <v>0</v>
      </c>
      <c r="D587" s="392">
        <v>0</v>
      </c>
      <c r="E587" s="392">
        <v>0</v>
      </c>
      <c r="F587" s="392">
        <v>0</v>
      </c>
      <c r="G587" s="392">
        <v>0</v>
      </c>
      <c r="H587" s="392">
        <v>0</v>
      </c>
      <c r="I587" s="392">
        <v>0</v>
      </c>
      <c r="J587" s="392">
        <v>0</v>
      </c>
      <c r="K587" s="392">
        <v>0</v>
      </c>
      <c r="L587" s="392">
        <v>0</v>
      </c>
      <c r="M587" s="392">
        <v>0</v>
      </c>
      <c r="N587" s="392">
        <v>0</v>
      </c>
      <c r="O587" s="392">
        <v>0</v>
      </c>
      <c r="P587" s="392">
        <v>0</v>
      </c>
      <c r="Q587" s="392">
        <v>0</v>
      </c>
      <c r="R587" s="392">
        <v>0</v>
      </c>
      <c r="S587" s="392">
        <v>0</v>
      </c>
      <c r="T587" s="392">
        <v>0</v>
      </c>
      <c r="U587" s="392">
        <v>0</v>
      </c>
      <c r="V587" s="392">
        <v>0</v>
      </c>
    </row>
    <row r="588" spans="2:22" x14ac:dyDescent="0.25">
      <c r="B588" s="220">
        <v>39753</v>
      </c>
      <c r="C588" s="391">
        <v>0</v>
      </c>
      <c r="D588" s="392">
        <v>0</v>
      </c>
      <c r="E588" s="392">
        <v>0</v>
      </c>
      <c r="F588" s="392">
        <v>0</v>
      </c>
      <c r="G588" s="392">
        <v>0</v>
      </c>
      <c r="H588" s="392">
        <v>0</v>
      </c>
      <c r="I588" s="392">
        <v>0</v>
      </c>
      <c r="J588" s="392">
        <v>0</v>
      </c>
      <c r="K588" s="392">
        <v>0</v>
      </c>
      <c r="L588" s="392">
        <v>0</v>
      </c>
      <c r="M588" s="392">
        <v>0</v>
      </c>
      <c r="N588" s="392">
        <v>0</v>
      </c>
      <c r="O588" s="392">
        <v>0</v>
      </c>
      <c r="P588" s="392">
        <v>0</v>
      </c>
      <c r="Q588" s="392">
        <v>0</v>
      </c>
      <c r="R588" s="392">
        <v>0</v>
      </c>
      <c r="S588" s="392">
        <v>0</v>
      </c>
      <c r="T588" s="392">
        <v>0</v>
      </c>
      <c r="U588" s="392">
        <v>0</v>
      </c>
      <c r="V588" s="392">
        <v>0</v>
      </c>
    </row>
    <row r="589" spans="2:22" x14ac:dyDescent="0.25">
      <c r="B589" s="220">
        <v>39783</v>
      </c>
      <c r="C589" s="391">
        <v>0</v>
      </c>
      <c r="D589" s="392">
        <v>0</v>
      </c>
      <c r="E589" s="392">
        <v>0</v>
      </c>
      <c r="F589" s="392">
        <v>0</v>
      </c>
      <c r="G589" s="392">
        <v>0</v>
      </c>
      <c r="H589" s="392">
        <v>0</v>
      </c>
      <c r="I589" s="392">
        <v>0</v>
      </c>
      <c r="J589" s="392">
        <v>0</v>
      </c>
      <c r="K589" s="392">
        <v>0</v>
      </c>
      <c r="L589" s="392">
        <v>0</v>
      </c>
      <c r="M589" s="392">
        <v>0</v>
      </c>
      <c r="N589" s="392">
        <v>0</v>
      </c>
      <c r="O589" s="392">
        <v>0</v>
      </c>
      <c r="P589" s="392">
        <v>0</v>
      </c>
      <c r="Q589" s="392">
        <v>0</v>
      </c>
      <c r="R589" s="392">
        <v>0</v>
      </c>
      <c r="S589" s="392">
        <v>0</v>
      </c>
      <c r="T589" s="392">
        <v>0</v>
      </c>
      <c r="U589" s="392">
        <v>0</v>
      </c>
      <c r="V589" s="392">
        <v>0</v>
      </c>
    </row>
    <row r="590" spans="2:22" x14ac:dyDescent="0.25">
      <c r="B590" s="220">
        <v>39814</v>
      </c>
      <c r="C590" s="391">
        <v>0</v>
      </c>
      <c r="D590" s="392">
        <v>0</v>
      </c>
      <c r="E590" s="392">
        <v>0</v>
      </c>
      <c r="F590" s="392">
        <v>0</v>
      </c>
      <c r="G590" s="392">
        <v>0</v>
      </c>
      <c r="H590" s="392">
        <v>0</v>
      </c>
      <c r="I590" s="392">
        <v>0</v>
      </c>
      <c r="J590" s="392">
        <v>0</v>
      </c>
      <c r="K590" s="392">
        <v>0</v>
      </c>
      <c r="L590" s="392">
        <v>0</v>
      </c>
      <c r="M590" s="392">
        <v>0</v>
      </c>
      <c r="N590" s="392">
        <v>0</v>
      </c>
      <c r="O590" s="392">
        <v>0</v>
      </c>
      <c r="P590" s="392">
        <v>0</v>
      </c>
      <c r="Q590" s="392">
        <v>0</v>
      </c>
      <c r="R590" s="392">
        <v>0</v>
      </c>
      <c r="S590" s="392">
        <v>0</v>
      </c>
      <c r="T590" s="392">
        <v>0</v>
      </c>
      <c r="U590" s="392">
        <v>0</v>
      </c>
      <c r="V590" s="392">
        <v>0</v>
      </c>
    </row>
    <row r="591" spans="2:22" x14ac:dyDescent="0.25">
      <c r="B591" s="220">
        <v>39845</v>
      </c>
      <c r="C591" s="391">
        <v>0</v>
      </c>
      <c r="D591" s="392">
        <v>0</v>
      </c>
      <c r="E591" s="392">
        <v>0</v>
      </c>
      <c r="F591" s="392">
        <v>0</v>
      </c>
      <c r="G591" s="392">
        <v>0</v>
      </c>
      <c r="H591" s="392">
        <v>0</v>
      </c>
      <c r="I591" s="392">
        <v>0</v>
      </c>
      <c r="J591" s="392">
        <v>0</v>
      </c>
      <c r="K591" s="392">
        <v>0</v>
      </c>
      <c r="L591" s="392">
        <v>0</v>
      </c>
      <c r="M591" s="392">
        <v>0</v>
      </c>
      <c r="N591" s="392">
        <v>0</v>
      </c>
      <c r="O591" s="392">
        <v>0</v>
      </c>
      <c r="P591" s="392">
        <v>0</v>
      </c>
      <c r="Q591" s="392">
        <v>0</v>
      </c>
      <c r="R591" s="392">
        <v>0</v>
      </c>
      <c r="S591" s="392">
        <v>0</v>
      </c>
      <c r="T591" s="392">
        <v>0</v>
      </c>
      <c r="U591" s="392">
        <v>0</v>
      </c>
      <c r="V591" s="392">
        <v>0</v>
      </c>
    </row>
    <row r="592" spans="2:22" x14ac:dyDescent="0.25">
      <c r="B592" s="220">
        <v>39873</v>
      </c>
      <c r="C592" s="391">
        <v>0</v>
      </c>
      <c r="D592" s="392">
        <v>0</v>
      </c>
      <c r="E592" s="392">
        <v>0</v>
      </c>
      <c r="F592" s="392">
        <v>0</v>
      </c>
      <c r="G592" s="392">
        <v>0</v>
      </c>
      <c r="H592" s="392">
        <v>0</v>
      </c>
      <c r="I592" s="392">
        <v>0</v>
      </c>
      <c r="J592" s="392">
        <v>0</v>
      </c>
      <c r="K592" s="392">
        <v>0</v>
      </c>
      <c r="L592" s="392">
        <v>0</v>
      </c>
      <c r="M592" s="392">
        <v>0</v>
      </c>
      <c r="N592" s="392">
        <v>0</v>
      </c>
      <c r="O592" s="392">
        <v>0</v>
      </c>
      <c r="P592" s="392">
        <v>0</v>
      </c>
      <c r="Q592" s="392">
        <v>0</v>
      </c>
      <c r="R592" s="392">
        <v>0</v>
      </c>
      <c r="S592" s="392">
        <v>0</v>
      </c>
      <c r="T592" s="392">
        <v>0</v>
      </c>
      <c r="U592" s="392">
        <v>0</v>
      </c>
      <c r="V592" s="392">
        <v>0</v>
      </c>
    </row>
    <row r="593" spans="2:22" x14ac:dyDescent="0.25">
      <c r="B593" s="220">
        <v>39904</v>
      </c>
      <c r="C593" s="391">
        <v>0</v>
      </c>
      <c r="D593" s="392">
        <v>0</v>
      </c>
      <c r="E593" s="392">
        <v>0</v>
      </c>
      <c r="F593" s="392">
        <v>0</v>
      </c>
      <c r="G593" s="392">
        <v>0</v>
      </c>
      <c r="H593" s="392">
        <v>0</v>
      </c>
      <c r="I593" s="392">
        <v>0</v>
      </c>
      <c r="J593" s="392">
        <v>0</v>
      </c>
      <c r="K593" s="392">
        <v>0</v>
      </c>
      <c r="L593" s="392">
        <v>0</v>
      </c>
      <c r="M593" s="392">
        <v>0</v>
      </c>
      <c r="N593" s="392">
        <v>0</v>
      </c>
      <c r="O593" s="392">
        <v>0</v>
      </c>
      <c r="P593" s="392">
        <v>0</v>
      </c>
      <c r="Q593" s="392">
        <v>0</v>
      </c>
      <c r="R593" s="392">
        <v>0</v>
      </c>
      <c r="S593" s="392">
        <v>0</v>
      </c>
      <c r="T593" s="392">
        <v>0</v>
      </c>
      <c r="U593" s="392">
        <v>0</v>
      </c>
      <c r="V593" s="392">
        <v>0</v>
      </c>
    </row>
    <row r="594" spans="2:22" x14ac:dyDescent="0.25">
      <c r="B594" s="220">
        <v>39934</v>
      </c>
      <c r="C594" s="391">
        <v>0</v>
      </c>
      <c r="D594" s="392">
        <v>0</v>
      </c>
      <c r="E594" s="392">
        <v>0</v>
      </c>
      <c r="F594" s="392">
        <v>0</v>
      </c>
      <c r="G594" s="392">
        <v>0</v>
      </c>
      <c r="H594" s="392">
        <v>0</v>
      </c>
      <c r="I594" s="392">
        <v>0</v>
      </c>
      <c r="J594" s="392">
        <v>0</v>
      </c>
      <c r="K594" s="392">
        <v>0</v>
      </c>
      <c r="L594" s="392">
        <v>0</v>
      </c>
      <c r="M594" s="392">
        <v>0</v>
      </c>
      <c r="N594" s="392">
        <v>0</v>
      </c>
      <c r="O594" s="392">
        <v>0</v>
      </c>
      <c r="P594" s="392">
        <v>0</v>
      </c>
      <c r="Q594" s="392">
        <v>0</v>
      </c>
      <c r="R594" s="392">
        <v>0</v>
      </c>
      <c r="S594" s="392">
        <v>0</v>
      </c>
      <c r="T594" s="392">
        <v>0</v>
      </c>
      <c r="U594" s="392">
        <v>0</v>
      </c>
      <c r="V594" s="392">
        <v>0</v>
      </c>
    </row>
    <row r="595" spans="2:22" x14ac:dyDescent="0.25">
      <c r="B595" s="220">
        <v>39965</v>
      </c>
      <c r="C595" s="391">
        <v>0</v>
      </c>
      <c r="D595" s="392">
        <v>0</v>
      </c>
      <c r="E595" s="392">
        <v>0</v>
      </c>
      <c r="F595" s="392">
        <v>0</v>
      </c>
      <c r="G595" s="392">
        <v>0</v>
      </c>
      <c r="H595" s="392">
        <v>0</v>
      </c>
      <c r="I595" s="392">
        <v>0</v>
      </c>
      <c r="J595" s="392">
        <v>0</v>
      </c>
      <c r="K595" s="392">
        <v>0</v>
      </c>
      <c r="L595" s="392">
        <v>0</v>
      </c>
      <c r="M595" s="392">
        <v>0</v>
      </c>
      <c r="N595" s="392">
        <v>0</v>
      </c>
      <c r="O595" s="392">
        <v>0</v>
      </c>
      <c r="P595" s="392">
        <v>0</v>
      </c>
      <c r="Q595" s="392">
        <v>0</v>
      </c>
      <c r="R595" s="392">
        <v>0</v>
      </c>
      <c r="S595" s="392">
        <v>0</v>
      </c>
      <c r="T595" s="392">
        <v>0</v>
      </c>
      <c r="U595" s="392">
        <v>0</v>
      </c>
      <c r="V595" s="392">
        <v>0</v>
      </c>
    </row>
    <row r="596" spans="2:22" x14ac:dyDescent="0.25">
      <c r="B596" s="220">
        <v>39995</v>
      </c>
      <c r="C596" s="391">
        <v>0</v>
      </c>
      <c r="D596" s="392">
        <v>0</v>
      </c>
      <c r="E596" s="392">
        <v>0</v>
      </c>
      <c r="F596" s="392">
        <v>0</v>
      </c>
      <c r="G596" s="392">
        <v>0</v>
      </c>
      <c r="H596" s="392">
        <v>0</v>
      </c>
      <c r="I596" s="392">
        <v>0</v>
      </c>
      <c r="J596" s="392">
        <v>0</v>
      </c>
      <c r="K596" s="392">
        <v>0</v>
      </c>
      <c r="L596" s="392">
        <v>0</v>
      </c>
      <c r="M596" s="392">
        <v>0</v>
      </c>
      <c r="N596" s="392">
        <v>0</v>
      </c>
      <c r="O596" s="392">
        <v>0</v>
      </c>
      <c r="P596" s="392">
        <v>0</v>
      </c>
      <c r="Q596" s="392">
        <v>0</v>
      </c>
      <c r="R596" s="392">
        <v>0</v>
      </c>
      <c r="S596" s="392">
        <v>0</v>
      </c>
      <c r="T596" s="392">
        <v>0</v>
      </c>
      <c r="U596" s="392">
        <v>0</v>
      </c>
      <c r="V596" s="392">
        <v>0</v>
      </c>
    </row>
    <row r="597" spans="2:22" x14ac:dyDescent="0.25">
      <c r="B597" s="220">
        <v>40026</v>
      </c>
      <c r="C597" s="391">
        <v>0</v>
      </c>
      <c r="D597" s="392">
        <v>0</v>
      </c>
      <c r="E597" s="392">
        <v>0</v>
      </c>
      <c r="F597" s="392">
        <v>0</v>
      </c>
      <c r="G597" s="392">
        <v>0</v>
      </c>
      <c r="H597" s="392">
        <v>0</v>
      </c>
      <c r="I597" s="392">
        <v>0</v>
      </c>
      <c r="J597" s="392">
        <v>0</v>
      </c>
      <c r="K597" s="392">
        <v>0</v>
      </c>
      <c r="L597" s="392">
        <v>0</v>
      </c>
      <c r="M597" s="392">
        <v>0</v>
      </c>
      <c r="N597" s="392">
        <v>0</v>
      </c>
      <c r="O597" s="392">
        <v>0</v>
      </c>
      <c r="P597" s="392">
        <v>0</v>
      </c>
      <c r="Q597" s="392">
        <v>0</v>
      </c>
      <c r="R597" s="392">
        <v>0</v>
      </c>
      <c r="S597" s="392">
        <v>0</v>
      </c>
      <c r="T597" s="392">
        <v>0</v>
      </c>
      <c r="U597" s="392">
        <v>0</v>
      </c>
      <c r="V597" s="392">
        <v>0</v>
      </c>
    </row>
    <row r="598" spans="2:22" x14ac:dyDescent="0.25">
      <c r="B598" s="220">
        <v>40057</v>
      </c>
      <c r="C598" s="391">
        <v>0</v>
      </c>
      <c r="D598" s="392">
        <v>0</v>
      </c>
      <c r="E598" s="392">
        <v>0</v>
      </c>
      <c r="F598" s="392">
        <v>0</v>
      </c>
      <c r="G598" s="392">
        <v>0</v>
      </c>
      <c r="H598" s="392">
        <v>0</v>
      </c>
      <c r="I598" s="392">
        <v>0</v>
      </c>
      <c r="J598" s="392">
        <v>0</v>
      </c>
      <c r="K598" s="392">
        <v>0</v>
      </c>
      <c r="L598" s="392">
        <v>0</v>
      </c>
      <c r="M598" s="392">
        <v>0</v>
      </c>
      <c r="N598" s="392">
        <v>0</v>
      </c>
      <c r="O598" s="392">
        <v>0</v>
      </c>
      <c r="P598" s="392">
        <v>0</v>
      </c>
      <c r="Q598" s="392">
        <v>0</v>
      </c>
      <c r="R598" s="392">
        <v>0</v>
      </c>
      <c r="S598" s="392">
        <v>0</v>
      </c>
      <c r="T598" s="392">
        <v>0</v>
      </c>
      <c r="U598" s="392">
        <v>0</v>
      </c>
      <c r="V598" s="392">
        <v>0</v>
      </c>
    </row>
    <row r="599" spans="2:22" x14ac:dyDescent="0.25">
      <c r="B599" s="220">
        <v>40087</v>
      </c>
      <c r="C599" s="391">
        <v>0</v>
      </c>
      <c r="D599" s="392">
        <v>0</v>
      </c>
      <c r="E599" s="392">
        <v>0</v>
      </c>
      <c r="F599" s="392">
        <v>0</v>
      </c>
      <c r="G599" s="392">
        <v>0</v>
      </c>
      <c r="H599" s="392">
        <v>0</v>
      </c>
      <c r="I599" s="392">
        <v>0</v>
      </c>
      <c r="J599" s="392">
        <v>0</v>
      </c>
      <c r="K599" s="392">
        <v>0</v>
      </c>
      <c r="L599" s="392">
        <v>0</v>
      </c>
      <c r="M599" s="392">
        <v>0</v>
      </c>
      <c r="N599" s="392">
        <v>0</v>
      </c>
      <c r="O599" s="392">
        <v>0</v>
      </c>
      <c r="P599" s="392">
        <v>0</v>
      </c>
      <c r="Q599" s="392">
        <v>0</v>
      </c>
      <c r="R599" s="392">
        <v>0</v>
      </c>
      <c r="S599" s="392">
        <v>0</v>
      </c>
      <c r="T599" s="392">
        <v>0</v>
      </c>
      <c r="U599" s="392">
        <v>0</v>
      </c>
      <c r="V599" s="392">
        <v>0</v>
      </c>
    </row>
    <row r="600" spans="2:22" x14ac:dyDescent="0.25">
      <c r="B600" s="220">
        <v>40118</v>
      </c>
      <c r="C600" s="391">
        <v>0</v>
      </c>
      <c r="D600" s="392">
        <v>0</v>
      </c>
      <c r="E600" s="392">
        <v>0</v>
      </c>
      <c r="F600" s="392">
        <v>0</v>
      </c>
      <c r="G600" s="392">
        <v>0</v>
      </c>
      <c r="H600" s="392">
        <v>0</v>
      </c>
      <c r="I600" s="392">
        <v>0</v>
      </c>
      <c r="J600" s="392">
        <v>0</v>
      </c>
      <c r="K600" s="392">
        <v>0</v>
      </c>
      <c r="L600" s="392">
        <v>0</v>
      </c>
      <c r="M600" s="392">
        <v>0</v>
      </c>
      <c r="N600" s="392">
        <v>0</v>
      </c>
      <c r="O600" s="392">
        <v>0</v>
      </c>
      <c r="P600" s="392">
        <v>0</v>
      </c>
      <c r="Q600" s="392">
        <v>0</v>
      </c>
      <c r="R600" s="392">
        <v>0</v>
      </c>
      <c r="S600" s="392">
        <v>0</v>
      </c>
      <c r="T600" s="392">
        <v>0</v>
      </c>
      <c r="U600" s="392">
        <v>0</v>
      </c>
      <c r="V600" s="392">
        <v>0</v>
      </c>
    </row>
    <row r="601" spans="2:22" x14ac:dyDescent="0.25">
      <c r="B601" s="220">
        <v>40148</v>
      </c>
      <c r="C601" s="391">
        <v>0</v>
      </c>
      <c r="D601" s="392">
        <v>0</v>
      </c>
      <c r="E601" s="392">
        <v>0</v>
      </c>
      <c r="F601" s="392">
        <v>0</v>
      </c>
      <c r="G601" s="392">
        <v>0</v>
      </c>
      <c r="H601" s="392">
        <v>0</v>
      </c>
      <c r="I601" s="392">
        <v>0</v>
      </c>
      <c r="J601" s="392">
        <v>0</v>
      </c>
      <c r="K601" s="392">
        <v>0</v>
      </c>
      <c r="L601" s="392">
        <v>0</v>
      </c>
      <c r="M601" s="392">
        <v>0</v>
      </c>
      <c r="N601" s="392">
        <v>0</v>
      </c>
      <c r="O601" s="392">
        <v>0</v>
      </c>
      <c r="P601" s="392">
        <v>0</v>
      </c>
      <c r="Q601" s="392">
        <v>0</v>
      </c>
      <c r="R601" s="392">
        <v>0</v>
      </c>
      <c r="S601" s="392">
        <v>0</v>
      </c>
      <c r="T601" s="392">
        <v>0</v>
      </c>
      <c r="U601" s="392">
        <v>0</v>
      </c>
      <c r="V601" s="392">
        <v>0</v>
      </c>
    </row>
    <row r="602" spans="2:22" x14ac:dyDescent="0.25">
      <c r="B602" s="220">
        <v>40179</v>
      </c>
      <c r="C602" s="391">
        <v>0</v>
      </c>
      <c r="D602" s="392">
        <v>0</v>
      </c>
      <c r="E602" s="392">
        <v>0</v>
      </c>
      <c r="F602" s="392">
        <v>0</v>
      </c>
      <c r="G602" s="392">
        <v>0</v>
      </c>
      <c r="H602" s="392">
        <v>0</v>
      </c>
      <c r="I602" s="392">
        <v>0</v>
      </c>
      <c r="J602" s="392">
        <v>0</v>
      </c>
      <c r="K602" s="392">
        <v>0</v>
      </c>
      <c r="L602" s="392">
        <v>0</v>
      </c>
      <c r="M602" s="392">
        <v>0</v>
      </c>
      <c r="N602" s="392">
        <v>0</v>
      </c>
      <c r="O602" s="392">
        <v>0</v>
      </c>
      <c r="P602" s="392">
        <v>0</v>
      </c>
      <c r="Q602" s="392">
        <v>0</v>
      </c>
      <c r="R602" s="392">
        <v>0</v>
      </c>
      <c r="S602" s="392">
        <v>0</v>
      </c>
      <c r="T602" s="392">
        <v>0</v>
      </c>
      <c r="U602" s="392">
        <v>0</v>
      </c>
      <c r="V602" s="392">
        <v>0</v>
      </c>
    </row>
    <row r="603" spans="2:22" x14ac:dyDescent="0.25">
      <c r="B603" s="220">
        <v>40210</v>
      </c>
      <c r="C603" s="391">
        <v>0</v>
      </c>
      <c r="D603" s="392">
        <v>0</v>
      </c>
      <c r="E603" s="392">
        <v>0</v>
      </c>
      <c r="F603" s="392">
        <v>0</v>
      </c>
      <c r="G603" s="392">
        <v>0</v>
      </c>
      <c r="H603" s="392">
        <v>0</v>
      </c>
      <c r="I603" s="392">
        <v>0</v>
      </c>
      <c r="J603" s="392">
        <v>0</v>
      </c>
      <c r="K603" s="392">
        <v>0</v>
      </c>
      <c r="L603" s="392">
        <v>0</v>
      </c>
      <c r="M603" s="392">
        <v>0</v>
      </c>
      <c r="N603" s="392">
        <v>0</v>
      </c>
      <c r="O603" s="392">
        <v>0</v>
      </c>
      <c r="P603" s="392">
        <v>0</v>
      </c>
      <c r="Q603" s="392">
        <v>0</v>
      </c>
      <c r="R603" s="392">
        <v>0</v>
      </c>
      <c r="S603" s="392">
        <v>0</v>
      </c>
      <c r="T603" s="392">
        <v>0</v>
      </c>
      <c r="U603" s="392">
        <v>0</v>
      </c>
      <c r="V603" s="392">
        <v>0</v>
      </c>
    </row>
    <row r="604" spans="2:22" x14ac:dyDescent="0.25">
      <c r="B604" s="220">
        <v>40238</v>
      </c>
      <c r="C604" s="391">
        <v>0</v>
      </c>
      <c r="D604" s="392">
        <v>0</v>
      </c>
      <c r="E604" s="392">
        <v>0</v>
      </c>
      <c r="F604" s="392">
        <v>0</v>
      </c>
      <c r="G604" s="392">
        <v>0</v>
      </c>
      <c r="H604" s="392">
        <v>0</v>
      </c>
      <c r="I604" s="392">
        <v>0</v>
      </c>
      <c r="J604" s="392">
        <v>0</v>
      </c>
      <c r="K604" s="392">
        <v>0</v>
      </c>
      <c r="L604" s="392">
        <v>0</v>
      </c>
      <c r="M604" s="392">
        <v>0</v>
      </c>
      <c r="N604" s="392">
        <v>0</v>
      </c>
      <c r="O604" s="392">
        <v>0</v>
      </c>
      <c r="P604" s="392">
        <v>0</v>
      </c>
      <c r="Q604" s="392">
        <v>0</v>
      </c>
      <c r="R604" s="392">
        <v>0</v>
      </c>
      <c r="S604" s="392">
        <v>0</v>
      </c>
      <c r="T604" s="392">
        <v>0</v>
      </c>
      <c r="U604" s="392">
        <v>0</v>
      </c>
      <c r="V604" s="392">
        <v>0</v>
      </c>
    </row>
    <row r="605" spans="2:22" x14ac:dyDescent="0.25">
      <c r="B605" s="220">
        <v>40269</v>
      </c>
      <c r="C605" s="391">
        <v>0</v>
      </c>
      <c r="D605" s="392">
        <v>0</v>
      </c>
      <c r="E605" s="392">
        <v>0</v>
      </c>
      <c r="F605" s="392">
        <v>0</v>
      </c>
      <c r="G605" s="392">
        <v>0</v>
      </c>
      <c r="H605" s="392">
        <v>0</v>
      </c>
      <c r="I605" s="392">
        <v>0</v>
      </c>
      <c r="J605" s="392">
        <v>0</v>
      </c>
      <c r="K605" s="392">
        <v>0</v>
      </c>
      <c r="L605" s="392">
        <v>0</v>
      </c>
      <c r="M605" s="392">
        <v>0</v>
      </c>
      <c r="N605" s="392">
        <v>0</v>
      </c>
      <c r="O605" s="392">
        <v>0</v>
      </c>
      <c r="P605" s="392">
        <v>0</v>
      </c>
      <c r="Q605" s="392">
        <v>0</v>
      </c>
      <c r="R605" s="392">
        <v>0</v>
      </c>
      <c r="S605" s="392">
        <v>0</v>
      </c>
      <c r="T605" s="392">
        <v>0</v>
      </c>
      <c r="U605" s="392">
        <v>0</v>
      </c>
      <c r="V605" s="392">
        <v>0</v>
      </c>
    </row>
    <row r="606" spans="2:22" x14ac:dyDescent="0.25">
      <c r="B606" s="220">
        <v>40299</v>
      </c>
      <c r="C606" s="391">
        <v>0</v>
      </c>
      <c r="D606" s="392">
        <v>0</v>
      </c>
      <c r="E606" s="392">
        <v>0</v>
      </c>
      <c r="F606" s="392">
        <v>0</v>
      </c>
      <c r="G606" s="392">
        <v>0</v>
      </c>
      <c r="H606" s="392">
        <v>0</v>
      </c>
      <c r="I606" s="392">
        <v>0</v>
      </c>
      <c r="J606" s="392">
        <v>0</v>
      </c>
      <c r="K606" s="392">
        <v>0</v>
      </c>
      <c r="L606" s="392">
        <v>0</v>
      </c>
      <c r="M606" s="392">
        <v>0</v>
      </c>
      <c r="N606" s="392">
        <v>0</v>
      </c>
      <c r="O606" s="392">
        <v>0</v>
      </c>
      <c r="P606" s="392">
        <v>0</v>
      </c>
      <c r="Q606" s="392">
        <v>0</v>
      </c>
      <c r="R606" s="392">
        <v>0</v>
      </c>
      <c r="S606" s="392">
        <v>0</v>
      </c>
      <c r="T606" s="392">
        <v>0</v>
      </c>
      <c r="U606" s="392">
        <v>0</v>
      </c>
      <c r="V606" s="392">
        <v>0</v>
      </c>
    </row>
    <row r="607" spans="2:22" x14ac:dyDescent="0.25">
      <c r="B607" s="220">
        <v>40330</v>
      </c>
      <c r="C607" s="391">
        <v>0</v>
      </c>
      <c r="D607" s="392">
        <v>0</v>
      </c>
      <c r="E607" s="392">
        <v>0</v>
      </c>
      <c r="F607" s="392">
        <v>0</v>
      </c>
      <c r="G607" s="392">
        <v>0</v>
      </c>
      <c r="H607" s="392">
        <v>0</v>
      </c>
      <c r="I607" s="392">
        <v>0</v>
      </c>
      <c r="J607" s="392">
        <v>0</v>
      </c>
      <c r="K607" s="392">
        <v>0</v>
      </c>
      <c r="L607" s="392">
        <v>0</v>
      </c>
      <c r="M607" s="392">
        <v>0</v>
      </c>
      <c r="N607" s="392">
        <v>0</v>
      </c>
      <c r="O607" s="392">
        <v>0</v>
      </c>
      <c r="P607" s="392">
        <v>0</v>
      </c>
      <c r="Q607" s="392">
        <v>0</v>
      </c>
      <c r="R607" s="392">
        <v>0</v>
      </c>
      <c r="S607" s="392">
        <v>0</v>
      </c>
      <c r="T607" s="392">
        <v>0</v>
      </c>
      <c r="U607" s="392">
        <v>0</v>
      </c>
      <c r="V607" s="392">
        <v>0</v>
      </c>
    </row>
    <row r="608" spans="2:22" x14ac:dyDescent="0.25">
      <c r="B608" s="220">
        <v>40360</v>
      </c>
      <c r="C608" s="391">
        <v>0</v>
      </c>
      <c r="D608" s="392">
        <v>0</v>
      </c>
      <c r="E608" s="392">
        <v>0</v>
      </c>
      <c r="F608" s="392">
        <v>0</v>
      </c>
      <c r="G608" s="392">
        <v>0</v>
      </c>
      <c r="H608" s="392">
        <v>0</v>
      </c>
      <c r="I608" s="392">
        <v>0</v>
      </c>
      <c r="J608" s="392">
        <v>0</v>
      </c>
      <c r="K608" s="392">
        <v>0</v>
      </c>
      <c r="L608" s="392">
        <v>0</v>
      </c>
      <c r="M608" s="392">
        <v>0</v>
      </c>
      <c r="N608" s="392">
        <v>0</v>
      </c>
      <c r="O608" s="392">
        <v>0</v>
      </c>
      <c r="P608" s="392">
        <v>0</v>
      </c>
      <c r="Q608" s="392">
        <v>0</v>
      </c>
      <c r="R608" s="392">
        <v>0</v>
      </c>
      <c r="S608" s="392">
        <v>0</v>
      </c>
      <c r="T608" s="392">
        <v>0</v>
      </c>
      <c r="U608" s="392">
        <v>0</v>
      </c>
      <c r="V608" s="392">
        <v>0</v>
      </c>
    </row>
    <row r="609" spans="2:22" x14ac:dyDescent="0.25">
      <c r="B609" s="220">
        <v>40391</v>
      </c>
      <c r="C609" s="391">
        <v>0</v>
      </c>
      <c r="D609" s="392">
        <v>0</v>
      </c>
      <c r="E609" s="392">
        <v>0</v>
      </c>
      <c r="F609" s="392">
        <v>0</v>
      </c>
      <c r="G609" s="392">
        <v>0</v>
      </c>
      <c r="H609" s="392">
        <v>0</v>
      </c>
      <c r="I609" s="392">
        <v>0</v>
      </c>
      <c r="J609" s="392">
        <v>0</v>
      </c>
      <c r="K609" s="392">
        <v>0</v>
      </c>
      <c r="L609" s="392">
        <v>0</v>
      </c>
      <c r="M609" s="392">
        <v>0</v>
      </c>
      <c r="N609" s="392">
        <v>0</v>
      </c>
      <c r="O609" s="392">
        <v>0</v>
      </c>
      <c r="P609" s="392">
        <v>0</v>
      </c>
      <c r="Q609" s="392">
        <v>0</v>
      </c>
      <c r="R609" s="392">
        <v>0</v>
      </c>
      <c r="S609" s="392">
        <v>0</v>
      </c>
      <c r="T609" s="392">
        <v>0</v>
      </c>
      <c r="U609" s="392">
        <v>0</v>
      </c>
      <c r="V609" s="392">
        <v>0</v>
      </c>
    </row>
    <row r="610" spans="2:22" x14ac:dyDescent="0.25">
      <c r="B610" s="220">
        <v>40422</v>
      </c>
      <c r="C610" s="391">
        <v>0</v>
      </c>
      <c r="D610" s="392">
        <v>0</v>
      </c>
      <c r="E610" s="392">
        <v>0</v>
      </c>
      <c r="F610" s="392">
        <v>0</v>
      </c>
      <c r="G610" s="392">
        <v>0</v>
      </c>
      <c r="H610" s="392">
        <v>0</v>
      </c>
      <c r="I610" s="392">
        <v>0</v>
      </c>
      <c r="J610" s="392">
        <v>0</v>
      </c>
      <c r="K610" s="392">
        <v>0</v>
      </c>
      <c r="L610" s="392">
        <v>0</v>
      </c>
      <c r="M610" s="392">
        <v>0</v>
      </c>
      <c r="N610" s="392">
        <v>0</v>
      </c>
      <c r="O610" s="392">
        <v>0</v>
      </c>
      <c r="P610" s="392">
        <v>0</v>
      </c>
      <c r="Q610" s="392">
        <v>0</v>
      </c>
      <c r="R610" s="392">
        <v>0</v>
      </c>
      <c r="S610" s="392">
        <v>0</v>
      </c>
      <c r="T610" s="392">
        <v>0</v>
      </c>
      <c r="U610" s="392">
        <v>0</v>
      </c>
      <c r="V610" s="392">
        <v>0</v>
      </c>
    </row>
    <row r="611" spans="2:22" x14ac:dyDescent="0.25">
      <c r="B611" s="220">
        <v>40452</v>
      </c>
      <c r="C611" s="391">
        <v>0</v>
      </c>
      <c r="D611" s="392">
        <v>0</v>
      </c>
      <c r="E611" s="392">
        <v>0</v>
      </c>
      <c r="F611" s="392">
        <v>0</v>
      </c>
      <c r="G611" s="392">
        <v>0</v>
      </c>
      <c r="H611" s="392">
        <v>0</v>
      </c>
      <c r="I611" s="392">
        <v>0</v>
      </c>
      <c r="J611" s="392">
        <v>0</v>
      </c>
      <c r="K611" s="392">
        <v>0</v>
      </c>
      <c r="L611" s="392">
        <v>0</v>
      </c>
      <c r="M611" s="392">
        <v>0</v>
      </c>
      <c r="N611" s="392">
        <v>0</v>
      </c>
      <c r="O611" s="392">
        <v>0</v>
      </c>
      <c r="P611" s="392">
        <v>0</v>
      </c>
      <c r="Q611" s="392">
        <v>0</v>
      </c>
      <c r="R611" s="392">
        <v>0</v>
      </c>
      <c r="S611" s="392">
        <v>0</v>
      </c>
      <c r="T611" s="392">
        <v>0</v>
      </c>
      <c r="U611" s="392">
        <v>0</v>
      </c>
      <c r="V611" s="392">
        <v>0</v>
      </c>
    </row>
    <row r="612" spans="2:22" x14ac:dyDescent="0.25">
      <c r="B612" s="220">
        <v>40483</v>
      </c>
      <c r="C612" s="391">
        <v>0</v>
      </c>
      <c r="D612" s="392">
        <v>0</v>
      </c>
      <c r="E612" s="392">
        <v>0</v>
      </c>
      <c r="F612" s="392">
        <v>0</v>
      </c>
      <c r="G612" s="392">
        <v>0</v>
      </c>
      <c r="H612" s="392">
        <v>0</v>
      </c>
      <c r="I612" s="392">
        <v>0</v>
      </c>
      <c r="J612" s="392">
        <v>0</v>
      </c>
      <c r="K612" s="392">
        <v>0</v>
      </c>
      <c r="L612" s="392">
        <v>0</v>
      </c>
      <c r="M612" s="392">
        <v>0</v>
      </c>
      <c r="N612" s="392">
        <v>0</v>
      </c>
      <c r="O612" s="392">
        <v>0</v>
      </c>
      <c r="P612" s="392">
        <v>0</v>
      </c>
      <c r="Q612" s="392">
        <v>0</v>
      </c>
      <c r="R612" s="392">
        <v>0</v>
      </c>
      <c r="S612" s="392">
        <v>0</v>
      </c>
      <c r="T612" s="392">
        <v>0</v>
      </c>
      <c r="U612" s="392">
        <v>0</v>
      </c>
      <c r="V612" s="392">
        <v>0</v>
      </c>
    </row>
    <row r="613" spans="2:22" x14ac:dyDescent="0.25">
      <c r="B613" s="220">
        <v>40513</v>
      </c>
      <c r="C613" s="391">
        <v>0</v>
      </c>
      <c r="D613" s="392">
        <v>0</v>
      </c>
      <c r="E613" s="392">
        <v>0</v>
      </c>
      <c r="F613" s="392">
        <v>0</v>
      </c>
      <c r="G613" s="392">
        <v>0</v>
      </c>
      <c r="H613" s="392">
        <v>0</v>
      </c>
      <c r="I613" s="392">
        <v>0</v>
      </c>
      <c r="J613" s="392">
        <v>0</v>
      </c>
      <c r="K613" s="392">
        <v>0</v>
      </c>
      <c r="L613" s="392">
        <v>0</v>
      </c>
      <c r="M613" s="392">
        <v>0</v>
      </c>
      <c r="N613" s="392">
        <v>0</v>
      </c>
      <c r="O613" s="392">
        <v>0</v>
      </c>
      <c r="P613" s="392">
        <v>0</v>
      </c>
      <c r="Q613" s="392">
        <v>0</v>
      </c>
      <c r="R613" s="392">
        <v>0</v>
      </c>
      <c r="S613" s="392">
        <v>0</v>
      </c>
      <c r="T613" s="392">
        <v>0</v>
      </c>
      <c r="U613" s="392">
        <v>0</v>
      </c>
      <c r="V613" s="392">
        <v>0</v>
      </c>
    </row>
    <row r="614" spans="2:22" x14ac:dyDescent="0.25">
      <c r="B614" s="220">
        <v>40544</v>
      </c>
      <c r="C614" s="391">
        <v>0</v>
      </c>
      <c r="D614" s="392">
        <v>0</v>
      </c>
      <c r="E614" s="392">
        <v>0</v>
      </c>
      <c r="F614" s="392">
        <v>0</v>
      </c>
      <c r="G614" s="392">
        <v>0</v>
      </c>
      <c r="H614" s="392">
        <v>0</v>
      </c>
      <c r="I614" s="392">
        <v>0</v>
      </c>
      <c r="J614" s="392">
        <v>0</v>
      </c>
      <c r="K614" s="392">
        <v>0</v>
      </c>
      <c r="L614" s="392">
        <v>0</v>
      </c>
      <c r="M614" s="392">
        <v>0</v>
      </c>
      <c r="N614" s="392">
        <v>0</v>
      </c>
      <c r="O614" s="392">
        <v>0</v>
      </c>
      <c r="P614" s="392">
        <v>0</v>
      </c>
      <c r="Q614" s="392">
        <v>0</v>
      </c>
      <c r="R614" s="392">
        <v>0</v>
      </c>
      <c r="S614" s="392">
        <v>0</v>
      </c>
      <c r="T614" s="392">
        <v>0</v>
      </c>
      <c r="U614" s="392">
        <v>0</v>
      </c>
      <c r="V614" s="392">
        <v>0</v>
      </c>
    </row>
    <row r="615" spans="2:22" x14ac:dyDescent="0.25">
      <c r="B615" s="220">
        <v>40575</v>
      </c>
      <c r="C615" s="391">
        <v>0</v>
      </c>
      <c r="D615" s="392">
        <v>0</v>
      </c>
      <c r="E615" s="392">
        <v>0</v>
      </c>
      <c r="F615" s="392">
        <v>0</v>
      </c>
      <c r="G615" s="392">
        <v>0</v>
      </c>
      <c r="H615" s="392">
        <v>0</v>
      </c>
      <c r="I615" s="392">
        <v>0</v>
      </c>
      <c r="J615" s="392">
        <v>0</v>
      </c>
      <c r="K615" s="392">
        <v>0</v>
      </c>
      <c r="L615" s="392">
        <v>0</v>
      </c>
      <c r="M615" s="392">
        <v>0</v>
      </c>
      <c r="N615" s="392">
        <v>0</v>
      </c>
      <c r="O615" s="392">
        <v>0</v>
      </c>
      <c r="P615" s="392">
        <v>0</v>
      </c>
      <c r="Q615" s="392">
        <v>0</v>
      </c>
      <c r="R615" s="392">
        <v>0</v>
      </c>
      <c r="S615" s="392">
        <v>0</v>
      </c>
      <c r="T615" s="392">
        <v>0</v>
      </c>
      <c r="U615" s="392">
        <v>0</v>
      </c>
      <c r="V615" s="392">
        <v>0</v>
      </c>
    </row>
    <row r="616" spans="2:22" x14ac:dyDescent="0.25">
      <c r="B616" s="220">
        <v>40603</v>
      </c>
      <c r="C616" s="391">
        <v>0</v>
      </c>
      <c r="D616" s="392">
        <v>0</v>
      </c>
      <c r="E616" s="392">
        <v>0</v>
      </c>
      <c r="F616" s="392">
        <v>0</v>
      </c>
      <c r="G616" s="392">
        <v>0</v>
      </c>
      <c r="H616" s="392">
        <v>0</v>
      </c>
      <c r="I616" s="392">
        <v>0</v>
      </c>
      <c r="J616" s="392">
        <v>0</v>
      </c>
      <c r="K616" s="392">
        <v>0</v>
      </c>
      <c r="L616" s="392">
        <v>0</v>
      </c>
      <c r="M616" s="392">
        <v>0</v>
      </c>
      <c r="N616" s="392">
        <v>0</v>
      </c>
      <c r="O616" s="392">
        <v>0</v>
      </c>
      <c r="P616" s="392">
        <v>0</v>
      </c>
      <c r="Q616" s="392">
        <v>0</v>
      </c>
      <c r="R616" s="392">
        <v>0</v>
      </c>
      <c r="S616" s="392">
        <v>0</v>
      </c>
      <c r="T616" s="392">
        <v>0</v>
      </c>
      <c r="U616" s="392">
        <v>0</v>
      </c>
      <c r="V616" s="392">
        <v>0</v>
      </c>
    </row>
    <row r="617" spans="2:22" x14ac:dyDescent="0.25">
      <c r="B617" s="220">
        <v>40634</v>
      </c>
      <c r="C617" s="391">
        <v>0</v>
      </c>
      <c r="D617" s="392">
        <v>0</v>
      </c>
      <c r="E617" s="392">
        <v>0</v>
      </c>
      <c r="F617" s="392">
        <v>0</v>
      </c>
      <c r="G617" s="392">
        <v>0</v>
      </c>
      <c r="H617" s="392">
        <v>0</v>
      </c>
      <c r="I617" s="392">
        <v>0</v>
      </c>
      <c r="J617" s="392">
        <v>0</v>
      </c>
      <c r="K617" s="392">
        <v>0</v>
      </c>
      <c r="L617" s="392">
        <v>0</v>
      </c>
      <c r="M617" s="392">
        <v>0</v>
      </c>
      <c r="N617" s="392">
        <v>0</v>
      </c>
      <c r="O617" s="392">
        <v>0</v>
      </c>
      <c r="P617" s="392">
        <v>0</v>
      </c>
      <c r="Q617" s="392">
        <v>0</v>
      </c>
      <c r="R617" s="392">
        <v>0</v>
      </c>
      <c r="S617" s="392">
        <v>0</v>
      </c>
      <c r="T617" s="392">
        <v>0</v>
      </c>
      <c r="U617" s="392">
        <v>0</v>
      </c>
      <c r="V617" s="392">
        <v>0</v>
      </c>
    </row>
    <row r="618" spans="2:22" x14ac:dyDescent="0.25">
      <c r="B618" s="220">
        <v>40664</v>
      </c>
      <c r="C618" s="391">
        <v>0</v>
      </c>
      <c r="D618" s="392">
        <v>0</v>
      </c>
      <c r="E618" s="392">
        <v>0</v>
      </c>
      <c r="F618" s="392">
        <v>0</v>
      </c>
      <c r="G618" s="392">
        <v>0</v>
      </c>
      <c r="H618" s="392">
        <v>0</v>
      </c>
      <c r="I618" s="392">
        <v>0</v>
      </c>
      <c r="J618" s="392">
        <v>0</v>
      </c>
      <c r="K618" s="392">
        <v>0</v>
      </c>
      <c r="L618" s="392">
        <v>0</v>
      </c>
      <c r="M618" s="392">
        <v>0</v>
      </c>
      <c r="N618" s="392">
        <v>0</v>
      </c>
      <c r="O618" s="392">
        <v>0</v>
      </c>
      <c r="P618" s="392">
        <v>0</v>
      </c>
      <c r="Q618" s="392">
        <v>0</v>
      </c>
      <c r="R618" s="392">
        <v>0</v>
      </c>
      <c r="S618" s="392">
        <v>0</v>
      </c>
      <c r="T618" s="392">
        <v>0</v>
      </c>
      <c r="U618" s="392">
        <v>0</v>
      </c>
      <c r="V618" s="392">
        <v>0</v>
      </c>
    </row>
    <row r="619" spans="2:22" x14ac:dyDescent="0.25">
      <c r="B619" s="220">
        <v>40695</v>
      </c>
      <c r="C619" s="391">
        <v>0</v>
      </c>
      <c r="D619" s="392">
        <v>0</v>
      </c>
      <c r="E619" s="392">
        <v>0</v>
      </c>
      <c r="F619" s="392">
        <v>0</v>
      </c>
      <c r="G619" s="392">
        <v>0</v>
      </c>
      <c r="H619" s="392">
        <v>0</v>
      </c>
      <c r="I619" s="392">
        <v>0</v>
      </c>
      <c r="J619" s="392">
        <v>0</v>
      </c>
      <c r="K619" s="392">
        <v>0</v>
      </c>
      <c r="L619" s="392">
        <v>0</v>
      </c>
      <c r="M619" s="392">
        <v>0</v>
      </c>
      <c r="N619" s="392">
        <v>0</v>
      </c>
      <c r="O619" s="392">
        <v>0</v>
      </c>
      <c r="P619" s="392">
        <v>0</v>
      </c>
      <c r="Q619" s="392">
        <v>0</v>
      </c>
      <c r="R619" s="392">
        <v>0</v>
      </c>
      <c r="S619" s="392">
        <v>0</v>
      </c>
      <c r="T619" s="392">
        <v>0</v>
      </c>
      <c r="U619" s="392">
        <v>0</v>
      </c>
      <c r="V619" s="392">
        <v>0</v>
      </c>
    </row>
    <row r="620" spans="2:22" x14ac:dyDescent="0.25">
      <c r="B620" s="220">
        <v>40725</v>
      </c>
      <c r="C620" s="391">
        <v>0</v>
      </c>
      <c r="D620" s="392">
        <v>0</v>
      </c>
      <c r="E620" s="392">
        <v>0</v>
      </c>
      <c r="F620" s="392">
        <v>0</v>
      </c>
      <c r="G620" s="392">
        <v>0</v>
      </c>
      <c r="H620" s="392">
        <v>0</v>
      </c>
      <c r="I620" s="392">
        <v>0</v>
      </c>
      <c r="J620" s="392">
        <v>0</v>
      </c>
      <c r="K620" s="392">
        <v>0</v>
      </c>
      <c r="L620" s="392">
        <v>0</v>
      </c>
      <c r="M620" s="392">
        <v>0</v>
      </c>
      <c r="N620" s="392">
        <v>0</v>
      </c>
      <c r="O620" s="392">
        <v>0</v>
      </c>
      <c r="P620" s="392">
        <v>0</v>
      </c>
      <c r="Q620" s="392">
        <v>0</v>
      </c>
      <c r="R620" s="392">
        <v>0</v>
      </c>
      <c r="S620" s="392">
        <v>0</v>
      </c>
      <c r="T620" s="392">
        <v>0</v>
      </c>
      <c r="U620" s="392">
        <v>0</v>
      </c>
      <c r="V620" s="392">
        <v>0</v>
      </c>
    </row>
    <row r="621" spans="2:22" x14ac:dyDescent="0.25">
      <c r="B621" s="220">
        <v>40756</v>
      </c>
      <c r="C621" s="391">
        <v>0</v>
      </c>
      <c r="D621" s="392">
        <v>0</v>
      </c>
      <c r="E621" s="392">
        <v>0</v>
      </c>
      <c r="F621" s="392">
        <v>0</v>
      </c>
      <c r="G621" s="392">
        <v>0</v>
      </c>
      <c r="H621" s="392">
        <v>0</v>
      </c>
      <c r="I621" s="392">
        <v>0</v>
      </c>
      <c r="J621" s="392">
        <v>0</v>
      </c>
      <c r="K621" s="392">
        <v>0</v>
      </c>
      <c r="L621" s="392">
        <v>0</v>
      </c>
      <c r="M621" s="392">
        <v>0</v>
      </c>
      <c r="N621" s="392">
        <v>0</v>
      </c>
      <c r="O621" s="392">
        <v>0</v>
      </c>
      <c r="P621" s="392">
        <v>0</v>
      </c>
      <c r="Q621" s="392">
        <v>0</v>
      </c>
      <c r="R621" s="392">
        <v>0</v>
      </c>
      <c r="S621" s="392">
        <v>0</v>
      </c>
      <c r="T621" s="392">
        <v>0</v>
      </c>
      <c r="U621" s="392">
        <v>0</v>
      </c>
      <c r="V621" s="392">
        <v>0</v>
      </c>
    </row>
    <row r="622" spans="2:22" x14ac:dyDescent="0.25">
      <c r="B622" s="220">
        <v>40787</v>
      </c>
      <c r="C622" s="391">
        <v>0</v>
      </c>
      <c r="D622" s="392">
        <v>0</v>
      </c>
      <c r="E622" s="392">
        <v>0</v>
      </c>
      <c r="F622" s="392">
        <v>0</v>
      </c>
      <c r="G622" s="392">
        <v>0</v>
      </c>
      <c r="H622" s="392">
        <v>0</v>
      </c>
      <c r="I622" s="392">
        <v>0</v>
      </c>
      <c r="J622" s="392">
        <v>0</v>
      </c>
      <c r="K622" s="392">
        <v>0</v>
      </c>
      <c r="L622" s="392">
        <v>0</v>
      </c>
      <c r="M622" s="392">
        <v>0</v>
      </c>
      <c r="N622" s="392">
        <v>0</v>
      </c>
      <c r="O622" s="392">
        <v>0</v>
      </c>
      <c r="P622" s="392">
        <v>0</v>
      </c>
      <c r="Q622" s="392">
        <v>0</v>
      </c>
      <c r="R622" s="392">
        <v>0</v>
      </c>
      <c r="S622" s="392">
        <v>0</v>
      </c>
      <c r="T622" s="392">
        <v>0</v>
      </c>
      <c r="U622" s="392">
        <v>0</v>
      </c>
      <c r="V622" s="392">
        <v>0</v>
      </c>
    </row>
    <row r="623" spans="2:22" x14ac:dyDescent="0.25">
      <c r="B623" s="220">
        <v>40817</v>
      </c>
      <c r="C623" s="391">
        <v>0</v>
      </c>
      <c r="D623" s="392">
        <v>0</v>
      </c>
      <c r="E623" s="392">
        <v>0</v>
      </c>
      <c r="F623" s="392">
        <v>0</v>
      </c>
      <c r="G623" s="392">
        <v>0</v>
      </c>
      <c r="H623" s="392">
        <v>0</v>
      </c>
      <c r="I623" s="392">
        <v>0</v>
      </c>
      <c r="J623" s="392">
        <v>0</v>
      </c>
      <c r="K623" s="392">
        <v>0</v>
      </c>
      <c r="L623" s="392">
        <v>0</v>
      </c>
      <c r="M623" s="392">
        <v>0</v>
      </c>
      <c r="N623" s="392">
        <v>0</v>
      </c>
      <c r="O623" s="392">
        <v>0</v>
      </c>
      <c r="P623" s="392">
        <v>0</v>
      </c>
      <c r="Q623" s="392">
        <v>0</v>
      </c>
      <c r="R623" s="392">
        <v>0</v>
      </c>
      <c r="S623" s="392">
        <v>0</v>
      </c>
      <c r="T623" s="392">
        <v>0</v>
      </c>
      <c r="U623" s="392">
        <v>0</v>
      </c>
      <c r="V623" s="392">
        <v>0</v>
      </c>
    </row>
    <row r="624" spans="2:22" x14ac:dyDescent="0.25">
      <c r="B624" s="220">
        <v>40848</v>
      </c>
      <c r="C624" s="391">
        <v>0</v>
      </c>
      <c r="D624" s="392">
        <v>0</v>
      </c>
      <c r="E624" s="392">
        <v>0</v>
      </c>
      <c r="F624" s="392">
        <v>0</v>
      </c>
      <c r="G624" s="392">
        <v>0</v>
      </c>
      <c r="H624" s="392">
        <v>0</v>
      </c>
      <c r="I624" s="392">
        <v>0</v>
      </c>
      <c r="J624" s="392">
        <v>0</v>
      </c>
      <c r="K624" s="392">
        <v>0</v>
      </c>
      <c r="L624" s="392">
        <v>0</v>
      </c>
      <c r="M624" s="392">
        <v>0</v>
      </c>
      <c r="N624" s="392">
        <v>0</v>
      </c>
      <c r="O624" s="392">
        <v>0</v>
      </c>
      <c r="P624" s="392">
        <v>0</v>
      </c>
      <c r="Q624" s="392">
        <v>0</v>
      </c>
      <c r="R624" s="392">
        <v>0</v>
      </c>
      <c r="S624" s="392">
        <v>0</v>
      </c>
      <c r="T624" s="392">
        <v>0</v>
      </c>
      <c r="U624" s="392">
        <v>0</v>
      </c>
      <c r="V624" s="392">
        <v>0</v>
      </c>
    </row>
    <row r="625" spans="2:22" x14ac:dyDescent="0.25">
      <c r="B625" s="220">
        <v>40878</v>
      </c>
      <c r="C625" s="391">
        <v>0</v>
      </c>
      <c r="D625" s="392">
        <v>0</v>
      </c>
      <c r="E625" s="392">
        <v>0</v>
      </c>
      <c r="F625" s="392">
        <v>0</v>
      </c>
      <c r="G625" s="392">
        <v>0</v>
      </c>
      <c r="H625" s="392">
        <v>0</v>
      </c>
      <c r="I625" s="392">
        <v>0</v>
      </c>
      <c r="J625" s="392">
        <v>0</v>
      </c>
      <c r="K625" s="392">
        <v>0</v>
      </c>
      <c r="L625" s="392">
        <v>0</v>
      </c>
      <c r="M625" s="392">
        <v>0</v>
      </c>
      <c r="N625" s="392">
        <v>0</v>
      </c>
      <c r="O625" s="392">
        <v>0</v>
      </c>
      <c r="P625" s="392">
        <v>0</v>
      </c>
      <c r="Q625" s="392">
        <v>0</v>
      </c>
      <c r="R625" s="392">
        <v>0</v>
      </c>
      <c r="S625" s="392">
        <v>0</v>
      </c>
      <c r="T625" s="392">
        <v>0</v>
      </c>
      <c r="U625" s="392">
        <v>0</v>
      </c>
      <c r="V625" s="392">
        <v>0</v>
      </c>
    </row>
    <row r="626" spans="2:22" x14ac:dyDescent="0.25">
      <c r="B626" s="220">
        <v>40909</v>
      </c>
      <c r="C626" s="391">
        <v>0</v>
      </c>
      <c r="D626" s="392">
        <v>0</v>
      </c>
      <c r="E626" s="392">
        <v>0</v>
      </c>
      <c r="F626" s="392">
        <v>0</v>
      </c>
      <c r="G626" s="392">
        <v>0</v>
      </c>
      <c r="H626" s="392">
        <v>0</v>
      </c>
      <c r="I626" s="392">
        <v>0</v>
      </c>
      <c r="J626" s="392">
        <v>0</v>
      </c>
      <c r="K626" s="392">
        <v>0</v>
      </c>
      <c r="L626" s="392">
        <v>0</v>
      </c>
      <c r="M626" s="392">
        <v>0</v>
      </c>
      <c r="N626" s="392">
        <v>0</v>
      </c>
      <c r="O626" s="392">
        <v>0</v>
      </c>
      <c r="P626" s="392">
        <v>0</v>
      </c>
      <c r="Q626" s="392">
        <v>0</v>
      </c>
      <c r="R626" s="392">
        <v>0</v>
      </c>
      <c r="S626" s="392">
        <v>0</v>
      </c>
      <c r="T626" s="392">
        <v>0</v>
      </c>
      <c r="U626" s="392">
        <v>0</v>
      </c>
      <c r="V626" s="392">
        <v>0</v>
      </c>
    </row>
    <row r="627" spans="2:22" x14ac:dyDescent="0.25">
      <c r="B627" s="220">
        <v>40940</v>
      </c>
      <c r="C627" s="391">
        <v>0</v>
      </c>
      <c r="D627" s="392">
        <v>0</v>
      </c>
      <c r="E627" s="392">
        <v>0</v>
      </c>
      <c r="F627" s="392">
        <v>0</v>
      </c>
      <c r="G627" s="392">
        <v>0</v>
      </c>
      <c r="H627" s="392">
        <v>0</v>
      </c>
      <c r="I627" s="392">
        <v>0</v>
      </c>
      <c r="J627" s="392">
        <v>0</v>
      </c>
      <c r="K627" s="392">
        <v>0</v>
      </c>
      <c r="L627" s="392">
        <v>0</v>
      </c>
      <c r="M627" s="392">
        <v>0</v>
      </c>
      <c r="N627" s="392">
        <v>0</v>
      </c>
      <c r="O627" s="392">
        <v>0</v>
      </c>
      <c r="P627" s="392">
        <v>0</v>
      </c>
      <c r="Q627" s="392">
        <v>0</v>
      </c>
      <c r="R627" s="392">
        <v>0</v>
      </c>
      <c r="S627" s="392">
        <v>0</v>
      </c>
      <c r="T627" s="392">
        <v>0</v>
      </c>
      <c r="U627" s="392">
        <v>0</v>
      </c>
      <c r="V627" s="392">
        <v>0</v>
      </c>
    </row>
    <row r="628" spans="2:22" x14ac:dyDescent="0.25">
      <c r="B628" s="220">
        <v>40969</v>
      </c>
      <c r="C628" s="391">
        <v>0</v>
      </c>
      <c r="D628" s="392">
        <v>0</v>
      </c>
      <c r="E628" s="392">
        <v>0</v>
      </c>
      <c r="F628" s="392">
        <v>0</v>
      </c>
      <c r="G628" s="392">
        <v>0</v>
      </c>
      <c r="H628" s="392">
        <v>0</v>
      </c>
      <c r="I628" s="392">
        <v>0</v>
      </c>
      <c r="J628" s="392">
        <v>0</v>
      </c>
      <c r="K628" s="392">
        <v>0</v>
      </c>
      <c r="L628" s="392">
        <v>0</v>
      </c>
      <c r="M628" s="392">
        <v>0</v>
      </c>
      <c r="N628" s="392">
        <v>0</v>
      </c>
      <c r="O628" s="392">
        <v>0</v>
      </c>
      <c r="P628" s="392">
        <v>0</v>
      </c>
      <c r="Q628" s="392">
        <v>0</v>
      </c>
      <c r="R628" s="392">
        <v>0</v>
      </c>
      <c r="S628" s="392">
        <v>0</v>
      </c>
      <c r="T628" s="392">
        <v>0</v>
      </c>
      <c r="U628" s="392">
        <v>0</v>
      </c>
      <c r="V628" s="392">
        <v>0</v>
      </c>
    </row>
    <row r="629" spans="2:22" x14ac:dyDescent="0.25">
      <c r="B629" s="220">
        <v>41000</v>
      </c>
      <c r="C629" s="391">
        <v>0</v>
      </c>
      <c r="D629" s="392">
        <v>0</v>
      </c>
      <c r="E629" s="392">
        <v>0</v>
      </c>
      <c r="F629" s="392">
        <v>0</v>
      </c>
      <c r="G629" s="392">
        <v>0</v>
      </c>
      <c r="H629" s="392">
        <v>0</v>
      </c>
      <c r="I629" s="392">
        <v>0</v>
      </c>
      <c r="J629" s="392">
        <v>0</v>
      </c>
      <c r="K629" s="392">
        <v>0</v>
      </c>
      <c r="L629" s="392">
        <v>0</v>
      </c>
      <c r="M629" s="392">
        <v>0</v>
      </c>
      <c r="N629" s="392">
        <v>0</v>
      </c>
      <c r="O629" s="392">
        <v>0</v>
      </c>
      <c r="P629" s="392">
        <v>0</v>
      </c>
      <c r="Q629" s="392">
        <v>0</v>
      </c>
      <c r="R629" s="392">
        <v>0</v>
      </c>
      <c r="S629" s="392">
        <v>0</v>
      </c>
      <c r="T629" s="392">
        <v>0</v>
      </c>
      <c r="U629" s="392">
        <v>0</v>
      </c>
      <c r="V629" s="392">
        <v>0</v>
      </c>
    </row>
    <row r="630" spans="2:22" x14ac:dyDescent="0.25">
      <c r="B630" s="220">
        <v>41030</v>
      </c>
      <c r="C630" s="391">
        <v>0</v>
      </c>
      <c r="D630" s="392">
        <v>0</v>
      </c>
      <c r="E630" s="392">
        <v>0</v>
      </c>
      <c r="F630" s="392">
        <v>0</v>
      </c>
      <c r="G630" s="392">
        <v>0</v>
      </c>
      <c r="H630" s="392">
        <v>0</v>
      </c>
      <c r="I630" s="392">
        <v>0</v>
      </c>
      <c r="J630" s="392">
        <v>0</v>
      </c>
      <c r="K630" s="392">
        <v>0</v>
      </c>
      <c r="L630" s="392">
        <v>0</v>
      </c>
      <c r="M630" s="392">
        <v>0</v>
      </c>
      <c r="N630" s="392">
        <v>0</v>
      </c>
      <c r="O630" s="392">
        <v>0</v>
      </c>
      <c r="P630" s="392">
        <v>0</v>
      </c>
      <c r="Q630" s="392">
        <v>0</v>
      </c>
      <c r="R630" s="392">
        <v>0</v>
      </c>
      <c r="S630" s="392">
        <v>0</v>
      </c>
      <c r="T630" s="392">
        <v>0</v>
      </c>
      <c r="U630" s="392">
        <v>0</v>
      </c>
      <c r="V630" s="392">
        <v>0</v>
      </c>
    </row>
    <row r="631" spans="2:22" x14ac:dyDescent="0.25">
      <c r="B631" s="220">
        <v>41061</v>
      </c>
      <c r="C631" s="391">
        <v>0</v>
      </c>
      <c r="D631" s="392">
        <v>0</v>
      </c>
      <c r="E631" s="392">
        <v>0</v>
      </c>
      <c r="F631" s="392">
        <v>0</v>
      </c>
      <c r="G631" s="392">
        <v>0</v>
      </c>
      <c r="H631" s="392">
        <v>0</v>
      </c>
      <c r="I631" s="392">
        <v>0</v>
      </c>
      <c r="J631" s="392">
        <v>0</v>
      </c>
      <c r="K631" s="392">
        <v>0</v>
      </c>
      <c r="L631" s="392">
        <v>0</v>
      </c>
      <c r="M631" s="392">
        <v>0</v>
      </c>
      <c r="N631" s="392">
        <v>0</v>
      </c>
      <c r="O631" s="392">
        <v>0</v>
      </c>
      <c r="P631" s="392">
        <v>0</v>
      </c>
      <c r="Q631" s="392">
        <v>0</v>
      </c>
      <c r="R631" s="392">
        <v>0</v>
      </c>
      <c r="S631" s="392">
        <v>0</v>
      </c>
      <c r="T631" s="392">
        <v>0</v>
      </c>
      <c r="U631" s="392">
        <v>0</v>
      </c>
      <c r="V631" s="392">
        <v>0</v>
      </c>
    </row>
    <row r="632" spans="2:22" x14ac:dyDescent="0.25">
      <c r="B632" s="220">
        <v>41091</v>
      </c>
      <c r="C632" s="391">
        <v>0</v>
      </c>
      <c r="D632" s="392">
        <v>0</v>
      </c>
      <c r="E632" s="392">
        <v>0</v>
      </c>
      <c r="F632" s="392">
        <v>0</v>
      </c>
      <c r="G632" s="392">
        <v>0</v>
      </c>
      <c r="H632" s="392">
        <v>0</v>
      </c>
      <c r="I632" s="392">
        <v>0</v>
      </c>
      <c r="J632" s="392">
        <v>0</v>
      </c>
      <c r="K632" s="392">
        <v>0</v>
      </c>
      <c r="L632" s="392">
        <v>0</v>
      </c>
      <c r="M632" s="392">
        <v>0</v>
      </c>
      <c r="N632" s="392">
        <v>0</v>
      </c>
      <c r="O632" s="392">
        <v>0</v>
      </c>
      <c r="P632" s="392">
        <v>0</v>
      </c>
      <c r="Q632" s="392">
        <v>0</v>
      </c>
      <c r="R632" s="392">
        <v>0</v>
      </c>
      <c r="S632" s="392">
        <v>0</v>
      </c>
      <c r="T632" s="392">
        <v>0</v>
      </c>
      <c r="U632" s="392">
        <v>0</v>
      </c>
      <c r="V632" s="392">
        <v>0</v>
      </c>
    </row>
    <row r="633" spans="2:22" x14ac:dyDescent="0.25">
      <c r="B633" s="220">
        <v>41122</v>
      </c>
      <c r="C633" s="391">
        <v>0</v>
      </c>
      <c r="D633" s="392">
        <v>0</v>
      </c>
      <c r="E633" s="392">
        <v>0</v>
      </c>
      <c r="F633" s="392">
        <v>0</v>
      </c>
      <c r="G633" s="392">
        <v>0</v>
      </c>
      <c r="H633" s="392">
        <v>0</v>
      </c>
      <c r="I633" s="392">
        <v>0</v>
      </c>
      <c r="J633" s="392">
        <v>0</v>
      </c>
      <c r="K633" s="392">
        <v>0</v>
      </c>
      <c r="L633" s="392">
        <v>0</v>
      </c>
      <c r="M633" s="392">
        <v>0</v>
      </c>
      <c r="N633" s="392">
        <v>0</v>
      </c>
      <c r="O633" s="392">
        <v>0</v>
      </c>
      <c r="P633" s="392">
        <v>0</v>
      </c>
      <c r="Q633" s="392">
        <v>0</v>
      </c>
      <c r="R633" s="392">
        <v>0</v>
      </c>
      <c r="S633" s="392">
        <v>0</v>
      </c>
      <c r="T633" s="392">
        <v>0</v>
      </c>
      <c r="U633" s="392">
        <v>0</v>
      </c>
      <c r="V633" s="392">
        <v>0</v>
      </c>
    </row>
    <row r="634" spans="2:22" x14ac:dyDescent="0.25">
      <c r="B634" s="220">
        <v>41153</v>
      </c>
      <c r="C634" s="391">
        <v>0</v>
      </c>
      <c r="D634" s="392">
        <v>0</v>
      </c>
      <c r="E634" s="392">
        <v>0</v>
      </c>
      <c r="F634" s="392">
        <v>0</v>
      </c>
      <c r="G634" s="392">
        <v>0</v>
      </c>
      <c r="H634" s="392">
        <v>0</v>
      </c>
      <c r="I634" s="392">
        <v>0</v>
      </c>
      <c r="J634" s="392">
        <v>0</v>
      </c>
      <c r="K634" s="392">
        <v>0</v>
      </c>
      <c r="L634" s="392">
        <v>0</v>
      </c>
      <c r="M634" s="392">
        <v>0</v>
      </c>
      <c r="N634" s="392">
        <v>0</v>
      </c>
      <c r="O634" s="392">
        <v>0</v>
      </c>
      <c r="P634" s="392">
        <v>0</v>
      </c>
      <c r="Q634" s="392">
        <v>0</v>
      </c>
      <c r="R634" s="392">
        <v>0</v>
      </c>
      <c r="S634" s="392">
        <v>0</v>
      </c>
      <c r="T634" s="392">
        <v>0</v>
      </c>
      <c r="U634" s="392">
        <v>0</v>
      </c>
      <c r="V634" s="392">
        <v>0</v>
      </c>
    </row>
    <row r="635" spans="2:22" x14ac:dyDescent="0.25">
      <c r="B635" s="220">
        <v>41183</v>
      </c>
      <c r="C635" s="391">
        <v>0</v>
      </c>
      <c r="D635" s="392">
        <v>0</v>
      </c>
      <c r="E635" s="392">
        <v>0</v>
      </c>
      <c r="F635" s="392">
        <v>0</v>
      </c>
      <c r="G635" s="392">
        <v>0</v>
      </c>
      <c r="H635" s="392">
        <v>0</v>
      </c>
      <c r="I635" s="392">
        <v>0</v>
      </c>
      <c r="J635" s="392">
        <v>0</v>
      </c>
      <c r="K635" s="392">
        <v>0</v>
      </c>
      <c r="L635" s="392">
        <v>0</v>
      </c>
      <c r="M635" s="392">
        <v>0</v>
      </c>
      <c r="N635" s="392">
        <v>0</v>
      </c>
      <c r="O635" s="392">
        <v>0</v>
      </c>
      <c r="P635" s="392">
        <v>0</v>
      </c>
      <c r="Q635" s="392">
        <v>0</v>
      </c>
      <c r="R635" s="392">
        <v>0</v>
      </c>
      <c r="S635" s="392">
        <v>0</v>
      </c>
      <c r="T635" s="392">
        <v>0</v>
      </c>
      <c r="U635" s="392">
        <v>0</v>
      </c>
      <c r="V635" s="392">
        <v>0</v>
      </c>
    </row>
    <row r="636" spans="2:22" x14ac:dyDescent="0.25">
      <c r="B636" s="220">
        <v>41214</v>
      </c>
      <c r="C636" s="391">
        <v>0</v>
      </c>
      <c r="D636" s="392">
        <v>0</v>
      </c>
      <c r="E636" s="392">
        <v>0</v>
      </c>
      <c r="F636" s="392">
        <v>0</v>
      </c>
      <c r="G636" s="392">
        <v>0</v>
      </c>
      <c r="H636" s="392">
        <v>0</v>
      </c>
      <c r="I636" s="392">
        <v>0</v>
      </c>
      <c r="J636" s="392">
        <v>0</v>
      </c>
      <c r="K636" s="392">
        <v>0</v>
      </c>
      <c r="L636" s="392">
        <v>0</v>
      </c>
      <c r="M636" s="392">
        <v>0</v>
      </c>
      <c r="N636" s="392">
        <v>0</v>
      </c>
      <c r="O636" s="392">
        <v>0</v>
      </c>
      <c r="P636" s="392">
        <v>0</v>
      </c>
      <c r="Q636" s="392">
        <v>0</v>
      </c>
      <c r="R636" s="392">
        <v>0</v>
      </c>
      <c r="S636" s="392">
        <v>0</v>
      </c>
      <c r="T636" s="392">
        <v>0</v>
      </c>
      <c r="U636" s="392">
        <v>0</v>
      </c>
      <c r="V636" s="392">
        <v>0</v>
      </c>
    </row>
    <row r="637" spans="2:22" x14ac:dyDescent="0.25">
      <c r="B637" s="220">
        <v>41244</v>
      </c>
      <c r="C637" s="391">
        <v>0</v>
      </c>
      <c r="D637" s="392">
        <v>0</v>
      </c>
      <c r="E637" s="392">
        <v>0</v>
      </c>
      <c r="F637" s="392">
        <v>0</v>
      </c>
      <c r="G637" s="392">
        <v>0</v>
      </c>
      <c r="H637" s="392">
        <v>0</v>
      </c>
      <c r="I637" s="392">
        <v>0</v>
      </c>
      <c r="J637" s="392">
        <v>0</v>
      </c>
      <c r="K637" s="392">
        <v>0</v>
      </c>
      <c r="L637" s="392">
        <v>0</v>
      </c>
      <c r="M637" s="392">
        <v>0</v>
      </c>
      <c r="N637" s="392">
        <v>0</v>
      </c>
      <c r="O637" s="392">
        <v>0</v>
      </c>
      <c r="P637" s="392">
        <v>0</v>
      </c>
      <c r="Q637" s="392">
        <v>0</v>
      </c>
      <c r="R637" s="392">
        <v>0</v>
      </c>
      <c r="S637" s="392">
        <v>0</v>
      </c>
      <c r="T637" s="392">
        <v>0</v>
      </c>
      <c r="U637" s="392">
        <v>0</v>
      </c>
      <c r="V637" s="392">
        <v>0</v>
      </c>
    </row>
    <row r="638" spans="2:22" x14ac:dyDescent="0.25">
      <c r="B638" s="221">
        <v>41275</v>
      </c>
      <c r="C638" s="391">
        <v>0</v>
      </c>
      <c r="D638" s="392">
        <v>0</v>
      </c>
      <c r="E638" s="392">
        <v>0</v>
      </c>
      <c r="F638" s="392">
        <v>0</v>
      </c>
      <c r="G638" s="392">
        <v>0</v>
      </c>
      <c r="H638" s="392">
        <v>0</v>
      </c>
      <c r="I638" s="392">
        <v>0</v>
      </c>
      <c r="J638" s="392">
        <v>0</v>
      </c>
      <c r="K638" s="392">
        <v>0</v>
      </c>
      <c r="L638" s="392">
        <v>0</v>
      </c>
      <c r="M638" s="392">
        <v>0</v>
      </c>
      <c r="N638" s="392">
        <v>0</v>
      </c>
      <c r="O638" s="392">
        <v>0</v>
      </c>
      <c r="P638" s="392">
        <v>0</v>
      </c>
      <c r="Q638" s="392">
        <v>0</v>
      </c>
      <c r="R638" s="392">
        <v>0</v>
      </c>
      <c r="S638" s="392">
        <v>0</v>
      </c>
      <c r="T638" s="392">
        <v>0</v>
      </c>
      <c r="U638" s="392">
        <v>0</v>
      </c>
      <c r="V638" s="392">
        <v>0</v>
      </c>
    </row>
    <row r="639" spans="2:22" x14ac:dyDescent="0.25">
      <c r="B639" s="221">
        <v>41306</v>
      </c>
      <c r="C639" s="391">
        <v>0</v>
      </c>
      <c r="D639" s="392">
        <v>0</v>
      </c>
      <c r="E639" s="392">
        <v>0</v>
      </c>
      <c r="F639" s="392">
        <v>0</v>
      </c>
      <c r="G639" s="392">
        <v>0</v>
      </c>
      <c r="H639" s="392">
        <v>0</v>
      </c>
      <c r="I639" s="392">
        <v>0</v>
      </c>
      <c r="J639" s="392">
        <v>0</v>
      </c>
      <c r="K639" s="392">
        <v>0</v>
      </c>
      <c r="L639" s="392">
        <v>0</v>
      </c>
      <c r="M639" s="392">
        <v>0</v>
      </c>
      <c r="N639" s="392">
        <v>0</v>
      </c>
      <c r="O639" s="392">
        <v>0</v>
      </c>
      <c r="P639" s="392">
        <v>0</v>
      </c>
      <c r="Q639" s="392">
        <v>0</v>
      </c>
      <c r="R639" s="392">
        <v>0</v>
      </c>
      <c r="S639" s="392">
        <v>0</v>
      </c>
      <c r="T639" s="392">
        <v>0</v>
      </c>
      <c r="U639" s="392">
        <v>0</v>
      </c>
      <c r="V639" s="392">
        <v>0</v>
      </c>
    </row>
    <row r="640" spans="2:22" x14ac:dyDescent="0.25">
      <c r="B640" s="221">
        <v>41334</v>
      </c>
      <c r="C640" s="391">
        <v>0</v>
      </c>
      <c r="D640" s="392">
        <v>0</v>
      </c>
      <c r="E640" s="392">
        <v>0</v>
      </c>
      <c r="F640" s="392">
        <v>0</v>
      </c>
      <c r="G640" s="392">
        <v>0</v>
      </c>
      <c r="H640" s="392">
        <v>0</v>
      </c>
      <c r="I640" s="392">
        <v>0</v>
      </c>
      <c r="J640" s="392">
        <v>0</v>
      </c>
      <c r="K640" s="392">
        <v>0</v>
      </c>
      <c r="L640" s="392">
        <v>0</v>
      </c>
      <c r="M640" s="392">
        <v>0</v>
      </c>
      <c r="N640" s="392">
        <v>0</v>
      </c>
      <c r="O640" s="392">
        <v>0</v>
      </c>
      <c r="P640" s="392">
        <v>0</v>
      </c>
      <c r="Q640" s="392">
        <v>0</v>
      </c>
      <c r="R640" s="392">
        <v>0</v>
      </c>
      <c r="S640" s="392">
        <v>0</v>
      </c>
      <c r="T640" s="392">
        <v>0</v>
      </c>
      <c r="U640" s="392">
        <v>0</v>
      </c>
      <c r="V640" s="392">
        <v>0</v>
      </c>
    </row>
    <row r="641" spans="2:22" x14ac:dyDescent="0.25">
      <c r="B641" s="221">
        <v>41365</v>
      </c>
      <c r="C641" s="391">
        <v>0</v>
      </c>
      <c r="D641" s="392">
        <v>0</v>
      </c>
      <c r="E641" s="392">
        <v>0</v>
      </c>
      <c r="F641" s="392">
        <v>0</v>
      </c>
      <c r="G641" s="392">
        <v>0</v>
      </c>
      <c r="H641" s="392">
        <v>0</v>
      </c>
      <c r="I641" s="392">
        <v>0</v>
      </c>
      <c r="J641" s="392">
        <v>0</v>
      </c>
      <c r="K641" s="392">
        <v>0</v>
      </c>
      <c r="L641" s="392">
        <v>0</v>
      </c>
      <c r="M641" s="392">
        <v>0</v>
      </c>
      <c r="N641" s="392">
        <v>0</v>
      </c>
      <c r="O641" s="392">
        <v>0</v>
      </c>
      <c r="P641" s="392">
        <v>0</v>
      </c>
      <c r="Q641" s="392">
        <v>0</v>
      </c>
      <c r="R641" s="392">
        <v>0</v>
      </c>
      <c r="S641" s="392">
        <v>0</v>
      </c>
      <c r="T641" s="392">
        <v>0</v>
      </c>
      <c r="U641" s="392">
        <v>0</v>
      </c>
      <c r="V641" s="392">
        <v>0</v>
      </c>
    </row>
    <row r="642" spans="2:22" x14ac:dyDescent="0.25">
      <c r="B642" s="221">
        <v>41395</v>
      </c>
      <c r="C642" s="391">
        <v>0</v>
      </c>
      <c r="D642" s="392">
        <v>0</v>
      </c>
      <c r="E642" s="392">
        <v>0</v>
      </c>
      <c r="F642" s="392">
        <v>0</v>
      </c>
      <c r="G642" s="392">
        <v>0</v>
      </c>
      <c r="H642" s="392">
        <v>0</v>
      </c>
      <c r="I642" s="392">
        <v>0</v>
      </c>
      <c r="J642" s="392">
        <v>0</v>
      </c>
      <c r="K642" s="392">
        <v>0</v>
      </c>
      <c r="L642" s="392">
        <v>0</v>
      </c>
      <c r="M642" s="392">
        <v>0</v>
      </c>
      <c r="N642" s="392">
        <v>0</v>
      </c>
      <c r="O642" s="392">
        <v>0</v>
      </c>
      <c r="P642" s="392">
        <v>0</v>
      </c>
      <c r="Q642" s="392">
        <v>0</v>
      </c>
      <c r="R642" s="392">
        <v>0</v>
      </c>
      <c r="S642" s="392">
        <v>0</v>
      </c>
      <c r="T642" s="392">
        <v>0</v>
      </c>
      <c r="U642" s="392">
        <v>0</v>
      </c>
      <c r="V642" s="392">
        <v>0</v>
      </c>
    </row>
    <row r="643" spans="2:22" x14ac:dyDescent="0.25">
      <c r="B643" s="221">
        <v>41426</v>
      </c>
      <c r="C643" s="391">
        <v>0</v>
      </c>
      <c r="D643" s="392">
        <v>0</v>
      </c>
      <c r="E643" s="392">
        <v>0</v>
      </c>
      <c r="F643" s="392">
        <v>0</v>
      </c>
      <c r="G643" s="392">
        <v>0</v>
      </c>
      <c r="H643" s="392">
        <v>0</v>
      </c>
      <c r="I643" s="392">
        <v>0</v>
      </c>
      <c r="J643" s="392">
        <v>0</v>
      </c>
      <c r="K643" s="392">
        <v>0</v>
      </c>
      <c r="L643" s="392">
        <v>0</v>
      </c>
      <c r="M643" s="392">
        <v>0</v>
      </c>
      <c r="N643" s="392">
        <v>0</v>
      </c>
      <c r="O643" s="392">
        <v>0</v>
      </c>
      <c r="P643" s="392">
        <v>0</v>
      </c>
      <c r="Q643" s="392">
        <v>0</v>
      </c>
      <c r="R643" s="392">
        <v>0</v>
      </c>
      <c r="S643" s="392">
        <v>0</v>
      </c>
      <c r="T643" s="392">
        <v>0</v>
      </c>
      <c r="U643" s="392">
        <v>0</v>
      </c>
      <c r="V643" s="392">
        <v>0</v>
      </c>
    </row>
    <row r="644" spans="2:22" x14ac:dyDescent="0.25">
      <c r="B644" s="221">
        <v>41456</v>
      </c>
      <c r="C644" s="391">
        <v>0</v>
      </c>
      <c r="D644" s="392">
        <v>0</v>
      </c>
      <c r="E644" s="392">
        <v>0</v>
      </c>
      <c r="F644" s="392">
        <v>0</v>
      </c>
      <c r="G644" s="392">
        <v>0</v>
      </c>
      <c r="H644" s="392">
        <v>0</v>
      </c>
      <c r="I644" s="392">
        <v>0</v>
      </c>
      <c r="J644" s="392">
        <v>0</v>
      </c>
      <c r="K644" s="392">
        <v>0</v>
      </c>
      <c r="L644" s="392">
        <v>0</v>
      </c>
      <c r="M644" s="392">
        <v>0</v>
      </c>
      <c r="N644" s="392">
        <v>0</v>
      </c>
      <c r="O644" s="392">
        <v>0</v>
      </c>
      <c r="P644" s="392">
        <v>0</v>
      </c>
      <c r="Q644" s="392">
        <v>0</v>
      </c>
      <c r="R644" s="392">
        <v>0</v>
      </c>
      <c r="S644" s="392">
        <v>0</v>
      </c>
      <c r="T644" s="392">
        <v>0</v>
      </c>
      <c r="U644" s="392">
        <v>0</v>
      </c>
      <c r="V644" s="392">
        <v>0</v>
      </c>
    </row>
    <row r="645" spans="2:22" x14ac:dyDescent="0.25">
      <c r="B645" s="221">
        <v>41487</v>
      </c>
      <c r="C645" s="391">
        <v>0</v>
      </c>
      <c r="D645" s="392">
        <v>0</v>
      </c>
      <c r="E645" s="392">
        <v>0</v>
      </c>
      <c r="F645" s="392">
        <v>0</v>
      </c>
      <c r="G645" s="392">
        <v>0</v>
      </c>
      <c r="H645" s="392">
        <v>0</v>
      </c>
      <c r="I645" s="392">
        <v>0</v>
      </c>
      <c r="J645" s="392">
        <v>0</v>
      </c>
      <c r="K645" s="392">
        <v>0</v>
      </c>
      <c r="L645" s="392">
        <v>0</v>
      </c>
      <c r="M645" s="392">
        <v>0</v>
      </c>
      <c r="N645" s="392">
        <v>0</v>
      </c>
      <c r="O645" s="392">
        <v>0</v>
      </c>
      <c r="P645" s="392">
        <v>0</v>
      </c>
      <c r="Q645" s="392">
        <v>0</v>
      </c>
      <c r="R645" s="392">
        <v>0</v>
      </c>
      <c r="S645" s="392">
        <v>0</v>
      </c>
      <c r="T645" s="392">
        <v>0</v>
      </c>
      <c r="U645" s="392">
        <v>0</v>
      </c>
      <c r="V645" s="392">
        <v>0</v>
      </c>
    </row>
    <row r="646" spans="2:22" x14ac:dyDescent="0.25">
      <c r="B646" s="221">
        <v>41518</v>
      </c>
      <c r="C646" s="391">
        <v>0</v>
      </c>
      <c r="D646" s="392">
        <v>0</v>
      </c>
      <c r="E646" s="392">
        <v>0</v>
      </c>
      <c r="F646" s="392">
        <v>0</v>
      </c>
      <c r="G646" s="392">
        <v>0</v>
      </c>
      <c r="H646" s="392">
        <v>0</v>
      </c>
      <c r="I646" s="392">
        <v>0</v>
      </c>
      <c r="J646" s="392">
        <v>0</v>
      </c>
      <c r="K646" s="392">
        <v>0</v>
      </c>
      <c r="L646" s="392">
        <v>0</v>
      </c>
      <c r="M646" s="392">
        <v>0</v>
      </c>
      <c r="N646" s="392">
        <v>0</v>
      </c>
      <c r="O646" s="392">
        <v>0</v>
      </c>
      <c r="P646" s="392">
        <v>0</v>
      </c>
      <c r="Q646" s="392">
        <v>0</v>
      </c>
      <c r="R646" s="392">
        <v>0</v>
      </c>
      <c r="S646" s="392">
        <v>0</v>
      </c>
      <c r="T646" s="392">
        <v>0</v>
      </c>
      <c r="U646" s="392">
        <v>0</v>
      </c>
      <c r="V646" s="392">
        <v>0</v>
      </c>
    </row>
    <row r="647" spans="2:22" x14ac:dyDescent="0.25">
      <c r="B647" s="221">
        <v>41548</v>
      </c>
      <c r="C647" s="391">
        <v>0</v>
      </c>
      <c r="D647" s="392">
        <v>0</v>
      </c>
      <c r="E647" s="392">
        <v>0</v>
      </c>
      <c r="F647" s="392">
        <v>0</v>
      </c>
      <c r="G647" s="392">
        <v>0</v>
      </c>
      <c r="H647" s="392">
        <v>0</v>
      </c>
      <c r="I647" s="392">
        <v>0</v>
      </c>
      <c r="J647" s="392">
        <v>0</v>
      </c>
      <c r="K647" s="392">
        <v>0</v>
      </c>
      <c r="L647" s="392">
        <v>0</v>
      </c>
      <c r="M647" s="392">
        <v>0</v>
      </c>
      <c r="N647" s="392">
        <v>0</v>
      </c>
      <c r="O647" s="392">
        <v>0</v>
      </c>
      <c r="P647" s="392">
        <v>0</v>
      </c>
      <c r="Q647" s="392">
        <v>0</v>
      </c>
      <c r="R647" s="392">
        <v>0</v>
      </c>
      <c r="S647" s="392">
        <v>0</v>
      </c>
      <c r="T647" s="392">
        <v>0</v>
      </c>
      <c r="U647" s="392">
        <v>0</v>
      </c>
      <c r="V647" s="392">
        <v>0</v>
      </c>
    </row>
    <row r="648" spans="2:22" x14ac:dyDescent="0.25">
      <c r="B648" s="221">
        <v>41579</v>
      </c>
      <c r="C648" s="391">
        <v>0</v>
      </c>
      <c r="D648" s="392">
        <v>0</v>
      </c>
      <c r="E648" s="392">
        <v>0</v>
      </c>
      <c r="F648" s="392">
        <v>0</v>
      </c>
      <c r="G648" s="392">
        <v>0</v>
      </c>
      <c r="H648" s="392">
        <v>0</v>
      </c>
      <c r="I648" s="392">
        <v>0</v>
      </c>
      <c r="J648" s="392">
        <v>0</v>
      </c>
      <c r="K648" s="392">
        <v>0</v>
      </c>
      <c r="L648" s="392">
        <v>0</v>
      </c>
      <c r="M648" s="392">
        <v>0</v>
      </c>
      <c r="N648" s="392">
        <v>0</v>
      </c>
      <c r="O648" s="392">
        <v>0</v>
      </c>
      <c r="P648" s="392">
        <v>0</v>
      </c>
      <c r="Q648" s="392">
        <v>0</v>
      </c>
      <c r="R648" s="392">
        <v>0</v>
      </c>
      <c r="S648" s="392">
        <v>0</v>
      </c>
      <c r="T648" s="392">
        <v>0</v>
      </c>
      <c r="U648" s="392">
        <v>0</v>
      </c>
      <c r="V648" s="392">
        <v>0</v>
      </c>
    </row>
    <row r="649" spans="2:22" x14ac:dyDescent="0.25">
      <c r="B649" s="221">
        <v>41609</v>
      </c>
      <c r="C649" s="391">
        <v>0</v>
      </c>
      <c r="D649" s="392">
        <v>0</v>
      </c>
      <c r="E649" s="392">
        <v>0</v>
      </c>
      <c r="F649" s="392">
        <v>0</v>
      </c>
      <c r="G649" s="392">
        <v>0</v>
      </c>
      <c r="H649" s="392">
        <v>0</v>
      </c>
      <c r="I649" s="392">
        <v>0</v>
      </c>
      <c r="J649" s="392">
        <v>0</v>
      </c>
      <c r="K649" s="392">
        <v>0</v>
      </c>
      <c r="L649" s="392">
        <v>0</v>
      </c>
      <c r="M649" s="392">
        <v>0</v>
      </c>
      <c r="N649" s="392">
        <v>0</v>
      </c>
      <c r="O649" s="392">
        <v>0</v>
      </c>
      <c r="P649" s="392">
        <v>0</v>
      </c>
      <c r="Q649" s="392">
        <v>0</v>
      </c>
      <c r="R649" s="392">
        <v>0</v>
      </c>
      <c r="S649" s="392">
        <v>0</v>
      </c>
      <c r="T649" s="392">
        <v>0</v>
      </c>
      <c r="U649" s="392">
        <v>0</v>
      </c>
      <c r="V649" s="392">
        <v>0</v>
      </c>
    </row>
    <row r="650" spans="2:22" x14ac:dyDescent="0.25">
      <c r="B650" s="221">
        <v>41640</v>
      </c>
      <c r="C650" s="391">
        <v>0</v>
      </c>
      <c r="D650" s="392">
        <v>0</v>
      </c>
      <c r="E650" s="392">
        <v>0</v>
      </c>
      <c r="F650" s="392">
        <v>0</v>
      </c>
      <c r="G650" s="392">
        <v>0</v>
      </c>
      <c r="H650" s="392">
        <v>0</v>
      </c>
      <c r="I650" s="392">
        <v>0</v>
      </c>
      <c r="J650" s="392">
        <v>0</v>
      </c>
      <c r="K650" s="392">
        <v>0</v>
      </c>
      <c r="L650" s="392">
        <v>0</v>
      </c>
      <c r="M650" s="392">
        <v>0</v>
      </c>
      <c r="N650" s="392">
        <v>0</v>
      </c>
      <c r="O650" s="392">
        <v>0</v>
      </c>
      <c r="P650" s="392">
        <v>0</v>
      </c>
      <c r="Q650" s="392">
        <v>0</v>
      </c>
      <c r="R650" s="392">
        <v>0</v>
      </c>
      <c r="S650" s="392">
        <v>0</v>
      </c>
      <c r="T650" s="392">
        <v>0</v>
      </c>
      <c r="U650" s="392">
        <v>0</v>
      </c>
      <c r="V650" s="392">
        <v>0</v>
      </c>
    </row>
    <row r="651" spans="2:22" x14ac:dyDescent="0.25">
      <c r="B651" s="221">
        <v>41671</v>
      </c>
      <c r="C651" s="391">
        <v>0</v>
      </c>
      <c r="D651" s="392">
        <v>0</v>
      </c>
      <c r="E651" s="392">
        <v>0</v>
      </c>
      <c r="F651" s="392">
        <v>0</v>
      </c>
      <c r="G651" s="392">
        <v>0</v>
      </c>
      <c r="H651" s="392">
        <v>0</v>
      </c>
      <c r="I651" s="392">
        <v>0</v>
      </c>
      <c r="J651" s="392">
        <v>0</v>
      </c>
      <c r="K651" s="392">
        <v>0</v>
      </c>
      <c r="L651" s="392">
        <v>0</v>
      </c>
      <c r="M651" s="392">
        <v>0</v>
      </c>
      <c r="N651" s="392">
        <v>0</v>
      </c>
      <c r="O651" s="392">
        <v>0</v>
      </c>
      <c r="P651" s="392">
        <v>0</v>
      </c>
      <c r="Q651" s="392">
        <v>0</v>
      </c>
      <c r="R651" s="392">
        <v>0</v>
      </c>
      <c r="S651" s="392">
        <v>0</v>
      </c>
      <c r="T651" s="392">
        <v>0</v>
      </c>
      <c r="U651" s="392">
        <v>0</v>
      </c>
      <c r="V651" s="392">
        <v>0</v>
      </c>
    </row>
    <row r="652" spans="2:22" x14ac:dyDescent="0.25">
      <c r="B652" s="221">
        <v>41699</v>
      </c>
      <c r="C652" s="391">
        <v>0</v>
      </c>
      <c r="D652" s="392">
        <v>0</v>
      </c>
      <c r="E652" s="392">
        <v>0</v>
      </c>
      <c r="F652" s="392">
        <v>0</v>
      </c>
      <c r="G652" s="392">
        <v>0</v>
      </c>
      <c r="H652" s="392">
        <v>0</v>
      </c>
      <c r="I652" s="392">
        <v>0</v>
      </c>
      <c r="J652" s="392">
        <v>0</v>
      </c>
      <c r="K652" s="392">
        <v>0</v>
      </c>
      <c r="L652" s="392">
        <v>0</v>
      </c>
      <c r="M652" s="392">
        <v>0</v>
      </c>
      <c r="N652" s="392">
        <v>0</v>
      </c>
      <c r="O652" s="392">
        <v>0</v>
      </c>
      <c r="P652" s="392">
        <v>0</v>
      </c>
      <c r="Q652" s="392">
        <v>0</v>
      </c>
      <c r="R652" s="392">
        <v>0</v>
      </c>
      <c r="S652" s="392">
        <v>0</v>
      </c>
      <c r="T652" s="392">
        <v>0</v>
      </c>
      <c r="U652" s="392">
        <v>0</v>
      </c>
      <c r="V652" s="392">
        <v>0</v>
      </c>
    </row>
    <row r="653" spans="2:22" x14ac:dyDescent="0.25">
      <c r="B653" s="221">
        <v>41730</v>
      </c>
      <c r="C653" s="391">
        <v>0</v>
      </c>
      <c r="D653" s="392">
        <v>0</v>
      </c>
      <c r="E653" s="392">
        <v>0</v>
      </c>
      <c r="F653" s="392">
        <v>0</v>
      </c>
      <c r="G653" s="392">
        <v>0</v>
      </c>
      <c r="H653" s="392">
        <v>0</v>
      </c>
      <c r="I653" s="392">
        <v>0</v>
      </c>
      <c r="J653" s="392">
        <v>0</v>
      </c>
      <c r="K653" s="392">
        <v>0</v>
      </c>
      <c r="L653" s="392">
        <v>0</v>
      </c>
      <c r="M653" s="392">
        <v>0</v>
      </c>
      <c r="N653" s="392">
        <v>0</v>
      </c>
      <c r="O653" s="392">
        <v>0</v>
      </c>
      <c r="P653" s="392">
        <v>0</v>
      </c>
      <c r="Q653" s="392">
        <v>0</v>
      </c>
      <c r="R653" s="392">
        <v>0</v>
      </c>
      <c r="S653" s="392">
        <v>0</v>
      </c>
      <c r="T653" s="392">
        <v>0</v>
      </c>
      <c r="U653" s="392">
        <v>0</v>
      </c>
      <c r="V653" s="392">
        <v>0</v>
      </c>
    </row>
    <row r="654" spans="2:22" x14ac:dyDescent="0.25">
      <c r="B654" s="221">
        <v>41760</v>
      </c>
      <c r="C654" s="391">
        <v>0</v>
      </c>
      <c r="D654" s="392">
        <v>0</v>
      </c>
      <c r="E654" s="392">
        <v>0</v>
      </c>
      <c r="F654" s="392">
        <v>0</v>
      </c>
      <c r="G654" s="392">
        <v>0</v>
      </c>
      <c r="H654" s="392">
        <v>0</v>
      </c>
      <c r="I654" s="392">
        <v>0</v>
      </c>
      <c r="J654" s="392">
        <v>0</v>
      </c>
      <c r="K654" s="392">
        <v>0</v>
      </c>
      <c r="L654" s="392">
        <v>0</v>
      </c>
      <c r="M654" s="392">
        <v>0</v>
      </c>
      <c r="N654" s="392">
        <v>0</v>
      </c>
      <c r="O654" s="392">
        <v>0</v>
      </c>
      <c r="P654" s="392">
        <v>0</v>
      </c>
      <c r="Q654" s="392">
        <v>0</v>
      </c>
      <c r="R654" s="392">
        <v>0</v>
      </c>
      <c r="S654" s="392">
        <v>0</v>
      </c>
      <c r="T654" s="392">
        <v>0</v>
      </c>
      <c r="U654" s="392">
        <v>0</v>
      </c>
      <c r="V654" s="392">
        <v>0</v>
      </c>
    </row>
    <row r="655" spans="2:22" x14ac:dyDescent="0.25">
      <c r="B655" s="221">
        <v>41791</v>
      </c>
      <c r="C655" s="391">
        <v>0</v>
      </c>
      <c r="D655" s="392">
        <v>0</v>
      </c>
      <c r="E655" s="392">
        <v>0</v>
      </c>
      <c r="F655" s="392">
        <v>0</v>
      </c>
      <c r="G655" s="392">
        <v>0</v>
      </c>
      <c r="H655" s="392">
        <v>0</v>
      </c>
      <c r="I655" s="392">
        <v>0</v>
      </c>
      <c r="J655" s="392">
        <v>0</v>
      </c>
      <c r="K655" s="392">
        <v>0</v>
      </c>
      <c r="L655" s="392">
        <v>0</v>
      </c>
      <c r="M655" s="392">
        <v>0</v>
      </c>
      <c r="N655" s="392">
        <v>0</v>
      </c>
      <c r="O655" s="392">
        <v>0</v>
      </c>
      <c r="P655" s="392">
        <v>0</v>
      </c>
      <c r="Q655" s="392">
        <v>0</v>
      </c>
      <c r="R655" s="392">
        <v>0</v>
      </c>
      <c r="S655" s="392">
        <v>0</v>
      </c>
      <c r="T655" s="392">
        <v>0</v>
      </c>
      <c r="U655" s="392">
        <v>0</v>
      </c>
      <c r="V655" s="392">
        <v>0</v>
      </c>
    </row>
    <row r="656" spans="2:22" x14ac:dyDescent="0.25">
      <c r="B656" s="221">
        <v>41821</v>
      </c>
      <c r="C656" s="391">
        <v>0</v>
      </c>
      <c r="D656" s="392">
        <v>0</v>
      </c>
      <c r="E656" s="392">
        <v>0</v>
      </c>
      <c r="F656" s="392">
        <v>0</v>
      </c>
      <c r="G656" s="392">
        <v>0</v>
      </c>
      <c r="H656" s="392">
        <v>0</v>
      </c>
      <c r="I656" s="392">
        <v>0</v>
      </c>
      <c r="J656" s="392">
        <v>0</v>
      </c>
      <c r="K656" s="392">
        <v>0</v>
      </c>
      <c r="L656" s="392">
        <v>0</v>
      </c>
      <c r="M656" s="392">
        <v>0</v>
      </c>
      <c r="N656" s="392">
        <v>0</v>
      </c>
      <c r="O656" s="392">
        <v>0</v>
      </c>
      <c r="P656" s="392">
        <v>0</v>
      </c>
      <c r="Q656" s="392">
        <v>0</v>
      </c>
      <c r="R656" s="392">
        <v>0</v>
      </c>
      <c r="S656" s="392">
        <v>0</v>
      </c>
      <c r="T656" s="392">
        <v>0</v>
      </c>
      <c r="U656" s="392">
        <v>0</v>
      </c>
      <c r="V656" s="392">
        <v>0</v>
      </c>
    </row>
    <row r="657" spans="1:23" x14ac:dyDescent="0.25">
      <c r="B657" s="221">
        <v>41852</v>
      </c>
      <c r="C657" s="391">
        <v>0</v>
      </c>
      <c r="D657" s="392">
        <v>0</v>
      </c>
      <c r="E657" s="392">
        <v>0</v>
      </c>
      <c r="F657" s="392">
        <v>0</v>
      </c>
      <c r="G657" s="392">
        <v>0</v>
      </c>
      <c r="H657" s="392">
        <v>0</v>
      </c>
      <c r="I657" s="392">
        <v>0</v>
      </c>
      <c r="J657" s="392">
        <v>0</v>
      </c>
      <c r="K657" s="392">
        <v>0</v>
      </c>
      <c r="L657" s="392">
        <v>0</v>
      </c>
      <c r="M657" s="392">
        <v>0</v>
      </c>
      <c r="N657" s="392">
        <v>0</v>
      </c>
      <c r="O657" s="392">
        <v>0</v>
      </c>
      <c r="P657" s="392">
        <v>0</v>
      </c>
      <c r="Q657" s="392">
        <v>0</v>
      </c>
      <c r="R657" s="392">
        <v>0</v>
      </c>
      <c r="S657" s="392">
        <v>0</v>
      </c>
      <c r="T657" s="392">
        <v>0</v>
      </c>
      <c r="U657" s="392">
        <v>0</v>
      </c>
      <c r="V657" s="392">
        <v>0</v>
      </c>
    </row>
    <row r="658" spans="1:23" x14ac:dyDescent="0.25">
      <c r="B658" s="221">
        <v>41883</v>
      </c>
      <c r="C658" s="391">
        <v>0</v>
      </c>
      <c r="D658" s="392">
        <v>0</v>
      </c>
      <c r="E658" s="392">
        <v>0</v>
      </c>
      <c r="F658" s="392">
        <v>0</v>
      </c>
      <c r="G658" s="392">
        <v>0</v>
      </c>
      <c r="H658" s="392">
        <v>0</v>
      </c>
      <c r="I658" s="392">
        <v>0</v>
      </c>
      <c r="J658" s="392">
        <v>0</v>
      </c>
      <c r="K658" s="392">
        <v>0</v>
      </c>
      <c r="L658" s="392">
        <v>0</v>
      </c>
      <c r="M658" s="392">
        <v>0</v>
      </c>
      <c r="N658" s="392">
        <v>0</v>
      </c>
      <c r="O658" s="392">
        <v>0</v>
      </c>
      <c r="P658" s="392">
        <v>0</v>
      </c>
      <c r="Q658" s="392">
        <v>0</v>
      </c>
      <c r="R658" s="392">
        <v>0</v>
      </c>
      <c r="S658" s="392">
        <v>0</v>
      </c>
      <c r="T658" s="392">
        <v>0</v>
      </c>
      <c r="U658" s="392">
        <v>0</v>
      </c>
      <c r="V658" s="392">
        <v>0</v>
      </c>
    </row>
    <row r="659" spans="1:23" x14ac:dyDescent="0.25">
      <c r="B659" s="221">
        <v>41913</v>
      </c>
      <c r="C659" s="391">
        <v>0</v>
      </c>
      <c r="D659" s="392">
        <v>0</v>
      </c>
      <c r="E659" s="392">
        <v>0</v>
      </c>
      <c r="F659" s="392">
        <v>0</v>
      </c>
      <c r="G659" s="392">
        <v>0</v>
      </c>
      <c r="H659" s="392">
        <v>0</v>
      </c>
      <c r="I659" s="392">
        <v>0</v>
      </c>
      <c r="J659" s="392">
        <v>0</v>
      </c>
      <c r="K659" s="392">
        <v>0</v>
      </c>
      <c r="L659" s="392">
        <v>0</v>
      </c>
      <c r="M659" s="392">
        <v>0</v>
      </c>
      <c r="N659" s="392">
        <v>0</v>
      </c>
      <c r="O659" s="392">
        <v>0</v>
      </c>
      <c r="P659" s="392">
        <v>0</v>
      </c>
      <c r="Q659" s="392">
        <v>0</v>
      </c>
      <c r="R659" s="392">
        <v>0</v>
      </c>
      <c r="S659" s="392">
        <v>0</v>
      </c>
      <c r="T659" s="392">
        <v>0</v>
      </c>
      <c r="U659" s="392">
        <v>0</v>
      </c>
      <c r="V659" s="392">
        <v>0</v>
      </c>
    </row>
    <row r="660" spans="1:23" x14ac:dyDescent="0.25">
      <c r="B660" s="221">
        <v>41944</v>
      </c>
      <c r="C660" s="391">
        <v>0</v>
      </c>
      <c r="D660" s="392">
        <v>0</v>
      </c>
      <c r="E660" s="392">
        <v>0</v>
      </c>
      <c r="F660" s="392">
        <v>0</v>
      </c>
      <c r="G660" s="392">
        <v>0</v>
      </c>
      <c r="H660" s="392">
        <v>0</v>
      </c>
      <c r="I660" s="392">
        <v>0</v>
      </c>
      <c r="J660" s="392">
        <v>0</v>
      </c>
      <c r="K660" s="392">
        <v>0</v>
      </c>
      <c r="L660" s="392">
        <v>0</v>
      </c>
      <c r="M660" s="392">
        <v>0</v>
      </c>
      <c r="N660" s="392">
        <v>0</v>
      </c>
      <c r="O660" s="392">
        <v>0</v>
      </c>
      <c r="P660" s="392">
        <v>0</v>
      </c>
      <c r="Q660" s="392">
        <v>0</v>
      </c>
      <c r="R660" s="392">
        <v>0</v>
      </c>
      <c r="S660" s="392">
        <v>0</v>
      </c>
      <c r="T660" s="392">
        <v>0</v>
      </c>
      <c r="U660" s="392">
        <v>0</v>
      </c>
      <c r="V660" s="392">
        <v>0</v>
      </c>
    </row>
    <row r="661" spans="1:23" x14ac:dyDescent="0.25">
      <c r="B661" s="221">
        <v>41974</v>
      </c>
      <c r="C661" s="391">
        <v>0</v>
      </c>
      <c r="D661" s="392">
        <v>0</v>
      </c>
      <c r="E661" s="392">
        <v>0</v>
      </c>
      <c r="F661" s="392">
        <v>0</v>
      </c>
      <c r="G661" s="392">
        <v>0</v>
      </c>
      <c r="H661" s="392">
        <v>0</v>
      </c>
      <c r="I661" s="392">
        <v>0</v>
      </c>
      <c r="J661" s="392">
        <v>0</v>
      </c>
      <c r="K661" s="392">
        <v>0</v>
      </c>
      <c r="L661" s="392">
        <v>0</v>
      </c>
      <c r="M661" s="392">
        <v>0</v>
      </c>
      <c r="N661" s="392">
        <v>0</v>
      </c>
      <c r="O661" s="392">
        <v>0</v>
      </c>
      <c r="P661" s="392">
        <v>0</v>
      </c>
      <c r="Q661" s="392">
        <v>0</v>
      </c>
      <c r="R661" s="392">
        <v>0</v>
      </c>
      <c r="S661" s="392">
        <v>0</v>
      </c>
      <c r="T661" s="392">
        <v>0</v>
      </c>
      <c r="U661" s="392">
        <v>0</v>
      </c>
      <c r="V661" s="392">
        <v>0</v>
      </c>
    </row>
    <row r="662" spans="1:23" x14ac:dyDescent="0.25">
      <c r="B662" s="221">
        <v>42005</v>
      </c>
      <c r="C662" s="391">
        <v>0</v>
      </c>
      <c r="D662" s="392">
        <v>0</v>
      </c>
      <c r="E662" s="392">
        <v>0</v>
      </c>
      <c r="F662" s="392">
        <v>0</v>
      </c>
      <c r="G662" s="392">
        <v>0</v>
      </c>
      <c r="H662" s="392">
        <v>0</v>
      </c>
      <c r="I662" s="392">
        <v>0</v>
      </c>
      <c r="J662" s="392">
        <v>0</v>
      </c>
      <c r="K662" s="392">
        <v>0</v>
      </c>
      <c r="L662" s="392">
        <v>0</v>
      </c>
      <c r="M662" s="392">
        <v>0</v>
      </c>
      <c r="N662" s="392">
        <v>0</v>
      </c>
      <c r="O662" s="392">
        <v>0</v>
      </c>
      <c r="P662" s="392">
        <v>0</v>
      </c>
      <c r="Q662" s="392">
        <v>0</v>
      </c>
      <c r="R662" s="392">
        <v>0</v>
      </c>
      <c r="S662" s="392">
        <v>0</v>
      </c>
      <c r="T662" s="392">
        <v>0</v>
      </c>
      <c r="U662" s="392">
        <v>0</v>
      </c>
      <c r="V662" s="392">
        <v>0</v>
      </c>
    </row>
    <row r="663" spans="1:23" x14ac:dyDescent="0.25">
      <c r="B663" s="221">
        <v>42036</v>
      </c>
      <c r="C663" s="391">
        <v>0</v>
      </c>
      <c r="D663" s="392">
        <v>0</v>
      </c>
      <c r="E663" s="392">
        <v>0</v>
      </c>
      <c r="F663" s="392">
        <v>0</v>
      </c>
      <c r="G663" s="392">
        <v>0</v>
      </c>
      <c r="H663" s="392">
        <v>0</v>
      </c>
      <c r="I663" s="392">
        <v>0</v>
      </c>
      <c r="J663" s="392">
        <v>0</v>
      </c>
      <c r="K663" s="392">
        <v>0</v>
      </c>
      <c r="L663" s="392">
        <v>0</v>
      </c>
      <c r="M663" s="392">
        <v>0</v>
      </c>
      <c r="N663" s="392">
        <v>0</v>
      </c>
      <c r="O663" s="392">
        <v>0</v>
      </c>
      <c r="P663" s="392">
        <v>0</v>
      </c>
      <c r="Q663" s="392">
        <v>0</v>
      </c>
      <c r="R663" s="392">
        <v>0</v>
      </c>
      <c r="S663" s="392">
        <v>0</v>
      </c>
      <c r="T663" s="392">
        <v>0</v>
      </c>
      <c r="U663" s="392">
        <v>0</v>
      </c>
      <c r="V663" s="392">
        <v>0</v>
      </c>
    </row>
    <row r="664" spans="1:23" x14ac:dyDescent="0.25">
      <c r="B664" s="221">
        <v>42064</v>
      </c>
      <c r="C664" s="391">
        <v>0</v>
      </c>
      <c r="D664" s="392">
        <v>0</v>
      </c>
      <c r="E664" s="392">
        <v>0</v>
      </c>
      <c r="F664" s="392">
        <v>0</v>
      </c>
      <c r="G664" s="392">
        <v>0</v>
      </c>
      <c r="H664" s="392">
        <v>0</v>
      </c>
      <c r="I664" s="392">
        <v>0</v>
      </c>
      <c r="J664" s="392">
        <v>0</v>
      </c>
      <c r="K664" s="392">
        <v>0</v>
      </c>
      <c r="L664" s="392">
        <v>0</v>
      </c>
      <c r="M664" s="392">
        <v>0</v>
      </c>
      <c r="N664" s="392">
        <v>0</v>
      </c>
      <c r="O664" s="392">
        <v>0</v>
      </c>
      <c r="P664" s="392">
        <v>0</v>
      </c>
      <c r="Q664" s="392">
        <v>0</v>
      </c>
      <c r="R664" s="392">
        <v>0</v>
      </c>
      <c r="S664" s="392">
        <v>0</v>
      </c>
      <c r="T664" s="392">
        <v>0</v>
      </c>
      <c r="U664" s="392">
        <v>0</v>
      </c>
      <c r="V664" s="392">
        <v>0</v>
      </c>
    </row>
    <row r="665" spans="1:23" x14ac:dyDescent="0.25">
      <c r="B665" s="221">
        <v>42095</v>
      </c>
      <c r="C665" s="391">
        <v>0</v>
      </c>
      <c r="D665" s="392">
        <v>0</v>
      </c>
      <c r="E665" s="392">
        <v>0</v>
      </c>
      <c r="F665" s="392">
        <v>0</v>
      </c>
      <c r="G665" s="392">
        <v>0</v>
      </c>
      <c r="H665" s="392">
        <v>0</v>
      </c>
      <c r="I665" s="392">
        <v>0</v>
      </c>
      <c r="J665" s="392">
        <v>0</v>
      </c>
      <c r="K665" s="392">
        <v>0</v>
      </c>
      <c r="L665" s="392">
        <v>0</v>
      </c>
      <c r="M665" s="392">
        <v>0</v>
      </c>
      <c r="N665" s="392">
        <v>0</v>
      </c>
      <c r="O665" s="392">
        <v>0</v>
      </c>
      <c r="P665" s="392">
        <v>0</v>
      </c>
      <c r="Q665" s="392">
        <v>0</v>
      </c>
      <c r="R665" s="392">
        <v>0</v>
      </c>
      <c r="S665" s="392">
        <v>0</v>
      </c>
      <c r="T665" s="392">
        <v>0</v>
      </c>
      <c r="U665" s="392">
        <v>0</v>
      </c>
      <c r="V665" s="392">
        <v>0</v>
      </c>
    </row>
    <row r="666" spans="1:23" ht="13.8" thickBot="1" x14ac:dyDescent="0.3">
      <c r="B666" s="222">
        <v>42125</v>
      </c>
      <c r="C666" s="391">
        <v>0</v>
      </c>
      <c r="D666" s="392">
        <v>0</v>
      </c>
      <c r="E666" s="392">
        <v>0</v>
      </c>
      <c r="F666" s="392">
        <v>0</v>
      </c>
      <c r="G666" s="392">
        <v>0</v>
      </c>
      <c r="H666" s="392">
        <v>0</v>
      </c>
      <c r="I666" s="392">
        <v>0</v>
      </c>
      <c r="J666" s="392">
        <v>0</v>
      </c>
      <c r="K666" s="392">
        <v>0</v>
      </c>
      <c r="L666" s="392">
        <v>0</v>
      </c>
      <c r="M666" s="392">
        <v>0</v>
      </c>
      <c r="N666" s="392">
        <v>0</v>
      </c>
      <c r="O666" s="392">
        <v>0</v>
      </c>
      <c r="P666" s="392">
        <v>0</v>
      </c>
      <c r="Q666" s="392">
        <v>0</v>
      </c>
      <c r="R666" s="392">
        <v>0</v>
      </c>
      <c r="S666" s="392">
        <v>0</v>
      </c>
      <c r="T666" s="392">
        <v>0</v>
      </c>
      <c r="U666" s="392">
        <v>0</v>
      </c>
      <c r="V666" s="392">
        <v>0</v>
      </c>
    </row>
    <row r="668" spans="1:23" ht="13.8" thickBot="1" x14ac:dyDescent="0.3"/>
    <row r="669" spans="1:23" ht="13.8" thickBot="1" x14ac:dyDescent="0.3">
      <c r="A669" s="246" t="s">
        <v>246</v>
      </c>
    </row>
    <row r="670" spans="1:23" ht="15.6" x14ac:dyDescent="0.3">
      <c r="B670" s="211" t="s">
        <v>243</v>
      </c>
      <c r="C670" s="213"/>
      <c r="D670" s="212"/>
      <c r="E670" s="212"/>
      <c r="F670" s="212"/>
      <c r="G670" s="212"/>
      <c r="H670" s="213"/>
      <c r="I670" s="213"/>
      <c r="J670" s="213"/>
      <c r="K670" s="213"/>
      <c r="L670" s="213"/>
      <c r="M670" s="213"/>
      <c r="N670" s="213"/>
      <c r="O670" s="213"/>
      <c r="P670" s="212"/>
      <c r="Q670" s="212"/>
      <c r="R670" s="212"/>
      <c r="S670" s="212"/>
      <c r="T670" s="212"/>
      <c r="U670" s="212"/>
      <c r="V670" s="212"/>
    </row>
    <row r="671" spans="1:23" ht="13.8" x14ac:dyDescent="0.25">
      <c r="B671" s="247" t="s">
        <v>2</v>
      </c>
      <c r="C671" s="254" t="s">
        <v>245</v>
      </c>
      <c r="D671" s="215"/>
      <c r="E671" s="215"/>
      <c r="F671" s="215"/>
      <c r="G671" s="215"/>
      <c r="H671" s="215"/>
      <c r="I671" s="216" t="s">
        <v>359</v>
      </c>
      <c r="J671" s="215" t="s">
        <v>244</v>
      </c>
      <c r="K671" s="217">
        <v>0</v>
      </c>
      <c r="L671" s="217"/>
      <c r="M671" s="217"/>
      <c r="N671" s="217"/>
      <c r="O671" s="215"/>
      <c r="P671" s="215"/>
      <c r="Q671" s="215"/>
      <c r="R671" s="215"/>
      <c r="S671" s="215"/>
      <c r="T671" s="215"/>
      <c r="U671" s="215"/>
      <c r="V671" s="215"/>
    </row>
    <row r="672" spans="1:23" ht="13.8" x14ac:dyDescent="0.25">
      <c r="B672" s="252"/>
      <c r="C672" s="256">
        <v>-15.679076088379272</v>
      </c>
      <c r="D672" s="249" t="s">
        <v>22</v>
      </c>
      <c r="E672" s="249" t="s">
        <v>13</v>
      </c>
      <c r="F672" s="249" t="s">
        <v>28</v>
      </c>
      <c r="G672" s="249" t="s">
        <v>12</v>
      </c>
      <c r="H672" s="249" t="s">
        <v>23</v>
      </c>
      <c r="I672" s="249" t="s">
        <v>29</v>
      </c>
      <c r="J672" s="249" t="s">
        <v>6</v>
      </c>
      <c r="K672" s="249" t="s">
        <v>18</v>
      </c>
      <c r="L672" s="249" t="s">
        <v>241</v>
      </c>
      <c r="M672" s="249" t="s">
        <v>8</v>
      </c>
      <c r="N672" s="249" t="s">
        <v>11</v>
      </c>
      <c r="O672" s="249" t="s">
        <v>14</v>
      </c>
      <c r="P672" s="249" t="s">
        <v>27</v>
      </c>
      <c r="Q672" s="249" t="s">
        <v>24</v>
      </c>
      <c r="R672" s="249" t="s">
        <v>26</v>
      </c>
      <c r="S672" s="249" t="s">
        <v>39</v>
      </c>
      <c r="T672" s="249" t="s">
        <v>25</v>
      </c>
      <c r="U672" s="249" t="s">
        <v>5</v>
      </c>
      <c r="V672" s="249" t="s">
        <v>214</v>
      </c>
      <c r="W672" t="s">
        <v>55</v>
      </c>
    </row>
    <row r="673" spans="2:22" x14ac:dyDescent="0.25">
      <c r="B673" s="219">
        <v>37257</v>
      </c>
      <c r="C673" s="391">
        <v>0.61527739897541833</v>
      </c>
      <c r="D673" s="392">
        <v>-0.12469112803651876</v>
      </c>
      <c r="E673" s="392">
        <v>-3.3736020454192472E-4</v>
      </c>
      <c r="F673" s="392">
        <v>-0.15715991169703075</v>
      </c>
      <c r="G673" s="392">
        <v>1.2536753196745503</v>
      </c>
      <c r="H673" s="392">
        <v>0</v>
      </c>
      <c r="I673" s="392">
        <v>-9.8204843577284262E-2</v>
      </c>
      <c r="J673" s="392">
        <v>0</v>
      </c>
      <c r="K673" s="392">
        <v>0</v>
      </c>
      <c r="L673" s="392">
        <v>-1.2310064067963533E-2</v>
      </c>
      <c r="M673" s="392">
        <v>-0.10847931157845458</v>
      </c>
      <c r="N673" s="392">
        <v>6.4945583380250138E-2</v>
      </c>
      <c r="O673" s="392">
        <v>0</v>
      </c>
      <c r="P673" s="392">
        <v>0</v>
      </c>
      <c r="Q673" s="392">
        <v>0</v>
      </c>
      <c r="R673" s="392">
        <v>0</v>
      </c>
      <c r="S673" s="392">
        <v>-0.27683349465915419</v>
      </c>
      <c r="T673" s="392">
        <v>-6.245779152497942E-2</v>
      </c>
      <c r="U673" s="392">
        <v>0.1371304012665453</v>
      </c>
      <c r="V673" s="392">
        <v>0</v>
      </c>
    </row>
    <row r="674" spans="2:22" x14ac:dyDescent="0.25">
      <c r="B674" s="220">
        <v>37288</v>
      </c>
      <c r="C674" s="391">
        <v>0.16981477038169474</v>
      </c>
      <c r="D674" s="392">
        <v>-0.10497301076209353</v>
      </c>
      <c r="E674" s="392">
        <v>-1.279914267275184E-2</v>
      </c>
      <c r="F674" s="392">
        <v>-6.1641232999962839E-2</v>
      </c>
      <c r="G674" s="392">
        <v>1.0915234351423357</v>
      </c>
      <c r="H674" s="392">
        <v>0</v>
      </c>
      <c r="I674" s="392">
        <v>-0.26994482502335215</v>
      </c>
      <c r="J674" s="392">
        <v>0</v>
      </c>
      <c r="K674" s="392">
        <v>0</v>
      </c>
      <c r="L674" s="392">
        <v>-6.2198289566039011E-2</v>
      </c>
      <c r="M674" s="392">
        <v>-6.4398515746310281E-2</v>
      </c>
      <c r="N674" s="392">
        <v>9.5411032259871575E-2</v>
      </c>
      <c r="O674" s="392">
        <v>0</v>
      </c>
      <c r="P674" s="392">
        <v>0</v>
      </c>
      <c r="Q674" s="392">
        <v>0</v>
      </c>
      <c r="R674" s="392">
        <v>0</v>
      </c>
      <c r="S674" s="392">
        <v>-0.41686452427309906</v>
      </c>
      <c r="T674" s="392">
        <v>-0.17349641464061111</v>
      </c>
      <c r="U674" s="392">
        <v>0.14919625866370723</v>
      </c>
      <c r="V674" s="392">
        <v>0</v>
      </c>
    </row>
    <row r="675" spans="2:22" x14ac:dyDescent="0.25">
      <c r="B675" s="220">
        <v>37316</v>
      </c>
      <c r="C675" s="391">
        <v>5.2749999265663261E-3</v>
      </c>
      <c r="D675" s="392">
        <v>3.6067522328180612E-2</v>
      </c>
      <c r="E675" s="392">
        <v>-1.8005005939296631E-2</v>
      </c>
      <c r="F675" s="392">
        <v>-1.5060927985439621E-2</v>
      </c>
      <c r="G675" s="392">
        <v>0.94262000760656228</v>
      </c>
      <c r="H675" s="392">
        <v>0</v>
      </c>
      <c r="I675" s="392">
        <v>-0.33968787611138596</v>
      </c>
      <c r="J675" s="392">
        <v>0</v>
      </c>
      <c r="K675" s="392">
        <v>0</v>
      </c>
      <c r="L675" s="392">
        <v>0</v>
      </c>
      <c r="M675" s="392">
        <v>-4.8848139240647015E-2</v>
      </c>
      <c r="N675" s="392">
        <v>-2.6404673445265203E-2</v>
      </c>
      <c r="O675" s="392">
        <v>0</v>
      </c>
      <c r="P675" s="392">
        <v>0</v>
      </c>
      <c r="Q675" s="392">
        <v>0</v>
      </c>
      <c r="R675" s="392">
        <v>0</v>
      </c>
      <c r="S675" s="392">
        <v>-0.41934579642532066</v>
      </c>
      <c r="T675" s="392">
        <v>-0.24755222866789173</v>
      </c>
      <c r="U675" s="392">
        <v>0.14149211780707027</v>
      </c>
      <c r="V675" s="392">
        <v>0</v>
      </c>
    </row>
    <row r="676" spans="2:22" x14ac:dyDescent="0.25">
      <c r="B676" s="220">
        <v>37347</v>
      </c>
      <c r="C676" s="391">
        <v>-9.377357756673832E-2</v>
      </c>
      <c r="D676" s="392">
        <v>-1.0211450207662898E-2</v>
      </c>
      <c r="E676" s="392">
        <v>0</v>
      </c>
      <c r="F676" s="392">
        <v>6.2439501647942541E-2</v>
      </c>
      <c r="G676" s="392">
        <v>0.6306690321472479</v>
      </c>
      <c r="H676" s="392">
        <v>0</v>
      </c>
      <c r="I676" s="392">
        <v>-0.22098181595778416</v>
      </c>
      <c r="J676" s="392">
        <v>5.3063640001565382E-2</v>
      </c>
      <c r="K676" s="392">
        <v>0</v>
      </c>
      <c r="L676" s="392">
        <v>0</v>
      </c>
      <c r="M676" s="392">
        <v>-0.1487685597774675</v>
      </c>
      <c r="N676" s="392">
        <v>0</v>
      </c>
      <c r="O676" s="392">
        <v>0</v>
      </c>
      <c r="P676" s="392">
        <v>0</v>
      </c>
      <c r="Q676" s="392">
        <v>0</v>
      </c>
      <c r="R676" s="392">
        <v>0</v>
      </c>
      <c r="S676" s="392">
        <v>-0.31375756021683365</v>
      </c>
      <c r="T676" s="392">
        <v>-0.25603049714581161</v>
      </c>
      <c r="U676" s="392">
        <v>0.10980413194206573</v>
      </c>
      <c r="V676" s="392">
        <v>0</v>
      </c>
    </row>
    <row r="677" spans="2:22" x14ac:dyDescent="0.25">
      <c r="B677" s="220">
        <v>37377</v>
      </c>
      <c r="C677" s="391">
        <v>-0.19624042330871533</v>
      </c>
      <c r="D677" s="392">
        <v>-9.0497212212086175E-3</v>
      </c>
      <c r="E677" s="392">
        <v>0</v>
      </c>
      <c r="F677" s="392">
        <v>6.1835814500668385E-2</v>
      </c>
      <c r="G677" s="392">
        <v>0.59352698499619128</v>
      </c>
      <c r="H677" s="392">
        <v>0</v>
      </c>
      <c r="I677" s="392">
        <v>-0.21739724298413252</v>
      </c>
      <c r="J677" s="392">
        <v>5.3681017953561727E-2</v>
      </c>
      <c r="K677" s="392">
        <v>0</v>
      </c>
      <c r="L677" s="392">
        <v>0</v>
      </c>
      <c r="M677" s="392">
        <v>-0.14841058474487046</v>
      </c>
      <c r="N677" s="392">
        <v>0</v>
      </c>
      <c r="O677" s="392">
        <v>0</v>
      </c>
      <c r="P677" s="392">
        <v>0</v>
      </c>
      <c r="Q677" s="392">
        <v>0</v>
      </c>
      <c r="R677" s="392">
        <v>0</v>
      </c>
      <c r="S677" s="392">
        <v>-0.33823304369347129</v>
      </c>
      <c r="T677" s="392">
        <v>-0.29800464505039009</v>
      </c>
      <c r="U677" s="392">
        <v>0.10581099693493634</v>
      </c>
      <c r="V677" s="392">
        <v>0</v>
      </c>
    </row>
    <row r="678" spans="2:22" x14ac:dyDescent="0.25">
      <c r="B678" s="220">
        <v>37408</v>
      </c>
      <c r="C678" s="391">
        <v>-0.30361548078095729</v>
      </c>
      <c r="D678" s="392">
        <v>-7.8905215580324928E-3</v>
      </c>
      <c r="E678" s="392">
        <v>0</v>
      </c>
      <c r="F678" s="392">
        <v>5.5027148831984118E-2</v>
      </c>
      <c r="G678" s="392">
        <v>0.54121979766475259</v>
      </c>
      <c r="H678" s="392">
        <v>0</v>
      </c>
      <c r="I678" s="392">
        <v>-0.20210203404929183</v>
      </c>
      <c r="J678" s="392">
        <v>5.0232413610852955E-2</v>
      </c>
      <c r="K678" s="392">
        <v>0</v>
      </c>
      <c r="L678" s="392">
        <v>0</v>
      </c>
      <c r="M678" s="392">
        <v>-0.13083851775482636</v>
      </c>
      <c r="N678" s="392">
        <v>0</v>
      </c>
      <c r="O678" s="392">
        <v>0</v>
      </c>
      <c r="P678" s="392">
        <v>0</v>
      </c>
      <c r="Q678" s="392">
        <v>0</v>
      </c>
      <c r="R678" s="392">
        <v>0</v>
      </c>
      <c r="S678" s="392">
        <v>-0.3657663584610471</v>
      </c>
      <c r="T678" s="392">
        <v>-0.33606001395286084</v>
      </c>
      <c r="U678" s="392">
        <v>9.2562604887511668E-2</v>
      </c>
      <c r="V678" s="392">
        <v>0</v>
      </c>
    </row>
    <row r="679" spans="2:22" x14ac:dyDescent="0.25">
      <c r="B679" s="220">
        <v>37438</v>
      </c>
      <c r="C679" s="391">
        <v>-0.39146033971322952</v>
      </c>
      <c r="D679" s="392">
        <v>-1.2072366944909763E-2</v>
      </c>
      <c r="E679" s="392">
        <v>0</v>
      </c>
      <c r="F679" s="392">
        <v>4.9930687327435552E-2</v>
      </c>
      <c r="G679" s="392">
        <v>0.49311877326653319</v>
      </c>
      <c r="H679" s="392">
        <v>0</v>
      </c>
      <c r="I679" s="392">
        <v>-0.12093653902516251</v>
      </c>
      <c r="J679" s="392">
        <v>4.9695472319471246E-2</v>
      </c>
      <c r="K679" s="392">
        <v>0</v>
      </c>
      <c r="L679" s="392">
        <v>0</v>
      </c>
      <c r="M679" s="392">
        <v>-0.1225787800038125</v>
      </c>
      <c r="N679" s="392">
        <v>0</v>
      </c>
      <c r="O679" s="392">
        <v>0</v>
      </c>
      <c r="P679" s="392">
        <v>0</v>
      </c>
      <c r="Q679" s="392">
        <v>0</v>
      </c>
      <c r="R679" s="392">
        <v>0</v>
      </c>
      <c r="S679" s="392">
        <v>-0.39485000351354071</v>
      </c>
      <c r="T679" s="392">
        <v>-0.41460888603446711</v>
      </c>
      <c r="U679" s="392">
        <v>8.0841302895223066E-2</v>
      </c>
      <c r="V679" s="392">
        <v>0</v>
      </c>
    </row>
    <row r="680" spans="2:22" x14ac:dyDescent="0.25">
      <c r="B680" s="220">
        <v>37469</v>
      </c>
      <c r="C680" s="391">
        <v>-0.45777658566737256</v>
      </c>
      <c r="D680" s="392">
        <v>-1.2420395638445325E-2</v>
      </c>
      <c r="E680" s="392">
        <v>0</v>
      </c>
      <c r="F680" s="392">
        <v>4.4682934795991114E-2</v>
      </c>
      <c r="G680" s="392">
        <v>0.44770768835078267</v>
      </c>
      <c r="H680" s="392">
        <v>0</v>
      </c>
      <c r="I680" s="392">
        <v>-0.11006833777164635</v>
      </c>
      <c r="J680" s="392">
        <v>4.6934752264263024E-2</v>
      </c>
      <c r="K680" s="392">
        <v>0</v>
      </c>
      <c r="L680" s="392">
        <v>0</v>
      </c>
      <c r="M680" s="392">
        <v>-0.10852067907114371</v>
      </c>
      <c r="N680" s="392">
        <v>0</v>
      </c>
      <c r="O680" s="392">
        <v>0</v>
      </c>
      <c r="P680" s="392">
        <v>0</v>
      </c>
      <c r="Q680" s="392">
        <v>0</v>
      </c>
      <c r="R680" s="392">
        <v>0</v>
      </c>
      <c r="S680" s="392">
        <v>-0.4089913771060365</v>
      </c>
      <c r="T680" s="392">
        <v>-0.42416335814695005</v>
      </c>
      <c r="U680" s="392">
        <v>6.7062186655812539E-2</v>
      </c>
      <c r="V680" s="392">
        <v>0</v>
      </c>
    </row>
    <row r="681" spans="2:22" x14ac:dyDescent="0.25">
      <c r="B681" s="220">
        <v>37500</v>
      </c>
      <c r="C681" s="391">
        <v>-0.46957322546711133</v>
      </c>
      <c r="D681" s="392">
        <v>-8.0694888329304604E-3</v>
      </c>
      <c r="E681" s="392">
        <v>0</v>
      </c>
      <c r="F681" s="392">
        <v>4.0054092948618725E-2</v>
      </c>
      <c r="G681" s="392">
        <v>0.42300061722881344</v>
      </c>
      <c r="H681" s="392">
        <v>0</v>
      </c>
      <c r="I681" s="392">
        <v>-0.10618134193280401</v>
      </c>
      <c r="J681" s="392">
        <v>4.4045038964714123E-2</v>
      </c>
      <c r="K681" s="392">
        <v>0</v>
      </c>
      <c r="L681" s="392">
        <v>0</v>
      </c>
      <c r="M681" s="392">
        <v>-9.6459860185210466E-2</v>
      </c>
      <c r="N681" s="392">
        <v>0</v>
      </c>
      <c r="O681" s="392">
        <v>0</v>
      </c>
      <c r="P681" s="392">
        <v>0</v>
      </c>
      <c r="Q681" s="392">
        <v>0</v>
      </c>
      <c r="R681" s="392">
        <v>0</v>
      </c>
      <c r="S681" s="392">
        <v>-0.41001568899309304</v>
      </c>
      <c r="T681" s="392">
        <v>-0.41067369732903991</v>
      </c>
      <c r="U681" s="392">
        <v>5.4727102663820304E-2</v>
      </c>
      <c r="V681" s="392">
        <v>0</v>
      </c>
    </row>
    <row r="682" spans="2:22" x14ac:dyDescent="0.25">
      <c r="B682" s="220">
        <v>37530</v>
      </c>
      <c r="C682" s="391">
        <v>-0.56939994753522649</v>
      </c>
      <c r="D682" s="392">
        <v>-1.1125873723140001E-2</v>
      </c>
      <c r="E682" s="392">
        <v>0</v>
      </c>
      <c r="F682" s="392">
        <v>3.073857020743731E-2</v>
      </c>
      <c r="G682" s="392">
        <v>0.39757988310153602</v>
      </c>
      <c r="H682" s="392">
        <v>0</v>
      </c>
      <c r="I682" s="392">
        <v>-0.1481151441793454</v>
      </c>
      <c r="J682" s="392">
        <v>4.371758989048824E-2</v>
      </c>
      <c r="K682" s="392">
        <v>0</v>
      </c>
      <c r="L682" s="392">
        <v>0</v>
      </c>
      <c r="M682" s="392">
        <v>-9.291658220120258E-2</v>
      </c>
      <c r="N682" s="392">
        <v>0</v>
      </c>
      <c r="O682" s="392">
        <v>0</v>
      </c>
      <c r="P682" s="392">
        <v>0</v>
      </c>
      <c r="Q682" s="392">
        <v>0</v>
      </c>
      <c r="R682" s="392">
        <v>0</v>
      </c>
      <c r="S682" s="392">
        <v>-0.41672775765052661</v>
      </c>
      <c r="T682" s="392">
        <v>-0.41832715663482178</v>
      </c>
      <c r="U682" s="392">
        <v>4.5776523654348367E-2</v>
      </c>
      <c r="V682" s="392">
        <v>0</v>
      </c>
    </row>
    <row r="683" spans="2:22" x14ac:dyDescent="0.25">
      <c r="B683" s="220">
        <v>37561</v>
      </c>
      <c r="C683" s="391">
        <v>-0.62484128247524917</v>
      </c>
      <c r="D683" s="392">
        <v>0</v>
      </c>
      <c r="E683" s="392">
        <v>0</v>
      </c>
      <c r="F683" s="392">
        <v>0</v>
      </c>
      <c r="G683" s="392">
        <v>6.1076559410523146E-2</v>
      </c>
      <c r="H683" s="392">
        <v>0</v>
      </c>
      <c r="I683" s="392">
        <v>-6.3912319430528497E-2</v>
      </c>
      <c r="J683" s="392">
        <v>0</v>
      </c>
      <c r="K683" s="392">
        <v>0</v>
      </c>
      <c r="L683" s="392">
        <v>0</v>
      </c>
      <c r="M683" s="392">
        <v>-0.10918323141334341</v>
      </c>
      <c r="N683" s="392">
        <v>0</v>
      </c>
      <c r="O683" s="392">
        <v>0</v>
      </c>
      <c r="P683" s="392">
        <v>0</v>
      </c>
      <c r="Q683" s="392">
        <v>0</v>
      </c>
      <c r="R683" s="392">
        <v>0</v>
      </c>
      <c r="S683" s="392">
        <v>-0.28985964660273789</v>
      </c>
      <c r="T683" s="392">
        <v>-0.26107798575224728</v>
      </c>
      <c r="U683" s="392">
        <v>3.8115341313084805E-2</v>
      </c>
      <c r="V683" s="392">
        <v>0</v>
      </c>
    </row>
    <row r="684" spans="2:22" x14ac:dyDescent="0.25">
      <c r="B684" s="220">
        <v>37591</v>
      </c>
      <c r="C684" s="391">
        <v>-0.63013120186256866</v>
      </c>
      <c r="D684" s="392">
        <v>0</v>
      </c>
      <c r="E684" s="392">
        <v>0</v>
      </c>
      <c r="F684" s="392">
        <v>0</v>
      </c>
      <c r="G684" s="392">
        <v>2.067388036347495E-2</v>
      </c>
      <c r="H684" s="392">
        <v>0</v>
      </c>
      <c r="I684" s="392">
        <v>-5.9214308180865538E-2</v>
      </c>
      <c r="J684" s="392">
        <v>0</v>
      </c>
      <c r="K684" s="392">
        <v>0</v>
      </c>
      <c r="L684" s="392">
        <v>0</v>
      </c>
      <c r="M684" s="392">
        <v>-0.11055801076325711</v>
      </c>
      <c r="N684" s="392">
        <v>0</v>
      </c>
      <c r="O684" s="392">
        <v>0</v>
      </c>
      <c r="P684" s="392">
        <v>0</v>
      </c>
      <c r="Q684" s="392">
        <v>0</v>
      </c>
      <c r="R684" s="392">
        <v>0</v>
      </c>
      <c r="S684" s="392">
        <v>-0.25267208456898249</v>
      </c>
      <c r="T684" s="392">
        <v>-0.25638711384482948</v>
      </c>
      <c r="U684" s="392">
        <v>2.802643513189107E-2</v>
      </c>
      <c r="V684" s="392">
        <v>0</v>
      </c>
    </row>
    <row r="685" spans="2:22" x14ac:dyDescent="0.25">
      <c r="B685" s="220">
        <v>37622</v>
      </c>
      <c r="C685" s="391">
        <v>-0.68852556982583069</v>
      </c>
      <c r="D685" s="392">
        <v>0</v>
      </c>
      <c r="E685" s="392">
        <v>0</v>
      </c>
      <c r="F685" s="392">
        <v>0</v>
      </c>
      <c r="G685" s="392">
        <v>-3.7571831952578627E-3</v>
      </c>
      <c r="H685" s="392">
        <v>0</v>
      </c>
      <c r="I685" s="392">
        <v>0</v>
      </c>
      <c r="J685" s="392">
        <v>0</v>
      </c>
      <c r="K685" s="392">
        <v>0</v>
      </c>
      <c r="L685" s="392">
        <v>0</v>
      </c>
      <c r="M685" s="392">
        <v>-7.5905060686763726E-2</v>
      </c>
      <c r="N685" s="392">
        <v>0</v>
      </c>
      <c r="O685" s="392">
        <v>0</v>
      </c>
      <c r="P685" s="392">
        <v>0</v>
      </c>
      <c r="Q685" s="392">
        <v>0</v>
      </c>
      <c r="R685" s="392">
        <v>0</v>
      </c>
      <c r="S685" s="392">
        <v>-0.1932784238195453</v>
      </c>
      <c r="T685" s="392">
        <v>-0.43087190877851678</v>
      </c>
      <c r="U685" s="392">
        <v>1.5287006654252977E-2</v>
      </c>
      <c r="V685" s="392">
        <v>0</v>
      </c>
    </row>
    <row r="686" spans="2:22" x14ac:dyDescent="0.25">
      <c r="B686" s="220">
        <v>37653</v>
      </c>
      <c r="C686" s="391">
        <v>-0.62572122836966937</v>
      </c>
      <c r="D686" s="392">
        <v>0</v>
      </c>
      <c r="E686" s="392">
        <v>0</v>
      </c>
      <c r="F686" s="392">
        <v>0</v>
      </c>
      <c r="G686" s="392">
        <v>6.4417726510987983E-3</v>
      </c>
      <c r="H686" s="392">
        <v>0</v>
      </c>
      <c r="I686" s="392">
        <v>0</v>
      </c>
      <c r="J686" s="392">
        <v>0</v>
      </c>
      <c r="K686" s="392">
        <v>0</v>
      </c>
      <c r="L686" s="392">
        <v>0</v>
      </c>
      <c r="M686" s="392">
        <v>-6.8888943553888637E-2</v>
      </c>
      <c r="N686" s="392">
        <v>0</v>
      </c>
      <c r="O686" s="392">
        <v>0</v>
      </c>
      <c r="P686" s="392">
        <v>0</v>
      </c>
      <c r="Q686" s="392">
        <v>0</v>
      </c>
      <c r="R686" s="392">
        <v>0</v>
      </c>
      <c r="S686" s="392">
        <v>-0.1976421776585231</v>
      </c>
      <c r="T686" s="392">
        <v>-0.3962671028340265</v>
      </c>
      <c r="U686" s="392">
        <v>3.0635223025670122E-2</v>
      </c>
      <c r="V686" s="392">
        <v>0</v>
      </c>
    </row>
    <row r="687" spans="2:22" x14ac:dyDescent="0.25">
      <c r="B687" s="220">
        <v>37681</v>
      </c>
      <c r="C687" s="391">
        <v>-0.75107618947774757</v>
      </c>
      <c r="D687" s="392">
        <v>0</v>
      </c>
      <c r="E687" s="392">
        <v>0</v>
      </c>
      <c r="F687" s="392">
        <v>0</v>
      </c>
      <c r="G687" s="392">
        <v>1.3498783645422119E-2</v>
      </c>
      <c r="H687" s="392">
        <v>0</v>
      </c>
      <c r="I687" s="392">
        <v>0</v>
      </c>
      <c r="J687" s="392">
        <v>0</v>
      </c>
      <c r="K687" s="392">
        <v>0</v>
      </c>
      <c r="L687" s="392">
        <v>0</v>
      </c>
      <c r="M687" s="392">
        <v>-8.1596320255879817E-2</v>
      </c>
      <c r="N687" s="392">
        <v>0</v>
      </c>
      <c r="O687" s="392">
        <v>0</v>
      </c>
      <c r="P687" s="392">
        <v>0</v>
      </c>
      <c r="Q687" s="392">
        <v>0</v>
      </c>
      <c r="R687" s="392">
        <v>0</v>
      </c>
      <c r="S687" s="392">
        <v>-0.26550441678799408</v>
      </c>
      <c r="T687" s="392">
        <v>-0.46204952830232821</v>
      </c>
      <c r="U687" s="392">
        <v>4.457529222303247E-2</v>
      </c>
      <c r="V687" s="392">
        <v>0</v>
      </c>
    </row>
    <row r="688" spans="2:22" x14ac:dyDescent="0.25">
      <c r="B688" s="220">
        <v>37712</v>
      </c>
      <c r="C688" s="391">
        <v>-0.79838394965960136</v>
      </c>
      <c r="D688" s="392">
        <v>0</v>
      </c>
      <c r="E688" s="392">
        <v>0</v>
      </c>
      <c r="F688" s="392">
        <v>7.7798024606540922E-2</v>
      </c>
      <c r="G688" s="392">
        <v>0</v>
      </c>
      <c r="H688" s="392">
        <v>0</v>
      </c>
      <c r="I688" s="392">
        <v>0</v>
      </c>
      <c r="J688" s="392">
        <v>0</v>
      </c>
      <c r="K688" s="392">
        <v>0</v>
      </c>
      <c r="L688" s="392">
        <v>0</v>
      </c>
      <c r="M688" s="392">
        <v>-9.9239500373567324E-2</v>
      </c>
      <c r="N688" s="392">
        <v>0</v>
      </c>
      <c r="O688" s="392">
        <v>0</v>
      </c>
      <c r="P688" s="392">
        <v>0</v>
      </c>
      <c r="Q688" s="392">
        <v>0</v>
      </c>
      <c r="R688" s="392">
        <v>0</v>
      </c>
      <c r="S688" s="392">
        <v>-0.38781037630217807</v>
      </c>
      <c r="T688" s="392">
        <v>-0.44671464245990644</v>
      </c>
      <c r="U688" s="392">
        <v>5.7582544869509533E-2</v>
      </c>
      <c r="V688" s="392">
        <v>0</v>
      </c>
    </row>
    <row r="689" spans="2:22" x14ac:dyDescent="0.25">
      <c r="B689" s="220">
        <v>37742</v>
      </c>
      <c r="C689" s="391">
        <v>-0.81769352548066876</v>
      </c>
      <c r="D689" s="392">
        <v>0</v>
      </c>
      <c r="E689" s="392">
        <v>0</v>
      </c>
      <c r="F689" s="392">
        <v>7.5884066885372636E-2</v>
      </c>
      <c r="G689" s="392">
        <v>0</v>
      </c>
      <c r="H689" s="392">
        <v>0</v>
      </c>
      <c r="I689" s="392">
        <v>0</v>
      </c>
      <c r="J689" s="392">
        <v>0</v>
      </c>
      <c r="K689" s="392">
        <v>0</v>
      </c>
      <c r="L689" s="392">
        <v>0</v>
      </c>
      <c r="M689" s="392">
        <v>-0.10270039364848493</v>
      </c>
      <c r="N689" s="392">
        <v>0</v>
      </c>
      <c r="O689" s="392">
        <v>0</v>
      </c>
      <c r="P689" s="392">
        <v>0</v>
      </c>
      <c r="Q689" s="392">
        <v>0</v>
      </c>
      <c r="R689" s="392">
        <v>0</v>
      </c>
      <c r="S689" s="392">
        <v>-0.39094280223787603</v>
      </c>
      <c r="T689" s="392">
        <v>-0.45941697916830132</v>
      </c>
      <c r="U689" s="392">
        <v>5.9482582688620944E-2</v>
      </c>
      <c r="V689" s="392">
        <v>0</v>
      </c>
    </row>
    <row r="690" spans="2:22" x14ac:dyDescent="0.25">
      <c r="B690" s="220">
        <v>37773</v>
      </c>
      <c r="C690" s="391">
        <v>-0.77718455460012403</v>
      </c>
      <c r="D690" s="392">
        <v>0</v>
      </c>
      <c r="E690" s="392">
        <v>0</v>
      </c>
      <c r="F690" s="392">
        <v>7.8550397807185729E-2</v>
      </c>
      <c r="G690" s="392">
        <v>0</v>
      </c>
      <c r="H690" s="392">
        <v>0</v>
      </c>
      <c r="I690" s="392">
        <v>0</v>
      </c>
      <c r="J690" s="392">
        <v>0</v>
      </c>
      <c r="K690" s="392">
        <v>0</v>
      </c>
      <c r="L690" s="392">
        <v>0</v>
      </c>
      <c r="M690" s="392">
        <v>-9.6568265457896985E-2</v>
      </c>
      <c r="N690" s="392">
        <v>0</v>
      </c>
      <c r="O690" s="392">
        <v>0</v>
      </c>
      <c r="P690" s="392">
        <v>0</v>
      </c>
      <c r="Q690" s="392">
        <v>0</v>
      </c>
      <c r="R690" s="392">
        <v>0</v>
      </c>
      <c r="S690" s="392">
        <v>-0.38122787748768494</v>
      </c>
      <c r="T690" s="392">
        <v>-0.43412019363977949</v>
      </c>
      <c r="U690" s="392">
        <v>5.618138417805163E-2</v>
      </c>
      <c r="V690" s="392">
        <v>0</v>
      </c>
    </row>
    <row r="691" spans="2:22" x14ac:dyDescent="0.25">
      <c r="B691" s="220">
        <v>37803</v>
      </c>
      <c r="C691" s="391">
        <v>-0.77931505094504316</v>
      </c>
      <c r="D691" s="392">
        <v>0</v>
      </c>
      <c r="E691" s="392">
        <v>0</v>
      </c>
      <c r="F691" s="392">
        <v>7.970942159768804E-2</v>
      </c>
      <c r="G691" s="392">
        <v>0</v>
      </c>
      <c r="H691" s="392">
        <v>0</v>
      </c>
      <c r="I691" s="392">
        <v>0</v>
      </c>
      <c r="J691" s="392">
        <v>0</v>
      </c>
      <c r="K691" s="392">
        <v>0</v>
      </c>
      <c r="L691" s="392">
        <v>0</v>
      </c>
      <c r="M691" s="392">
        <v>-9.5623232049756979E-2</v>
      </c>
      <c r="N691" s="392">
        <v>0</v>
      </c>
      <c r="O691" s="392">
        <v>0</v>
      </c>
      <c r="P691" s="392">
        <v>0</v>
      </c>
      <c r="Q691" s="392">
        <v>0</v>
      </c>
      <c r="R691" s="392">
        <v>0</v>
      </c>
      <c r="S691" s="392">
        <v>-0.38167137253234951</v>
      </c>
      <c r="T691" s="392">
        <v>-0.43448102648839315</v>
      </c>
      <c r="U691" s="392">
        <v>5.275115852776846E-2</v>
      </c>
      <c r="V691" s="392">
        <v>0</v>
      </c>
    </row>
    <row r="692" spans="2:22" x14ac:dyDescent="0.25">
      <c r="B692" s="220">
        <v>37834</v>
      </c>
      <c r="C692" s="391">
        <v>-0.7541818171426351</v>
      </c>
      <c r="D692" s="392">
        <v>0</v>
      </c>
      <c r="E692" s="392">
        <v>0</v>
      </c>
      <c r="F692" s="392">
        <v>8.1677882290147746E-2</v>
      </c>
      <c r="G692" s="392">
        <v>0</v>
      </c>
      <c r="H692" s="392">
        <v>0</v>
      </c>
      <c r="I692" s="392">
        <v>0</v>
      </c>
      <c r="J692" s="392">
        <v>0</v>
      </c>
      <c r="K692" s="392">
        <v>0</v>
      </c>
      <c r="L692" s="392">
        <v>0</v>
      </c>
      <c r="M692" s="392">
        <v>-9.117928271371234E-2</v>
      </c>
      <c r="N692" s="392">
        <v>0</v>
      </c>
      <c r="O692" s="392">
        <v>0</v>
      </c>
      <c r="P692" s="392">
        <v>0</v>
      </c>
      <c r="Q692" s="392">
        <v>0</v>
      </c>
      <c r="R692" s="392">
        <v>0</v>
      </c>
      <c r="S692" s="392">
        <v>-0.37444616536592923</v>
      </c>
      <c r="T692" s="392">
        <v>-0.41849515336823767</v>
      </c>
      <c r="U692" s="392">
        <v>4.8260902015096363E-2</v>
      </c>
      <c r="V692" s="392">
        <v>0</v>
      </c>
    </row>
    <row r="693" spans="2:22" x14ac:dyDescent="0.25">
      <c r="B693" s="220">
        <v>37865</v>
      </c>
      <c r="C693" s="391">
        <v>-0.72647247219840505</v>
      </c>
      <c r="D693" s="392">
        <v>0</v>
      </c>
      <c r="E693" s="392">
        <v>0</v>
      </c>
      <c r="F693" s="392">
        <v>8.3532533387416369E-2</v>
      </c>
      <c r="G693" s="392">
        <v>0</v>
      </c>
      <c r="H693" s="392">
        <v>0</v>
      </c>
      <c r="I693" s="392">
        <v>0</v>
      </c>
      <c r="J693" s="392">
        <v>0</v>
      </c>
      <c r="K693" s="392">
        <v>0</v>
      </c>
      <c r="L693" s="392">
        <v>0</v>
      </c>
      <c r="M693" s="392">
        <v>-8.5080762291850576E-2</v>
      </c>
      <c r="N693" s="392">
        <v>0</v>
      </c>
      <c r="O693" s="392">
        <v>0</v>
      </c>
      <c r="P693" s="392">
        <v>0</v>
      </c>
      <c r="Q693" s="392">
        <v>0</v>
      </c>
      <c r="R693" s="392">
        <v>0</v>
      </c>
      <c r="S693" s="392">
        <v>-0.36827338701107104</v>
      </c>
      <c r="T693" s="392">
        <v>-0.40161092291974482</v>
      </c>
      <c r="U693" s="392">
        <v>4.4960066636845042E-2</v>
      </c>
      <c r="V693" s="392">
        <v>0</v>
      </c>
    </row>
    <row r="694" spans="2:22" x14ac:dyDescent="0.25">
      <c r="B694" s="220">
        <v>37895</v>
      </c>
      <c r="C694" s="391">
        <v>-0.73176786405271566</v>
      </c>
      <c r="D694" s="392">
        <v>0</v>
      </c>
      <c r="E694" s="392">
        <v>0</v>
      </c>
      <c r="F694" s="392">
        <v>8.4025741969346257E-2</v>
      </c>
      <c r="G694" s="392">
        <v>0</v>
      </c>
      <c r="H694" s="392">
        <v>0</v>
      </c>
      <c r="I694" s="392">
        <v>0</v>
      </c>
      <c r="J694" s="392">
        <v>0</v>
      </c>
      <c r="K694" s="392">
        <v>0</v>
      </c>
      <c r="L694" s="392">
        <v>0</v>
      </c>
      <c r="M694" s="392">
        <v>-8.5524824271978162E-2</v>
      </c>
      <c r="N694" s="392">
        <v>0</v>
      </c>
      <c r="O694" s="392">
        <v>0</v>
      </c>
      <c r="P694" s="392">
        <v>0</v>
      </c>
      <c r="Q694" s="392">
        <v>0</v>
      </c>
      <c r="R694" s="392">
        <v>0</v>
      </c>
      <c r="S694" s="392">
        <v>-0.36737958454097353</v>
      </c>
      <c r="T694" s="392">
        <v>-0.4026025189607727</v>
      </c>
      <c r="U694" s="392">
        <v>3.9713321751662534E-2</v>
      </c>
      <c r="V694" s="392">
        <v>0</v>
      </c>
    </row>
    <row r="695" spans="2:22" x14ac:dyDescent="0.25">
      <c r="B695" s="220">
        <v>37926</v>
      </c>
      <c r="C695" s="391">
        <v>-0.52423156066946464</v>
      </c>
      <c r="D695" s="392">
        <v>0</v>
      </c>
      <c r="E695" s="392">
        <v>0</v>
      </c>
      <c r="F695" s="392">
        <v>0</v>
      </c>
      <c r="G695" s="392">
        <v>0</v>
      </c>
      <c r="H695" s="392">
        <v>0</v>
      </c>
      <c r="I695" s="392">
        <v>0</v>
      </c>
      <c r="J695" s="392">
        <v>0</v>
      </c>
      <c r="K695" s="392">
        <v>0</v>
      </c>
      <c r="L695" s="392">
        <v>0</v>
      </c>
      <c r="M695" s="392">
        <v>-7.5393630162851721E-2</v>
      </c>
      <c r="N695" s="392">
        <v>0</v>
      </c>
      <c r="O695" s="392">
        <v>0</v>
      </c>
      <c r="P695" s="392">
        <v>0</v>
      </c>
      <c r="Q695" s="392">
        <v>0</v>
      </c>
      <c r="R695" s="392">
        <v>0</v>
      </c>
      <c r="S695" s="392">
        <v>-0.10929754842493211</v>
      </c>
      <c r="T695" s="392">
        <v>-0.35571400699353839</v>
      </c>
      <c r="U695" s="392">
        <v>1.6173624911857587E-2</v>
      </c>
      <c r="V695" s="392">
        <v>0</v>
      </c>
    </row>
    <row r="696" spans="2:22" x14ac:dyDescent="0.25">
      <c r="B696" s="220">
        <v>37956</v>
      </c>
      <c r="C696" s="391">
        <v>-0.49987009856513342</v>
      </c>
      <c r="D696" s="392">
        <v>0</v>
      </c>
      <c r="E696" s="392">
        <v>0</v>
      </c>
      <c r="F696" s="392">
        <v>0</v>
      </c>
      <c r="G696" s="392">
        <v>0</v>
      </c>
      <c r="H696" s="392">
        <v>0</v>
      </c>
      <c r="I696" s="392">
        <v>0</v>
      </c>
      <c r="J696" s="392">
        <v>0</v>
      </c>
      <c r="K696" s="392">
        <v>0</v>
      </c>
      <c r="L696" s="392">
        <v>0</v>
      </c>
      <c r="M696" s="392">
        <v>-7.2677264062777525E-2</v>
      </c>
      <c r="N696" s="392">
        <v>0</v>
      </c>
      <c r="O696" s="392">
        <v>0</v>
      </c>
      <c r="P696" s="392">
        <v>0</v>
      </c>
      <c r="Q696" s="392">
        <v>0</v>
      </c>
      <c r="R696" s="392">
        <v>0</v>
      </c>
      <c r="S696" s="392">
        <v>-9.9777585454072337E-2</v>
      </c>
      <c r="T696" s="392">
        <v>-0.3403352863754408</v>
      </c>
      <c r="U696" s="392">
        <v>1.2920037327157186E-2</v>
      </c>
      <c r="V696" s="392">
        <v>0</v>
      </c>
    </row>
    <row r="697" spans="2:22" x14ac:dyDescent="0.25">
      <c r="B697" s="220">
        <v>37987</v>
      </c>
      <c r="C697" s="391">
        <v>-0.36733069714701061</v>
      </c>
      <c r="D697" s="392">
        <v>0</v>
      </c>
      <c r="E697" s="392">
        <v>0</v>
      </c>
      <c r="F697" s="392">
        <v>0</v>
      </c>
      <c r="G697" s="392">
        <v>0</v>
      </c>
      <c r="H697" s="392">
        <v>0</v>
      </c>
      <c r="I697" s="392">
        <v>0</v>
      </c>
      <c r="J697" s="392">
        <v>0</v>
      </c>
      <c r="K697" s="392">
        <v>0</v>
      </c>
      <c r="L697" s="392">
        <v>0</v>
      </c>
      <c r="M697" s="392">
        <v>-0.10019204216975286</v>
      </c>
      <c r="N697" s="392">
        <v>0</v>
      </c>
      <c r="O697" s="392">
        <v>0</v>
      </c>
      <c r="P697" s="392">
        <v>0</v>
      </c>
      <c r="Q697" s="392">
        <v>0</v>
      </c>
      <c r="R697" s="392">
        <v>0</v>
      </c>
      <c r="S697" s="392">
        <v>-7.8201202398672676E-2</v>
      </c>
      <c r="T697" s="392">
        <v>-0.19766155362375548</v>
      </c>
      <c r="U697" s="392">
        <v>8.7241010451704071E-3</v>
      </c>
      <c r="V697" s="392">
        <v>0</v>
      </c>
    </row>
    <row r="698" spans="2:22" x14ac:dyDescent="0.25">
      <c r="B698" s="220">
        <v>38018</v>
      </c>
      <c r="C698" s="391">
        <v>-0.33206549519955453</v>
      </c>
      <c r="D698" s="392">
        <v>0</v>
      </c>
      <c r="E698" s="392">
        <v>0</v>
      </c>
      <c r="F698" s="392">
        <v>0</v>
      </c>
      <c r="G698" s="392">
        <v>0</v>
      </c>
      <c r="H698" s="392">
        <v>0</v>
      </c>
      <c r="I698" s="392">
        <v>0</v>
      </c>
      <c r="J698" s="392">
        <v>0</v>
      </c>
      <c r="K698" s="392">
        <v>0</v>
      </c>
      <c r="L698" s="392">
        <v>0</v>
      </c>
      <c r="M698" s="392">
        <v>-7.8650040189092607E-2</v>
      </c>
      <c r="N698" s="392">
        <v>0</v>
      </c>
      <c r="O698" s="392">
        <v>0</v>
      </c>
      <c r="P698" s="392">
        <v>0</v>
      </c>
      <c r="Q698" s="392">
        <v>0</v>
      </c>
      <c r="R698" s="392">
        <v>0</v>
      </c>
      <c r="S698" s="392">
        <v>-7.9560087147703351E-2</v>
      </c>
      <c r="T698" s="392">
        <v>-0.18940885571494581</v>
      </c>
      <c r="U698" s="392">
        <v>1.5553487852187242E-2</v>
      </c>
      <c r="V698" s="392">
        <v>0</v>
      </c>
    </row>
    <row r="699" spans="2:22" x14ac:dyDescent="0.25">
      <c r="B699" s="220">
        <v>38047</v>
      </c>
      <c r="C699" s="391">
        <v>-0.38465415940607428</v>
      </c>
      <c r="D699" s="392">
        <v>0</v>
      </c>
      <c r="E699" s="392">
        <v>0</v>
      </c>
      <c r="F699" s="392">
        <v>0</v>
      </c>
      <c r="G699" s="392">
        <v>0</v>
      </c>
      <c r="H699" s="392">
        <v>0</v>
      </c>
      <c r="I699" s="392">
        <v>0</v>
      </c>
      <c r="J699" s="392">
        <v>0</v>
      </c>
      <c r="K699" s="392">
        <v>0</v>
      </c>
      <c r="L699" s="392">
        <v>0</v>
      </c>
      <c r="M699" s="392">
        <v>-8.2229669862639909E-2</v>
      </c>
      <c r="N699" s="392">
        <v>0</v>
      </c>
      <c r="O699" s="392">
        <v>0</v>
      </c>
      <c r="P699" s="392">
        <v>0</v>
      </c>
      <c r="Q699" s="392">
        <v>0</v>
      </c>
      <c r="R699" s="392">
        <v>0</v>
      </c>
      <c r="S699" s="392">
        <v>-0.10980597927229674</v>
      </c>
      <c r="T699" s="392">
        <v>-0.21333204574800957</v>
      </c>
      <c r="U699" s="392">
        <v>2.0713535476871936E-2</v>
      </c>
      <c r="V699" s="392">
        <v>0</v>
      </c>
    </row>
    <row r="700" spans="2:22" x14ac:dyDescent="0.25">
      <c r="B700" s="220">
        <v>38078</v>
      </c>
      <c r="C700" s="391">
        <v>-0.46739374024270997</v>
      </c>
      <c r="D700" s="392">
        <v>0</v>
      </c>
      <c r="E700" s="392">
        <v>0</v>
      </c>
      <c r="F700" s="392">
        <v>0</v>
      </c>
      <c r="G700" s="392">
        <v>0</v>
      </c>
      <c r="H700" s="392">
        <v>0</v>
      </c>
      <c r="I700" s="392">
        <v>0</v>
      </c>
      <c r="J700" s="392">
        <v>0</v>
      </c>
      <c r="K700" s="392">
        <v>0</v>
      </c>
      <c r="L700" s="392">
        <v>0</v>
      </c>
      <c r="M700" s="392">
        <v>-0.10213011245654169</v>
      </c>
      <c r="N700" s="392">
        <v>0</v>
      </c>
      <c r="O700" s="392">
        <v>0</v>
      </c>
      <c r="P700" s="392">
        <v>0</v>
      </c>
      <c r="Q700" s="392">
        <v>0</v>
      </c>
      <c r="R700" s="392">
        <v>0</v>
      </c>
      <c r="S700" s="392">
        <v>-0.16079881988465772</v>
      </c>
      <c r="T700" s="392">
        <v>-0.22232476678586258</v>
      </c>
      <c r="U700" s="392">
        <v>1.785995888435199E-2</v>
      </c>
      <c r="V700" s="392">
        <v>0</v>
      </c>
    </row>
    <row r="701" spans="2:22" x14ac:dyDescent="0.25">
      <c r="B701" s="220">
        <v>38108</v>
      </c>
      <c r="C701" s="391">
        <v>-0.48161440327199523</v>
      </c>
      <c r="D701" s="392">
        <v>0</v>
      </c>
      <c r="E701" s="392">
        <v>0</v>
      </c>
      <c r="F701" s="392">
        <v>0</v>
      </c>
      <c r="G701" s="392">
        <v>0</v>
      </c>
      <c r="H701" s="392">
        <v>0</v>
      </c>
      <c r="I701" s="392">
        <v>0</v>
      </c>
      <c r="J701" s="392">
        <v>0</v>
      </c>
      <c r="K701" s="392">
        <v>0</v>
      </c>
      <c r="L701" s="392">
        <v>0</v>
      </c>
      <c r="M701" s="392">
        <v>-0.10523292218071401</v>
      </c>
      <c r="N701" s="392">
        <v>0</v>
      </c>
      <c r="O701" s="392">
        <v>0</v>
      </c>
      <c r="P701" s="392">
        <v>0</v>
      </c>
      <c r="Q701" s="392">
        <v>0</v>
      </c>
      <c r="R701" s="392">
        <v>0</v>
      </c>
      <c r="S701" s="392">
        <v>-0.16561352719886413</v>
      </c>
      <c r="T701" s="392">
        <v>-0.22896701162587427</v>
      </c>
      <c r="U701" s="392">
        <v>1.8199057733457202E-2</v>
      </c>
      <c r="V701" s="392">
        <v>0</v>
      </c>
    </row>
    <row r="702" spans="2:22" x14ac:dyDescent="0.25">
      <c r="B702" s="220">
        <v>38139</v>
      </c>
      <c r="C702" s="391">
        <v>-0.45782770213245566</v>
      </c>
      <c r="D702" s="392">
        <v>0</v>
      </c>
      <c r="E702" s="392">
        <v>0</v>
      </c>
      <c r="F702" s="392">
        <v>0</v>
      </c>
      <c r="G702" s="392">
        <v>0</v>
      </c>
      <c r="H702" s="392">
        <v>0</v>
      </c>
      <c r="I702" s="392">
        <v>0</v>
      </c>
      <c r="J702" s="392">
        <v>0</v>
      </c>
      <c r="K702" s="392">
        <v>0</v>
      </c>
      <c r="L702" s="392">
        <v>0</v>
      </c>
      <c r="M702" s="392">
        <v>-9.9466860496438159E-2</v>
      </c>
      <c r="N702" s="392">
        <v>0</v>
      </c>
      <c r="O702" s="392">
        <v>0</v>
      </c>
      <c r="P702" s="392">
        <v>0</v>
      </c>
      <c r="Q702" s="392">
        <v>0</v>
      </c>
      <c r="R702" s="392">
        <v>0</v>
      </c>
      <c r="S702" s="392">
        <v>-0.15739053624759736</v>
      </c>
      <c r="T702" s="392">
        <v>-0.21751737673058263</v>
      </c>
      <c r="U702" s="392">
        <v>1.6547071342162489E-2</v>
      </c>
      <c r="V702" s="392">
        <v>0</v>
      </c>
    </row>
    <row r="703" spans="2:22" x14ac:dyDescent="0.25">
      <c r="B703" s="220">
        <v>38169</v>
      </c>
      <c r="C703" s="391">
        <v>-0.46320066719362707</v>
      </c>
      <c r="D703" s="392">
        <v>0</v>
      </c>
      <c r="E703" s="392">
        <v>0</v>
      </c>
      <c r="F703" s="392">
        <v>0</v>
      </c>
      <c r="G703" s="392">
        <v>0</v>
      </c>
      <c r="H703" s="392">
        <v>0</v>
      </c>
      <c r="I703" s="392">
        <v>0</v>
      </c>
      <c r="J703" s="392">
        <v>0</v>
      </c>
      <c r="K703" s="392">
        <v>0</v>
      </c>
      <c r="L703" s="392">
        <v>0</v>
      </c>
      <c r="M703" s="392">
        <v>-0.10010312749806971</v>
      </c>
      <c r="N703" s="392">
        <v>0</v>
      </c>
      <c r="O703" s="392">
        <v>0</v>
      </c>
      <c r="P703" s="392">
        <v>0</v>
      </c>
      <c r="Q703" s="392">
        <v>0</v>
      </c>
      <c r="R703" s="392">
        <v>0</v>
      </c>
      <c r="S703" s="392">
        <v>-0.1591761542958241</v>
      </c>
      <c r="T703" s="392">
        <v>-0.21988773734905553</v>
      </c>
      <c r="U703" s="392">
        <v>1.5966351949322277E-2</v>
      </c>
      <c r="V703" s="392">
        <v>0</v>
      </c>
    </row>
    <row r="704" spans="2:22" x14ac:dyDescent="0.25">
      <c r="B704" s="220">
        <v>38200</v>
      </c>
      <c r="C704" s="391">
        <v>-0.45317679912713854</v>
      </c>
      <c r="D704" s="392">
        <v>0</v>
      </c>
      <c r="E704" s="392">
        <v>0</v>
      </c>
      <c r="F704" s="392">
        <v>0</v>
      </c>
      <c r="G704" s="392">
        <v>0</v>
      </c>
      <c r="H704" s="392">
        <v>0</v>
      </c>
      <c r="I704" s="392">
        <v>0</v>
      </c>
      <c r="J704" s="392">
        <v>0</v>
      </c>
      <c r="K704" s="392">
        <v>0</v>
      </c>
      <c r="L704" s="392">
        <v>0</v>
      </c>
      <c r="M704" s="392">
        <v>-9.7527531244240073E-2</v>
      </c>
      <c r="N704" s="392">
        <v>0</v>
      </c>
      <c r="O704" s="392">
        <v>0</v>
      </c>
      <c r="P704" s="392">
        <v>0</v>
      </c>
      <c r="Q704" s="392">
        <v>0</v>
      </c>
      <c r="R704" s="392">
        <v>0</v>
      </c>
      <c r="S704" s="392">
        <v>-0.15567414377119415</v>
      </c>
      <c r="T704" s="392">
        <v>-0.21495589177975655</v>
      </c>
      <c r="U704" s="392">
        <v>1.4980767668052231E-2</v>
      </c>
      <c r="V704" s="392">
        <v>0</v>
      </c>
    </row>
    <row r="705" spans="2:22" x14ac:dyDescent="0.25">
      <c r="B705" s="220">
        <v>38231</v>
      </c>
      <c r="C705" s="391">
        <v>-0.43638318920730385</v>
      </c>
      <c r="D705" s="392">
        <v>0</v>
      </c>
      <c r="E705" s="392">
        <v>0</v>
      </c>
      <c r="F705" s="392">
        <v>0</v>
      </c>
      <c r="G705" s="392">
        <v>0</v>
      </c>
      <c r="H705" s="392">
        <v>0</v>
      </c>
      <c r="I705" s="392">
        <v>0</v>
      </c>
      <c r="J705" s="392">
        <v>0</v>
      </c>
      <c r="K705" s="392">
        <v>0</v>
      </c>
      <c r="L705" s="392">
        <v>0</v>
      </c>
      <c r="M705" s="392">
        <v>-9.3804024791263707E-2</v>
      </c>
      <c r="N705" s="392">
        <v>0</v>
      </c>
      <c r="O705" s="392">
        <v>0</v>
      </c>
      <c r="P705" s="392">
        <v>0</v>
      </c>
      <c r="Q705" s="392">
        <v>0</v>
      </c>
      <c r="R705" s="392">
        <v>0</v>
      </c>
      <c r="S705" s="392">
        <v>-0.14949935336790698</v>
      </c>
      <c r="T705" s="392">
        <v>-0.2063156400611908</v>
      </c>
      <c r="U705" s="392">
        <v>1.3235829013057643E-2</v>
      </c>
      <c r="V705" s="392">
        <v>0</v>
      </c>
    </row>
    <row r="706" spans="2:22" x14ac:dyDescent="0.25">
      <c r="B706" s="220">
        <v>38261</v>
      </c>
      <c r="C706" s="391">
        <v>-0.4433169627630803</v>
      </c>
      <c r="D706" s="392">
        <v>0</v>
      </c>
      <c r="E706" s="392">
        <v>0</v>
      </c>
      <c r="F706" s="392">
        <v>0</v>
      </c>
      <c r="G706" s="392">
        <v>0</v>
      </c>
      <c r="H706" s="392">
        <v>0</v>
      </c>
      <c r="I706" s="392">
        <v>0</v>
      </c>
      <c r="J706" s="392">
        <v>0</v>
      </c>
      <c r="K706" s="392">
        <v>0</v>
      </c>
      <c r="L706" s="392">
        <v>0</v>
      </c>
      <c r="M706" s="392">
        <v>-9.5091110310730365E-2</v>
      </c>
      <c r="N706" s="392">
        <v>0</v>
      </c>
      <c r="O706" s="392">
        <v>0</v>
      </c>
      <c r="P706" s="392">
        <v>0</v>
      </c>
      <c r="Q706" s="392">
        <v>0</v>
      </c>
      <c r="R706" s="392">
        <v>0</v>
      </c>
      <c r="S706" s="392">
        <v>-0.15169012388819136</v>
      </c>
      <c r="T706" s="392">
        <v>-0.20923900419723862</v>
      </c>
      <c r="U706" s="392">
        <v>1.2703275633080047E-2</v>
      </c>
      <c r="V706" s="392">
        <v>0</v>
      </c>
    </row>
    <row r="707" spans="2:22" x14ac:dyDescent="0.25">
      <c r="B707" s="220">
        <v>38292</v>
      </c>
      <c r="C707" s="391">
        <v>1.4214528407415328E-2</v>
      </c>
      <c r="D707" s="392">
        <v>0</v>
      </c>
      <c r="E707" s="392">
        <v>0</v>
      </c>
      <c r="F707" s="392">
        <v>0</v>
      </c>
      <c r="G707" s="392">
        <v>0</v>
      </c>
      <c r="H707" s="392">
        <v>0</v>
      </c>
      <c r="I707" s="392">
        <v>0</v>
      </c>
      <c r="J707" s="392">
        <v>0</v>
      </c>
      <c r="K707" s="392">
        <v>0</v>
      </c>
      <c r="L707" s="392">
        <v>0</v>
      </c>
      <c r="M707" s="392">
        <v>0</v>
      </c>
      <c r="N707" s="392">
        <v>0</v>
      </c>
      <c r="O707" s="392">
        <v>0</v>
      </c>
      <c r="P707" s="392">
        <v>0</v>
      </c>
      <c r="Q707" s="392">
        <v>0</v>
      </c>
      <c r="R707" s="392">
        <v>0</v>
      </c>
      <c r="S707" s="392">
        <v>0</v>
      </c>
      <c r="T707" s="392">
        <v>1.4214528407415328E-2</v>
      </c>
      <c r="U707" s="392">
        <v>0</v>
      </c>
      <c r="V707" s="392">
        <v>0</v>
      </c>
    </row>
    <row r="708" spans="2:22" x14ac:dyDescent="0.25">
      <c r="B708" s="220">
        <v>38322</v>
      </c>
      <c r="C708" s="391">
        <v>1.4541974984790679E-2</v>
      </c>
      <c r="D708" s="392">
        <v>0</v>
      </c>
      <c r="E708" s="392">
        <v>0</v>
      </c>
      <c r="F708" s="392">
        <v>0</v>
      </c>
      <c r="G708" s="392">
        <v>0</v>
      </c>
      <c r="H708" s="392">
        <v>0</v>
      </c>
      <c r="I708" s="392">
        <v>0</v>
      </c>
      <c r="J708" s="392">
        <v>0</v>
      </c>
      <c r="K708" s="392">
        <v>0</v>
      </c>
      <c r="L708" s="392">
        <v>0</v>
      </c>
      <c r="M708" s="392">
        <v>0</v>
      </c>
      <c r="N708" s="392">
        <v>0</v>
      </c>
      <c r="O708" s="392">
        <v>0</v>
      </c>
      <c r="P708" s="392">
        <v>0</v>
      </c>
      <c r="Q708" s="392">
        <v>0</v>
      </c>
      <c r="R708" s="392">
        <v>0</v>
      </c>
      <c r="S708" s="392">
        <v>0</v>
      </c>
      <c r="T708" s="392">
        <v>1.4541974984790679E-2</v>
      </c>
      <c r="U708" s="392">
        <v>0</v>
      </c>
      <c r="V708" s="392">
        <v>0</v>
      </c>
    </row>
    <row r="709" spans="2:22" x14ac:dyDescent="0.25">
      <c r="B709" s="220">
        <v>38353</v>
      </c>
      <c r="C709" s="391">
        <v>0</v>
      </c>
      <c r="D709" s="392">
        <v>0</v>
      </c>
      <c r="E709" s="392">
        <v>0</v>
      </c>
      <c r="F709" s="392">
        <v>0</v>
      </c>
      <c r="G709" s="392">
        <v>0</v>
      </c>
      <c r="H709" s="392">
        <v>0</v>
      </c>
      <c r="I709" s="392">
        <v>0</v>
      </c>
      <c r="J709" s="392">
        <v>0</v>
      </c>
      <c r="K709" s="392">
        <v>0</v>
      </c>
      <c r="L709" s="392">
        <v>0</v>
      </c>
      <c r="M709" s="392">
        <v>0</v>
      </c>
      <c r="N709" s="392">
        <v>0</v>
      </c>
      <c r="O709" s="392">
        <v>0</v>
      </c>
      <c r="P709" s="392">
        <v>0</v>
      </c>
      <c r="Q709" s="392">
        <v>0</v>
      </c>
      <c r="R709" s="392">
        <v>0</v>
      </c>
      <c r="S709" s="392">
        <v>0</v>
      </c>
      <c r="T709" s="392">
        <v>0</v>
      </c>
      <c r="U709" s="392">
        <v>0</v>
      </c>
      <c r="V709" s="392">
        <v>0</v>
      </c>
    </row>
    <row r="710" spans="2:22" x14ac:dyDescent="0.25">
      <c r="B710" s="220">
        <v>38384</v>
      </c>
      <c r="C710" s="391">
        <v>0</v>
      </c>
      <c r="D710" s="392">
        <v>0</v>
      </c>
      <c r="E710" s="392">
        <v>0</v>
      </c>
      <c r="F710" s="392">
        <v>0</v>
      </c>
      <c r="G710" s="392">
        <v>0</v>
      </c>
      <c r="H710" s="392">
        <v>0</v>
      </c>
      <c r="I710" s="392">
        <v>0</v>
      </c>
      <c r="J710" s="392">
        <v>0</v>
      </c>
      <c r="K710" s="392">
        <v>0</v>
      </c>
      <c r="L710" s="392">
        <v>0</v>
      </c>
      <c r="M710" s="392">
        <v>0</v>
      </c>
      <c r="N710" s="392">
        <v>0</v>
      </c>
      <c r="O710" s="392">
        <v>0</v>
      </c>
      <c r="P710" s="392">
        <v>0</v>
      </c>
      <c r="Q710" s="392">
        <v>0</v>
      </c>
      <c r="R710" s="392">
        <v>0</v>
      </c>
      <c r="S710" s="392">
        <v>0</v>
      </c>
      <c r="T710" s="392">
        <v>0</v>
      </c>
      <c r="U710" s="392">
        <v>0</v>
      </c>
      <c r="V710" s="392">
        <v>0</v>
      </c>
    </row>
    <row r="711" spans="2:22" x14ac:dyDescent="0.25">
      <c r="B711" s="220">
        <v>38412</v>
      </c>
      <c r="C711" s="391">
        <v>0</v>
      </c>
      <c r="D711" s="392">
        <v>0</v>
      </c>
      <c r="E711" s="392">
        <v>0</v>
      </c>
      <c r="F711" s="392">
        <v>0</v>
      </c>
      <c r="G711" s="392">
        <v>0</v>
      </c>
      <c r="H711" s="392">
        <v>0</v>
      </c>
      <c r="I711" s="392">
        <v>0</v>
      </c>
      <c r="J711" s="392">
        <v>0</v>
      </c>
      <c r="K711" s="392">
        <v>0</v>
      </c>
      <c r="L711" s="392">
        <v>0</v>
      </c>
      <c r="M711" s="392">
        <v>0</v>
      </c>
      <c r="N711" s="392">
        <v>0</v>
      </c>
      <c r="O711" s="392">
        <v>0</v>
      </c>
      <c r="P711" s="392">
        <v>0</v>
      </c>
      <c r="Q711" s="392">
        <v>0</v>
      </c>
      <c r="R711" s="392">
        <v>0</v>
      </c>
      <c r="S711" s="392">
        <v>0</v>
      </c>
      <c r="T711" s="392">
        <v>0</v>
      </c>
      <c r="U711" s="392">
        <v>0</v>
      </c>
      <c r="V711" s="392">
        <v>0</v>
      </c>
    </row>
    <row r="712" spans="2:22" x14ac:dyDescent="0.25">
      <c r="B712" s="220">
        <v>38443</v>
      </c>
      <c r="C712" s="391">
        <v>0</v>
      </c>
      <c r="D712" s="392">
        <v>0</v>
      </c>
      <c r="E712" s="392">
        <v>0</v>
      </c>
      <c r="F712" s="392">
        <v>0</v>
      </c>
      <c r="G712" s="392">
        <v>0</v>
      </c>
      <c r="H712" s="392">
        <v>0</v>
      </c>
      <c r="I712" s="392">
        <v>0</v>
      </c>
      <c r="J712" s="392">
        <v>0</v>
      </c>
      <c r="K712" s="392">
        <v>0</v>
      </c>
      <c r="L712" s="392">
        <v>0</v>
      </c>
      <c r="M712" s="392">
        <v>0</v>
      </c>
      <c r="N712" s="392">
        <v>0</v>
      </c>
      <c r="O712" s="392">
        <v>0</v>
      </c>
      <c r="P712" s="392">
        <v>0</v>
      </c>
      <c r="Q712" s="392">
        <v>0</v>
      </c>
      <c r="R712" s="392">
        <v>0</v>
      </c>
      <c r="S712" s="392">
        <v>0</v>
      </c>
      <c r="T712" s="392">
        <v>0</v>
      </c>
      <c r="U712" s="392">
        <v>0</v>
      </c>
      <c r="V712" s="392">
        <v>0</v>
      </c>
    </row>
    <row r="713" spans="2:22" x14ac:dyDescent="0.25">
      <c r="B713" s="220">
        <v>38473</v>
      </c>
      <c r="C713" s="391">
        <v>0</v>
      </c>
      <c r="D713" s="392">
        <v>0</v>
      </c>
      <c r="E713" s="392">
        <v>0</v>
      </c>
      <c r="F713" s="392">
        <v>0</v>
      </c>
      <c r="G713" s="392">
        <v>0</v>
      </c>
      <c r="H713" s="392">
        <v>0</v>
      </c>
      <c r="I713" s="392">
        <v>0</v>
      </c>
      <c r="J713" s="392">
        <v>0</v>
      </c>
      <c r="K713" s="392">
        <v>0</v>
      </c>
      <c r="L713" s="392">
        <v>0</v>
      </c>
      <c r="M713" s="392">
        <v>0</v>
      </c>
      <c r="N713" s="392">
        <v>0</v>
      </c>
      <c r="O713" s="392">
        <v>0</v>
      </c>
      <c r="P713" s="392">
        <v>0</v>
      </c>
      <c r="Q713" s="392">
        <v>0</v>
      </c>
      <c r="R713" s="392">
        <v>0</v>
      </c>
      <c r="S713" s="392">
        <v>0</v>
      </c>
      <c r="T713" s="392">
        <v>0</v>
      </c>
      <c r="U713" s="392">
        <v>0</v>
      </c>
      <c r="V713" s="392">
        <v>0</v>
      </c>
    </row>
    <row r="714" spans="2:22" x14ac:dyDescent="0.25">
      <c r="B714" s="220">
        <v>38504</v>
      </c>
      <c r="C714" s="391">
        <v>0</v>
      </c>
      <c r="D714" s="392">
        <v>0</v>
      </c>
      <c r="E714" s="392">
        <v>0</v>
      </c>
      <c r="F714" s="392">
        <v>0</v>
      </c>
      <c r="G714" s="392">
        <v>0</v>
      </c>
      <c r="H714" s="392">
        <v>0</v>
      </c>
      <c r="I714" s="392">
        <v>0</v>
      </c>
      <c r="J714" s="392">
        <v>0</v>
      </c>
      <c r="K714" s="392">
        <v>0</v>
      </c>
      <c r="L714" s="392">
        <v>0</v>
      </c>
      <c r="M714" s="392">
        <v>0</v>
      </c>
      <c r="N714" s="392">
        <v>0</v>
      </c>
      <c r="O714" s="392">
        <v>0</v>
      </c>
      <c r="P714" s="392">
        <v>0</v>
      </c>
      <c r="Q714" s="392">
        <v>0</v>
      </c>
      <c r="R714" s="392">
        <v>0</v>
      </c>
      <c r="S714" s="392">
        <v>0</v>
      </c>
      <c r="T714" s="392">
        <v>0</v>
      </c>
      <c r="U714" s="392">
        <v>0</v>
      </c>
      <c r="V714" s="392">
        <v>0</v>
      </c>
    </row>
    <row r="715" spans="2:22" x14ac:dyDescent="0.25">
      <c r="B715" s="220">
        <v>38534</v>
      </c>
      <c r="C715" s="391">
        <v>0</v>
      </c>
      <c r="D715" s="392">
        <v>0</v>
      </c>
      <c r="E715" s="392">
        <v>0</v>
      </c>
      <c r="F715" s="392">
        <v>0</v>
      </c>
      <c r="G715" s="392">
        <v>0</v>
      </c>
      <c r="H715" s="392">
        <v>0</v>
      </c>
      <c r="I715" s="392">
        <v>0</v>
      </c>
      <c r="J715" s="392">
        <v>0</v>
      </c>
      <c r="K715" s="392">
        <v>0</v>
      </c>
      <c r="L715" s="392">
        <v>0</v>
      </c>
      <c r="M715" s="392">
        <v>0</v>
      </c>
      <c r="N715" s="392">
        <v>0</v>
      </c>
      <c r="O715" s="392">
        <v>0</v>
      </c>
      <c r="P715" s="392">
        <v>0</v>
      </c>
      <c r="Q715" s="392">
        <v>0</v>
      </c>
      <c r="R715" s="392">
        <v>0</v>
      </c>
      <c r="S715" s="392">
        <v>0</v>
      </c>
      <c r="T715" s="392">
        <v>0</v>
      </c>
      <c r="U715" s="392">
        <v>0</v>
      </c>
      <c r="V715" s="392">
        <v>0</v>
      </c>
    </row>
    <row r="716" spans="2:22" x14ac:dyDescent="0.25">
      <c r="B716" s="220">
        <v>38565</v>
      </c>
      <c r="C716" s="391">
        <v>0</v>
      </c>
      <c r="D716" s="392">
        <v>0</v>
      </c>
      <c r="E716" s="392">
        <v>0</v>
      </c>
      <c r="F716" s="392">
        <v>0</v>
      </c>
      <c r="G716" s="392">
        <v>0</v>
      </c>
      <c r="H716" s="392">
        <v>0</v>
      </c>
      <c r="I716" s="392">
        <v>0</v>
      </c>
      <c r="J716" s="392">
        <v>0</v>
      </c>
      <c r="K716" s="392">
        <v>0</v>
      </c>
      <c r="L716" s="392">
        <v>0</v>
      </c>
      <c r="M716" s="392">
        <v>0</v>
      </c>
      <c r="N716" s="392">
        <v>0</v>
      </c>
      <c r="O716" s="392">
        <v>0</v>
      </c>
      <c r="P716" s="392">
        <v>0</v>
      </c>
      <c r="Q716" s="392">
        <v>0</v>
      </c>
      <c r="R716" s="392">
        <v>0</v>
      </c>
      <c r="S716" s="392">
        <v>0</v>
      </c>
      <c r="T716" s="392">
        <v>0</v>
      </c>
      <c r="U716" s="392">
        <v>0</v>
      </c>
      <c r="V716" s="392">
        <v>0</v>
      </c>
    </row>
    <row r="717" spans="2:22" x14ac:dyDescent="0.25">
      <c r="B717" s="220">
        <v>38596</v>
      </c>
      <c r="C717" s="391">
        <v>0</v>
      </c>
      <c r="D717" s="392">
        <v>0</v>
      </c>
      <c r="E717" s="392">
        <v>0</v>
      </c>
      <c r="F717" s="392">
        <v>0</v>
      </c>
      <c r="G717" s="392">
        <v>0</v>
      </c>
      <c r="H717" s="392">
        <v>0</v>
      </c>
      <c r="I717" s="392">
        <v>0</v>
      </c>
      <c r="J717" s="392">
        <v>0</v>
      </c>
      <c r="K717" s="392">
        <v>0</v>
      </c>
      <c r="L717" s="392">
        <v>0</v>
      </c>
      <c r="M717" s="392">
        <v>0</v>
      </c>
      <c r="N717" s="392">
        <v>0</v>
      </c>
      <c r="O717" s="392">
        <v>0</v>
      </c>
      <c r="P717" s="392">
        <v>0</v>
      </c>
      <c r="Q717" s="392">
        <v>0</v>
      </c>
      <c r="R717" s="392">
        <v>0</v>
      </c>
      <c r="S717" s="392">
        <v>0</v>
      </c>
      <c r="T717" s="392">
        <v>0</v>
      </c>
      <c r="U717" s="392">
        <v>0</v>
      </c>
      <c r="V717" s="392">
        <v>0</v>
      </c>
    </row>
    <row r="718" spans="2:22" x14ac:dyDescent="0.25">
      <c r="B718" s="220">
        <v>38626</v>
      </c>
      <c r="C718" s="391">
        <v>0</v>
      </c>
      <c r="D718" s="392">
        <v>0</v>
      </c>
      <c r="E718" s="392">
        <v>0</v>
      </c>
      <c r="F718" s="392">
        <v>0</v>
      </c>
      <c r="G718" s="392">
        <v>0</v>
      </c>
      <c r="H718" s="392">
        <v>0</v>
      </c>
      <c r="I718" s="392">
        <v>0</v>
      </c>
      <c r="J718" s="392">
        <v>0</v>
      </c>
      <c r="K718" s="392">
        <v>0</v>
      </c>
      <c r="L718" s="392">
        <v>0</v>
      </c>
      <c r="M718" s="392">
        <v>0</v>
      </c>
      <c r="N718" s="392">
        <v>0</v>
      </c>
      <c r="O718" s="392">
        <v>0</v>
      </c>
      <c r="P718" s="392">
        <v>0</v>
      </c>
      <c r="Q718" s="392">
        <v>0</v>
      </c>
      <c r="R718" s="392">
        <v>0</v>
      </c>
      <c r="S718" s="392">
        <v>0</v>
      </c>
      <c r="T718" s="392">
        <v>0</v>
      </c>
      <c r="U718" s="392">
        <v>0</v>
      </c>
      <c r="V718" s="392">
        <v>0</v>
      </c>
    </row>
    <row r="719" spans="2:22" x14ac:dyDescent="0.25">
      <c r="B719" s="220">
        <v>38657</v>
      </c>
      <c r="C719" s="391">
        <v>0</v>
      </c>
      <c r="D719" s="392">
        <v>0</v>
      </c>
      <c r="E719" s="392">
        <v>0</v>
      </c>
      <c r="F719" s="392">
        <v>0</v>
      </c>
      <c r="G719" s="392">
        <v>0</v>
      </c>
      <c r="H719" s="392">
        <v>0</v>
      </c>
      <c r="I719" s="392">
        <v>0</v>
      </c>
      <c r="J719" s="392">
        <v>0</v>
      </c>
      <c r="K719" s="392">
        <v>0</v>
      </c>
      <c r="L719" s="392">
        <v>0</v>
      </c>
      <c r="M719" s="392">
        <v>0</v>
      </c>
      <c r="N719" s="392">
        <v>0</v>
      </c>
      <c r="O719" s="392">
        <v>0</v>
      </c>
      <c r="P719" s="392">
        <v>0</v>
      </c>
      <c r="Q719" s="392">
        <v>0</v>
      </c>
      <c r="R719" s="392">
        <v>0</v>
      </c>
      <c r="S719" s="392">
        <v>0</v>
      </c>
      <c r="T719" s="392">
        <v>0</v>
      </c>
      <c r="U719" s="392">
        <v>0</v>
      </c>
      <c r="V719" s="392">
        <v>0</v>
      </c>
    </row>
    <row r="720" spans="2:22" x14ac:dyDescent="0.25">
      <c r="B720" s="220">
        <v>38687</v>
      </c>
      <c r="C720" s="391">
        <v>0</v>
      </c>
      <c r="D720" s="392">
        <v>0</v>
      </c>
      <c r="E720" s="392">
        <v>0</v>
      </c>
      <c r="F720" s="392">
        <v>0</v>
      </c>
      <c r="G720" s="392">
        <v>0</v>
      </c>
      <c r="H720" s="392">
        <v>0</v>
      </c>
      <c r="I720" s="392">
        <v>0</v>
      </c>
      <c r="J720" s="392">
        <v>0</v>
      </c>
      <c r="K720" s="392">
        <v>0</v>
      </c>
      <c r="L720" s="392">
        <v>0</v>
      </c>
      <c r="M720" s="392">
        <v>0</v>
      </c>
      <c r="N720" s="392">
        <v>0</v>
      </c>
      <c r="O720" s="392">
        <v>0</v>
      </c>
      <c r="P720" s="392">
        <v>0</v>
      </c>
      <c r="Q720" s="392">
        <v>0</v>
      </c>
      <c r="R720" s="392">
        <v>0</v>
      </c>
      <c r="S720" s="392">
        <v>0</v>
      </c>
      <c r="T720" s="392">
        <v>0</v>
      </c>
      <c r="U720" s="392">
        <v>0</v>
      </c>
      <c r="V720" s="392">
        <v>0</v>
      </c>
    </row>
    <row r="721" spans="2:22" x14ac:dyDescent="0.25">
      <c r="B721" s="220">
        <v>38718</v>
      </c>
      <c r="C721" s="391">
        <v>0</v>
      </c>
      <c r="D721" s="392">
        <v>0</v>
      </c>
      <c r="E721" s="392">
        <v>0</v>
      </c>
      <c r="F721" s="392">
        <v>0</v>
      </c>
      <c r="G721" s="392">
        <v>0</v>
      </c>
      <c r="H721" s="392">
        <v>0</v>
      </c>
      <c r="I721" s="392">
        <v>0</v>
      </c>
      <c r="J721" s="392">
        <v>0</v>
      </c>
      <c r="K721" s="392">
        <v>0</v>
      </c>
      <c r="L721" s="392">
        <v>0</v>
      </c>
      <c r="M721" s="392">
        <v>0</v>
      </c>
      <c r="N721" s="392">
        <v>0</v>
      </c>
      <c r="O721" s="392">
        <v>0</v>
      </c>
      <c r="P721" s="392">
        <v>0</v>
      </c>
      <c r="Q721" s="392">
        <v>0</v>
      </c>
      <c r="R721" s="392">
        <v>0</v>
      </c>
      <c r="S721" s="392">
        <v>0</v>
      </c>
      <c r="T721" s="392">
        <v>0</v>
      </c>
      <c r="U721" s="392">
        <v>0</v>
      </c>
      <c r="V721" s="392">
        <v>0</v>
      </c>
    </row>
    <row r="722" spans="2:22" x14ac:dyDescent="0.25">
      <c r="B722" s="220">
        <v>38749</v>
      </c>
      <c r="C722" s="391">
        <v>0</v>
      </c>
      <c r="D722" s="392">
        <v>0</v>
      </c>
      <c r="E722" s="392">
        <v>0</v>
      </c>
      <c r="F722" s="392">
        <v>0</v>
      </c>
      <c r="G722" s="392">
        <v>0</v>
      </c>
      <c r="H722" s="392">
        <v>0</v>
      </c>
      <c r="I722" s="392">
        <v>0</v>
      </c>
      <c r="J722" s="392">
        <v>0</v>
      </c>
      <c r="K722" s="392">
        <v>0</v>
      </c>
      <c r="L722" s="392">
        <v>0</v>
      </c>
      <c r="M722" s="392">
        <v>0</v>
      </c>
      <c r="N722" s="392">
        <v>0</v>
      </c>
      <c r="O722" s="392">
        <v>0</v>
      </c>
      <c r="P722" s="392">
        <v>0</v>
      </c>
      <c r="Q722" s="392">
        <v>0</v>
      </c>
      <c r="R722" s="392">
        <v>0</v>
      </c>
      <c r="S722" s="392">
        <v>0</v>
      </c>
      <c r="T722" s="392">
        <v>0</v>
      </c>
      <c r="U722" s="392">
        <v>0</v>
      </c>
      <c r="V722" s="392">
        <v>0</v>
      </c>
    </row>
    <row r="723" spans="2:22" x14ac:dyDescent="0.25">
      <c r="B723" s="220">
        <v>38777</v>
      </c>
      <c r="C723" s="391">
        <v>0</v>
      </c>
      <c r="D723" s="392">
        <v>0</v>
      </c>
      <c r="E723" s="392">
        <v>0</v>
      </c>
      <c r="F723" s="392">
        <v>0</v>
      </c>
      <c r="G723" s="392">
        <v>0</v>
      </c>
      <c r="H723" s="392">
        <v>0</v>
      </c>
      <c r="I723" s="392">
        <v>0</v>
      </c>
      <c r="J723" s="392">
        <v>0</v>
      </c>
      <c r="K723" s="392">
        <v>0</v>
      </c>
      <c r="L723" s="392">
        <v>0</v>
      </c>
      <c r="M723" s="392">
        <v>0</v>
      </c>
      <c r="N723" s="392">
        <v>0</v>
      </c>
      <c r="O723" s="392">
        <v>0</v>
      </c>
      <c r="P723" s="392">
        <v>0</v>
      </c>
      <c r="Q723" s="392">
        <v>0</v>
      </c>
      <c r="R723" s="392">
        <v>0</v>
      </c>
      <c r="S723" s="392">
        <v>0</v>
      </c>
      <c r="T723" s="392">
        <v>0</v>
      </c>
      <c r="U723" s="392">
        <v>0</v>
      </c>
      <c r="V723" s="392">
        <v>0</v>
      </c>
    </row>
    <row r="724" spans="2:22" x14ac:dyDescent="0.25">
      <c r="B724" s="220">
        <v>38808</v>
      </c>
      <c r="C724" s="391">
        <v>0</v>
      </c>
      <c r="D724" s="392">
        <v>0</v>
      </c>
      <c r="E724" s="392">
        <v>0</v>
      </c>
      <c r="F724" s="392">
        <v>0</v>
      </c>
      <c r="G724" s="392">
        <v>0</v>
      </c>
      <c r="H724" s="392">
        <v>0</v>
      </c>
      <c r="I724" s="392">
        <v>0</v>
      </c>
      <c r="J724" s="392">
        <v>0</v>
      </c>
      <c r="K724" s="392">
        <v>0</v>
      </c>
      <c r="L724" s="392">
        <v>0</v>
      </c>
      <c r="M724" s="392">
        <v>0</v>
      </c>
      <c r="N724" s="392">
        <v>0</v>
      </c>
      <c r="O724" s="392">
        <v>0</v>
      </c>
      <c r="P724" s="392">
        <v>0</v>
      </c>
      <c r="Q724" s="392">
        <v>0</v>
      </c>
      <c r="R724" s="392">
        <v>0</v>
      </c>
      <c r="S724" s="392">
        <v>0</v>
      </c>
      <c r="T724" s="392">
        <v>0</v>
      </c>
      <c r="U724" s="392">
        <v>0</v>
      </c>
      <c r="V724" s="392">
        <v>0</v>
      </c>
    </row>
    <row r="725" spans="2:22" x14ac:dyDescent="0.25">
      <c r="B725" s="220">
        <v>38838</v>
      </c>
      <c r="C725" s="391">
        <v>0</v>
      </c>
      <c r="D725" s="392">
        <v>0</v>
      </c>
      <c r="E725" s="392">
        <v>0</v>
      </c>
      <c r="F725" s="392">
        <v>0</v>
      </c>
      <c r="G725" s="392">
        <v>0</v>
      </c>
      <c r="H725" s="392">
        <v>0</v>
      </c>
      <c r="I725" s="392">
        <v>0</v>
      </c>
      <c r="J725" s="392">
        <v>0</v>
      </c>
      <c r="K725" s="392">
        <v>0</v>
      </c>
      <c r="L725" s="392">
        <v>0</v>
      </c>
      <c r="M725" s="392">
        <v>0</v>
      </c>
      <c r="N725" s="392">
        <v>0</v>
      </c>
      <c r="O725" s="392">
        <v>0</v>
      </c>
      <c r="P725" s="392">
        <v>0</v>
      </c>
      <c r="Q725" s="392">
        <v>0</v>
      </c>
      <c r="R725" s="392">
        <v>0</v>
      </c>
      <c r="S725" s="392">
        <v>0</v>
      </c>
      <c r="T725" s="392">
        <v>0</v>
      </c>
      <c r="U725" s="392">
        <v>0</v>
      </c>
      <c r="V725" s="392">
        <v>0</v>
      </c>
    </row>
    <row r="726" spans="2:22" x14ac:dyDescent="0.25">
      <c r="B726" s="220">
        <v>38869</v>
      </c>
      <c r="C726" s="391">
        <v>0</v>
      </c>
      <c r="D726" s="392">
        <v>0</v>
      </c>
      <c r="E726" s="392">
        <v>0</v>
      </c>
      <c r="F726" s="392">
        <v>0</v>
      </c>
      <c r="G726" s="392">
        <v>0</v>
      </c>
      <c r="H726" s="392">
        <v>0</v>
      </c>
      <c r="I726" s="392">
        <v>0</v>
      </c>
      <c r="J726" s="392">
        <v>0</v>
      </c>
      <c r="K726" s="392">
        <v>0</v>
      </c>
      <c r="L726" s="392">
        <v>0</v>
      </c>
      <c r="M726" s="392">
        <v>0</v>
      </c>
      <c r="N726" s="392">
        <v>0</v>
      </c>
      <c r="O726" s="392">
        <v>0</v>
      </c>
      <c r="P726" s="392">
        <v>0</v>
      </c>
      <c r="Q726" s="392">
        <v>0</v>
      </c>
      <c r="R726" s="392">
        <v>0</v>
      </c>
      <c r="S726" s="392">
        <v>0</v>
      </c>
      <c r="T726" s="392">
        <v>0</v>
      </c>
      <c r="U726" s="392">
        <v>0</v>
      </c>
      <c r="V726" s="392">
        <v>0</v>
      </c>
    </row>
    <row r="727" spans="2:22" x14ac:dyDescent="0.25">
      <c r="B727" s="220">
        <v>38899</v>
      </c>
      <c r="C727" s="391">
        <v>0</v>
      </c>
      <c r="D727" s="392">
        <v>0</v>
      </c>
      <c r="E727" s="392">
        <v>0</v>
      </c>
      <c r="F727" s="392">
        <v>0</v>
      </c>
      <c r="G727" s="392">
        <v>0</v>
      </c>
      <c r="H727" s="392">
        <v>0</v>
      </c>
      <c r="I727" s="392">
        <v>0</v>
      </c>
      <c r="J727" s="392">
        <v>0</v>
      </c>
      <c r="K727" s="392">
        <v>0</v>
      </c>
      <c r="L727" s="392">
        <v>0</v>
      </c>
      <c r="M727" s="392">
        <v>0</v>
      </c>
      <c r="N727" s="392">
        <v>0</v>
      </c>
      <c r="O727" s="392">
        <v>0</v>
      </c>
      <c r="P727" s="392">
        <v>0</v>
      </c>
      <c r="Q727" s="392">
        <v>0</v>
      </c>
      <c r="R727" s="392">
        <v>0</v>
      </c>
      <c r="S727" s="392">
        <v>0</v>
      </c>
      <c r="T727" s="392">
        <v>0</v>
      </c>
      <c r="U727" s="392">
        <v>0</v>
      </c>
      <c r="V727" s="392">
        <v>0</v>
      </c>
    </row>
    <row r="728" spans="2:22" x14ac:dyDescent="0.25">
      <c r="B728" s="220">
        <v>38930</v>
      </c>
      <c r="C728" s="391">
        <v>0</v>
      </c>
      <c r="D728" s="392">
        <v>0</v>
      </c>
      <c r="E728" s="392">
        <v>0</v>
      </c>
      <c r="F728" s="392">
        <v>0</v>
      </c>
      <c r="G728" s="392">
        <v>0</v>
      </c>
      <c r="H728" s="392">
        <v>0</v>
      </c>
      <c r="I728" s="392">
        <v>0</v>
      </c>
      <c r="J728" s="392">
        <v>0</v>
      </c>
      <c r="K728" s="392">
        <v>0</v>
      </c>
      <c r="L728" s="392">
        <v>0</v>
      </c>
      <c r="M728" s="392">
        <v>0</v>
      </c>
      <c r="N728" s="392">
        <v>0</v>
      </c>
      <c r="O728" s="392">
        <v>0</v>
      </c>
      <c r="P728" s="392">
        <v>0</v>
      </c>
      <c r="Q728" s="392">
        <v>0</v>
      </c>
      <c r="R728" s="392">
        <v>0</v>
      </c>
      <c r="S728" s="392">
        <v>0</v>
      </c>
      <c r="T728" s="392">
        <v>0</v>
      </c>
      <c r="U728" s="392">
        <v>0</v>
      </c>
      <c r="V728" s="392">
        <v>0</v>
      </c>
    </row>
    <row r="729" spans="2:22" x14ac:dyDescent="0.25">
      <c r="B729" s="220">
        <v>38961</v>
      </c>
      <c r="C729" s="391">
        <v>0</v>
      </c>
      <c r="D729" s="392">
        <v>0</v>
      </c>
      <c r="E729" s="392">
        <v>0</v>
      </c>
      <c r="F729" s="392">
        <v>0</v>
      </c>
      <c r="G729" s="392">
        <v>0</v>
      </c>
      <c r="H729" s="392">
        <v>0</v>
      </c>
      <c r="I729" s="392">
        <v>0</v>
      </c>
      <c r="J729" s="392">
        <v>0</v>
      </c>
      <c r="K729" s="392">
        <v>0</v>
      </c>
      <c r="L729" s="392">
        <v>0</v>
      </c>
      <c r="M729" s="392">
        <v>0</v>
      </c>
      <c r="N729" s="392">
        <v>0</v>
      </c>
      <c r="O729" s="392">
        <v>0</v>
      </c>
      <c r="P729" s="392">
        <v>0</v>
      </c>
      <c r="Q729" s="392">
        <v>0</v>
      </c>
      <c r="R729" s="392">
        <v>0</v>
      </c>
      <c r="S729" s="392">
        <v>0</v>
      </c>
      <c r="T729" s="392">
        <v>0</v>
      </c>
      <c r="U729" s="392">
        <v>0</v>
      </c>
      <c r="V729" s="392">
        <v>0</v>
      </c>
    </row>
    <row r="730" spans="2:22" x14ac:dyDescent="0.25">
      <c r="B730" s="220">
        <v>38991</v>
      </c>
      <c r="C730" s="391">
        <v>0</v>
      </c>
      <c r="D730" s="392">
        <v>0</v>
      </c>
      <c r="E730" s="392">
        <v>0</v>
      </c>
      <c r="F730" s="392">
        <v>0</v>
      </c>
      <c r="G730" s="392">
        <v>0</v>
      </c>
      <c r="H730" s="392">
        <v>0</v>
      </c>
      <c r="I730" s="392">
        <v>0</v>
      </c>
      <c r="J730" s="392">
        <v>0</v>
      </c>
      <c r="K730" s="392">
        <v>0</v>
      </c>
      <c r="L730" s="392">
        <v>0</v>
      </c>
      <c r="M730" s="392">
        <v>0</v>
      </c>
      <c r="N730" s="392">
        <v>0</v>
      </c>
      <c r="O730" s="392">
        <v>0</v>
      </c>
      <c r="P730" s="392">
        <v>0</v>
      </c>
      <c r="Q730" s="392">
        <v>0</v>
      </c>
      <c r="R730" s="392">
        <v>0</v>
      </c>
      <c r="S730" s="392">
        <v>0</v>
      </c>
      <c r="T730" s="392">
        <v>0</v>
      </c>
      <c r="U730" s="392">
        <v>0</v>
      </c>
      <c r="V730" s="392">
        <v>0</v>
      </c>
    </row>
    <row r="731" spans="2:22" x14ac:dyDescent="0.25">
      <c r="B731" s="220">
        <v>39022</v>
      </c>
      <c r="C731" s="391">
        <v>0</v>
      </c>
      <c r="D731" s="392">
        <v>0</v>
      </c>
      <c r="E731" s="392">
        <v>0</v>
      </c>
      <c r="F731" s="392">
        <v>0</v>
      </c>
      <c r="G731" s="392">
        <v>0</v>
      </c>
      <c r="H731" s="392">
        <v>0</v>
      </c>
      <c r="I731" s="392">
        <v>0</v>
      </c>
      <c r="J731" s="392">
        <v>0</v>
      </c>
      <c r="K731" s="392">
        <v>0</v>
      </c>
      <c r="L731" s="392">
        <v>0</v>
      </c>
      <c r="M731" s="392">
        <v>0</v>
      </c>
      <c r="N731" s="392">
        <v>0</v>
      </c>
      <c r="O731" s="392">
        <v>0</v>
      </c>
      <c r="P731" s="392">
        <v>0</v>
      </c>
      <c r="Q731" s="392">
        <v>0</v>
      </c>
      <c r="R731" s="392">
        <v>0</v>
      </c>
      <c r="S731" s="392">
        <v>0</v>
      </c>
      <c r="T731" s="392">
        <v>0</v>
      </c>
      <c r="U731" s="392">
        <v>0</v>
      </c>
      <c r="V731" s="392">
        <v>0</v>
      </c>
    </row>
    <row r="732" spans="2:22" x14ac:dyDescent="0.25">
      <c r="B732" s="220">
        <v>39052</v>
      </c>
      <c r="C732" s="391">
        <v>0</v>
      </c>
      <c r="D732" s="392">
        <v>0</v>
      </c>
      <c r="E732" s="392">
        <v>0</v>
      </c>
      <c r="F732" s="392">
        <v>0</v>
      </c>
      <c r="G732" s="392">
        <v>0</v>
      </c>
      <c r="H732" s="392">
        <v>0</v>
      </c>
      <c r="I732" s="392">
        <v>0</v>
      </c>
      <c r="J732" s="392">
        <v>0</v>
      </c>
      <c r="K732" s="392">
        <v>0</v>
      </c>
      <c r="L732" s="392">
        <v>0</v>
      </c>
      <c r="M732" s="392">
        <v>0</v>
      </c>
      <c r="N732" s="392">
        <v>0</v>
      </c>
      <c r="O732" s="392">
        <v>0</v>
      </c>
      <c r="P732" s="392">
        <v>0</v>
      </c>
      <c r="Q732" s="392">
        <v>0</v>
      </c>
      <c r="R732" s="392">
        <v>0</v>
      </c>
      <c r="S732" s="392">
        <v>0</v>
      </c>
      <c r="T732" s="392">
        <v>0</v>
      </c>
      <c r="U732" s="392">
        <v>0</v>
      </c>
      <c r="V732" s="392">
        <v>0</v>
      </c>
    </row>
    <row r="733" spans="2:22" x14ac:dyDescent="0.25">
      <c r="B733" s="220">
        <v>39083</v>
      </c>
      <c r="C733" s="391">
        <v>0</v>
      </c>
      <c r="D733" s="392">
        <v>0</v>
      </c>
      <c r="E733" s="392">
        <v>0</v>
      </c>
      <c r="F733" s="392">
        <v>0</v>
      </c>
      <c r="G733" s="392">
        <v>0</v>
      </c>
      <c r="H733" s="392">
        <v>0</v>
      </c>
      <c r="I733" s="392">
        <v>0</v>
      </c>
      <c r="J733" s="392">
        <v>0</v>
      </c>
      <c r="K733" s="392">
        <v>0</v>
      </c>
      <c r="L733" s="392">
        <v>0</v>
      </c>
      <c r="M733" s="392">
        <v>0</v>
      </c>
      <c r="N733" s="392">
        <v>0</v>
      </c>
      <c r="O733" s="392">
        <v>0</v>
      </c>
      <c r="P733" s="392">
        <v>0</v>
      </c>
      <c r="Q733" s="392">
        <v>0</v>
      </c>
      <c r="R733" s="392">
        <v>0</v>
      </c>
      <c r="S733" s="392">
        <v>0</v>
      </c>
      <c r="T733" s="392">
        <v>0</v>
      </c>
      <c r="U733" s="392">
        <v>0</v>
      </c>
      <c r="V733" s="392">
        <v>0</v>
      </c>
    </row>
    <row r="734" spans="2:22" x14ac:dyDescent="0.25">
      <c r="B734" s="220">
        <v>39114</v>
      </c>
      <c r="C734" s="391">
        <v>0</v>
      </c>
      <c r="D734" s="392">
        <v>0</v>
      </c>
      <c r="E734" s="392">
        <v>0</v>
      </c>
      <c r="F734" s="392">
        <v>0</v>
      </c>
      <c r="G734" s="392">
        <v>0</v>
      </c>
      <c r="H734" s="392">
        <v>0</v>
      </c>
      <c r="I734" s="392">
        <v>0</v>
      </c>
      <c r="J734" s="392">
        <v>0</v>
      </c>
      <c r="K734" s="392">
        <v>0</v>
      </c>
      <c r="L734" s="392">
        <v>0</v>
      </c>
      <c r="M734" s="392">
        <v>0</v>
      </c>
      <c r="N734" s="392">
        <v>0</v>
      </c>
      <c r="O734" s="392">
        <v>0</v>
      </c>
      <c r="P734" s="392">
        <v>0</v>
      </c>
      <c r="Q734" s="392">
        <v>0</v>
      </c>
      <c r="R734" s="392">
        <v>0</v>
      </c>
      <c r="S734" s="392">
        <v>0</v>
      </c>
      <c r="T734" s="392">
        <v>0</v>
      </c>
      <c r="U734" s="392">
        <v>0</v>
      </c>
      <c r="V734" s="392">
        <v>0</v>
      </c>
    </row>
    <row r="735" spans="2:22" x14ac:dyDescent="0.25">
      <c r="B735" s="220">
        <v>39142</v>
      </c>
      <c r="C735" s="391">
        <v>0</v>
      </c>
      <c r="D735" s="392">
        <v>0</v>
      </c>
      <c r="E735" s="392">
        <v>0</v>
      </c>
      <c r="F735" s="392">
        <v>0</v>
      </c>
      <c r="G735" s="392">
        <v>0</v>
      </c>
      <c r="H735" s="392">
        <v>0</v>
      </c>
      <c r="I735" s="392">
        <v>0</v>
      </c>
      <c r="J735" s="392">
        <v>0</v>
      </c>
      <c r="K735" s="392">
        <v>0</v>
      </c>
      <c r="L735" s="392">
        <v>0</v>
      </c>
      <c r="M735" s="392">
        <v>0</v>
      </c>
      <c r="N735" s="392">
        <v>0</v>
      </c>
      <c r="O735" s="392">
        <v>0</v>
      </c>
      <c r="P735" s="392">
        <v>0</v>
      </c>
      <c r="Q735" s="392">
        <v>0</v>
      </c>
      <c r="R735" s="392">
        <v>0</v>
      </c>
      <c r="S735" s="392">
        <v>0</v>
      </c>
      <c r="T735" s="392">
        <v>0</v>
      </c>
      <c r="U735" s="392">
        <v>0</v>
      </c>
      <c r="V735" s="392">
        <v>0</v>
      </c>
    </row>
    <row r="736" spans="2:22" x14ac:dyDescent="0.25">
      <c r="B736" s="220">
        <v>39173</v>
      </c>
      <c r="C736" s="391">
        <v>0</v>
      </c>
      <c r="D736" s="392">
        <v>0</v>
      </c>
      <c r="E736" s="392">
        <v>0</v>
      </c>
      <c r="F736" s="392">
        <v>0</v>
      </c>
      <c r="G736" s="392">
        <v>0</v>
      </c>
      <c r="H736" s="392">
        <v>0</v>
      </c>
      <c r="I736" s="392">
        <v>0</v>
      </c>
      <c r="J736" s="392">
        <v>0</v>
      </c>
      <c r="K736" s="392">
        <v>0</v>
      </c>
      <c r="L736" s="392">
        <v>0</v>
      </c>
      <c r="M736" s="392">
        <v>0</v>
      </c>
      <c r="N736" s="392">
        <v>0</v>
      </c>
      <c r="O736" s="392">
        <v>0</v>
      </c>
      <c r="P736" s="392">
        <v>0</v>
      </c>
      <c r="Q736" s="392">
        <v>0</v>
      </c>
      <c r="R736" s="392">
        <v>0</v>
      </c>
      <c r="S736" s="392">
        <v>0</v>
      </c>
      <c r="T736" s="392">
        <v>0</v>
      </c>
      <c r="U736" s="392">
        <v>0</v>
      </c>
      <c r="V736" s="392">
        <v>0</v>
      </c>
    </row>
    <row r="737" spans="2:22" x14ac:dyDescent="0.25">
      <c r="B737" s="220">
        <v>39203</v>
      </c>
      <c r="C737" s="391">
        <v>0</v>
      </c>
      <c r="D737" s="392">
        <v>0</v>
      </c>
      <c r="E737" s="392">
        <v>0</v>
      </c>
      <c r="F737" s="392">
        <v>0</v>
      </c>
      <c r="G737" s="392">
        <v>0</v>
      </c>
      <c r="H737" s="392">
        <v>0</v>
      </c>
      <c r="I737" s="392">
        <v>0</v>
      </c>
      <c r="J737" s="392">
        <v>0</v>
      </c>
      <c r="K737" s="392">
        <v>0</v>
      </c>
      <c r="L737" s="392">
        <v>0</v>
      </c>
      <c r="M737" s="392">
        <v>0</v>
      </c>
      <c r="N737" s="392">
        <v>0</v>
      </c>
      <c r="O737" s="392">
        <v>0</v>
      </c>
      <c r="P737" s="392">
        <v>0</v>
      </c>
      <c r="Q737" s="392">
        <v>0</v>
      </c>
      <c r="R737" s="392">
        <v>0</v>
      </c>
      <c r="S737" s="392">
        <v>0</v>
      </c>
      <c r="T737" s="392">
        <v>0</v>
      </c>
      <c r="U737" s="392">
        <v>0</v>
      </c>
      <c r="V737" s="392">
        <v>0</v>
      </c>
    </row>
    <row r="738" spans="2:22" x14ac:dyDescent="0.25">
      <c r="B738" s="220">
        <v>39234</v>
      </c>
      <c r="C738" s="391">
        <v>0</v>
      </c>
      <c r="D738" s="392">
        <v>0</v>
      </c>
      <c r="E738" s="392">
        <v>0</v>
      </c>
      <c r="F738" s="392">
        <v>0</v>
      </c>
      <c r="G738" s="392">
        <v>0</v>
      </c>
      <c r="H738" s="392">
        <v>0</v>
      </c>
      <c r="I738" s="392">
        <v>0</v>
      </c>
      <c r="J738" s="392">
        <v>0</v>
      </c>
      <c r="K738" s="392">
        <v>0</v>
      </c>
      <c r="L738" s="392">
        <v>0</v>
      </c>
      <c r="M738" s="392">
        <v>0</v>
      </c>
      <c r="N738" s="392">
        <v>0</v>
      </c>
      <c r="O738" s="392">
        <v>0</v>
      </c>
      <c r="P738" s="392">
        <v>0</v>
      </c>
      <c r="Q738" s="392">
        <v>0</v>
      </c>
      <c r="R738" s="392">
        <v>0</v>
      </c>
      <c r="S738" s="392">
        <v>0</v>
      </c>
      <c r="T738" s="392">
        <v>0</v>
      </c>
      <c r="U738" s="392">
        <v>0</v>
      </c>
      <c r="V738" s="392">
        <v>0</v>
      </c>
    </row>
    <row r="739" spans="2:22" x14ac:dyDescent="0.25">
      <c r="B739" s="220">
        <v>39264</v>
      </c>
      <c r="C739" s="391">
        <v>0</v>
      </c>
      <c r="D739" s="392">
        <v>0</v>
      </c>
      <c r="E739" s="392">
        <v>0</v>
      </c>
      <c r="F739" s="392">
        <v>0</v>
      </c>
      <c r="G739" s="392">
        <v>0</v>
      </c>
      <c r="H739" s="392">
        <v>0</v>
      </c>
      <c r="I739" s="392">
        <v>0</v>
      </c>
      <c r="J739" s="392">
        <v>0</v>
      </c>
      <c r="K739" s="392">
        <v>0</v>
      </c>
      <c r="L739" s="392">
        <v>0</v>
      </c>
      <c r="M739" s="392">
        <v>0</v>
      </c>
      <c r="N739" s="392">
        <v>0</v>
      </c>
      <c r="O739" s="392">
        <v>0</v>
      </c>
      <c r="P739" s="392">
        <v>0</v>
      </c>
      <c r="Q739" s="392">
        <v>0</v>
      </c>
      <c r="R739" s="392">
        <v>0</v>
      </c>
      <c r="S739" s="392">
        <v>0</v>
      </c>
      <c r="T739" s="392">
        <v>0</v>
      </c>
      <c r="U739" s="392">
        <v>0</v>
      </c>
      <c r="V739" s="392">
        <v>0</v>
      </c>
    </row>
    <row r="740" spans="2:22" x14ac:dyDescent="0.25">
      <c r="B740" s="220">
        <v>39295</v>
      </c>
      <c r="C740" s="391">
        <v>0</v>
      </c>
      <c r="D740" s="392">
        <v>0</v>
      </c>
      <c r="E740" s="392">
        <v>0</v>
      </c>
      <c r="F740" s="392">
        <v>0</v>
      </c>
      <c r="G740" s="392">
        <v>0</v>
      </c>
      <c r="H740" s="392">
        <v>0</v>
      </c>
      <c r="I740" s="392">
        <v>0</v>
      </c>
      <c r="J740" s="392">
        <v>0</v>
      </c>
      <c r="K740" s="392">
        <v>0</v>
      </c>
      <c r="L740" s="392">
        <v>0</v>
      </c>
      <c r="M740" s="392">
        <v>0</v>
      </c>
      <c r="N740" s="392">
        <v>0</v>
      </c>
      <c r="O740" s="392">
        <v>0</v>
      </c>
      <c r="P740" s="392">
        <v>0</v>
      </c>
      <c r="Q740" s="392">
        <v>0</v>
      </c>
      <c r="R740" s="392">
        <v>0</v>
      </c>
      <c r="S740" s="392">
        <v>0</v>
      </c>
      <c r="T740" s="392">
        <v>0</v>
      </c>
      <c r="U740" s="392">
        <v>0</v>
      </c>
      <c r="V740" s="392">
        <v>0</v>
      </c>
    </row>
    <row r="741" spans="2:22" x14ac:dyDescent="0.25">
      <c r="B741" s="220">
        <v>39326</v>
      </c>
      <c r="C741" s="391">
        <v>0</v>
      </c>
      <c r="D741" s="392">
        <v>0</v>
      </c>
      <c r="E741" s="392">
        <v>0</v>
      </c>
      <c r="F741" s="392">
        <v>0</v>
      </c>
      <c r="G741" s="392">
        <v>0</v>
      </c>
      <c r="H741" s="392">
        <v>0</v>
      </c>
      <c r="I741" s="392">
        <v>0</v>
      </c>
      <c r="J741" s="392">
        <v>0</v>
      </c>
      <c r="K741" s="392">
        <v>0</v>
      </c>
      <c r="L741" s="392">
        <v>0</v>
      </c>
      <c r="M741" s="392">
        <v>0</v>
      </c>
      <c r="N741" s="392">
        <v>0</v>
      </c>
      <c r="O741" s="392">
        <v>0</v>
      </c>
      <c r="P741" s="392">
        <v>0</v>
      </c>
      <c r="Q741" s="392">
        <v>0</v>
      </c>
      <c r="R741" s="392">
        <v>0</v>
      </c>
      <c r="S741" s="392">
        <v>0</v>
      </c>
      <c r="T741" s="392">
        <v>0</v>
      </c>
      <c r="U741" s="392">
        <v>0</v>
      </c>
      <c r="V741" s="392">
        <v>0</v>
      </c>
    </row>
    <row r="742" spans="2:22" x14ac:dyDescent="0.25">
      <c r="B742" s="220">
        <v>39356</v>
      </c>
      <c r="C742" s="391">
        <v>0</v>
      </c>
      <c r="D742" s="392">
        <v>0</v>
      </c>
      <c r="E742" s="392">
        <v>0</v>
      </c>
      <c r="F742" s="392">
        <v>0</v>
      </c>
      <c r="G742" s="392">
        <v>0</v>
      </c>
      <c r="H742" s="392">
        <v>0</v>
      </c>
      <c r="I742" s="392">
        <v>0</v>
      </c>
      <c r="J742" s="392">
        <v>0</v>
      </c>
      <c r="K742" s="392">
        <v>0</v>
      </c>
      <c r="L742" s="392">
        <v>0</v>
      </c>
      <c r="M742" s="392">
        <v>0</v>
      </c>
      <c r="N742" s="392">
        <v>0</v>
      </c>
      <c r="O742" s="392">
        <v>0</v>
      </c>
      <c r="P742" s="392">
        <v>0</v>
      </c>
      <c r="Q742" s="392">
        <v>0</v>
      </c>
      <c r="R742" s="392">
        <v>0</v>
      </c>
      <c r="S742" s="392">
        <v>0</v>
      </c>
      <c r="T742" s="392">
        <v>0</v>
      </c>
      <c r="U742" s="392">
        <v>0</v>
      </c>
      <c r="V742" s="392">
        <v>0</v>
      </c>
    </row>
    <row r="743" spans="2:22" x14ac:dyDescent="0.25">
      <c r="B743" s="220">
        <v>39387</v>
      </c>
      <c r="C743" s="391">
        <v>0</v>
      </c>
      <c r="D743" s="392">
        <v>0</v>
      </c>
      <c r="E743" s="392">
        <v>0</v>
      </c>
      <c r="F743" s="392">
        <v>0</v>
      </c>
      <c r="G743" s="392">
        <v>0</v>
      </c>
      <c r="H743" s="392">
        <v>0</v>
      </c>
      <c r="I743" s="392">
        <v>0</v>
      </c>
      <c r="J743" s="392">
        <v>0</v>
      </c>
      <c r="K743" s="392">
        <v>0</v>
      </c>
      <c r="L743" s="392">
        <v>0</v>
      </c>
      <c r="M743" s="392">
        <v>0</v>
      </c>
      <c r="N743" s="392">
        <v>0</v>
      </c>
      <c r="O743" s="392">
        <v>0</v>
      </c>
      <c r="P743" s="392">
        <v>0</v>
      </c>
      <c r="Q743" s="392">
        <v>0</v>
      </c>
      <c r="R743" s="392">
        <v>0</v>
      </c>
      <c r="S743" s="392">
        <v>0</v>
      </c>
      <c r="T743" s="392">
        <v>0</v>
      </c>
      <c r="U743" s="392">
        <v>0</v>
      </c>
      <c r="V743" s="392">
        <v>0</v>
      </c>
    </row>
    <row r="744" spans="2:22" x14ac:dyDescent="0.25">
      <c r="B744" s="220">
        <v>39417</v>
      </c>
      <c r="C744" s="391">
        <v>0</v>
      </c>
      <c r="D744" s="392">
        <v>0</v>
      </c>
      <c r="E744" s="392">
        <v>0</v>
      </c>
      <c r="F744" s="392">
        <v>0</v>
      </c>
      <c r="G744" s="392">
        <v>0</v>
      </c>
      <c r="H744" s="392">
        <v>0</v>
      </c>
      <c r="I744" s="392">
        <v>0</v>
      </c>
      <c r="J744" s="392">
        <v>0</v>
      </c>
      <c r="K744" s="392">
        <v>0</v>
      </c>
      <c r="L744" s="392">
        <v>0</v>
      </c>
      <c r="M744" s="392">
        <v>0</v>
      </c>
      <c r="N744" s="392">
        <v>0</v>
      </c>
      <c r="O744" s="392">
        <v>0</v>
      </c>
      <c r="P744" s="392">
        <v>0</v>
      </c>
      <c r="Q744" s="392">
        <v>0</v>
      </c>
      <c r="R744" s="392">
        <v>0</v>
      </c>
      <c r="S744" s="392">
        <v>0</v>
      </c>
      <c r="T744" s="392">
        <v>0</v>
      </c>
      <c r="U744" s="392">
        <v>0</v>
      </c>
      <c r="V744" s="392">
        <v>0</v>
      </c>
    </row>
    <row r="745" spans="2:22" x14ac:dyDescent="0.25">
      <c r="B745" s="220">
        <v>39448</v>
      </c>
      <c r="C745" s="391">
        <v>0</v>
      </c>
      <c r="D745" s="392">
        <v>0</v>
      </c>
      <c r="E745" s="392">
        <v>0</v>
      </c>
      <c r="F745" s="392">
        <v>0</v>
      </c>
      <c r="G745" s="392">
        <v>0</v>
      </c>
      <c r="H745" s="392">
        <v>0</v>
      </c>
      <c r="I745" s="392">
        <v>0</v>
      </c>
      <c r="J745" s="392">
        <v>0</v>
      </c>
      <c r="K745" s="392">
        <v>0</v>
      </c>
      <c r="L745" s="392">
        <v>0</v>
      </c>
      <c r="M745" s="392">
        <v>0</v>
      </c>
      <c r="N745" s="392">
        <v>0</v>
      </c>
      <c r="O745" s="392">
        <v>0</v>
      </c>
      <c r="P745" s="392">
        <v>0</v>
      </c>
      <c r="Q745" s="392">
        <v>0</v>
      </c>
      <c r="R745" s="392">
        <v>0</v>
      </c>
      <c r="S745" s="392">
        <v>0</v>
      </c>
      <c r="T745" s="392">
        <v>0</v>
      </c>
      <c r="U745" s="392">
        <v>0</v>
      </c>
      <c r="V745" s="392">
        <v>0</v>
      </c>
    </row>
    <row r="746" spans="2:22" x14ac:dyDescent="0.25">
      <c r="B746" s="220">
        <v>39479</v>
      </c>
      <c r="C746" s="391">
        <v>0</v>
      </c>
      <c r="D746" s="392">
        <v>0</v>
      </c>
      <c r="E746" s="392">
        <v>0</v>
      </c>
      <c r="F746" s="392">
        <v>0</v>
      </c>
      <c r="G746" s="392">
        <v>0</v>
      </c>
      <c r="H746" s="392">
        <v>0</v>
      </c>
      <c r="I746" s="392">
        <v>0</v>
      </c>
      <c r="J746" s="392">
        <v>0</v>
      </c>
      <c r="K746" s="392">
        <v>0</v>
      </c>
      <c r="L746" s="392">
        <v>0</v>
      </c>
      <c r="M746" s="392">
        <v>0</v>
      </c>
      <c r="N746" s="392">
        <v>0</v>
      </c>
      <c r="O746" s="392">
        <v>0</v>
      </c>
      <c r="P746" s="392">
        <v>0</v>
      </c>
      <c r="Q746" s="392">
        <v>0</v>
      </c>
      <c r="R746" s="392">
        <v>0</v>
      </c>
      <c r="S746" s="392">
        <v>0</v>
      </c>
      <c r="T746" s="392">
        <v>0</v>
      </c>
      <c r="U746" s="392">
        <v>0</v>
      </c>
      <c r="V746" s="392">
        <v>0</v>
      </c>
    </row>
    <row r="747" spans="2:22" x14ac:dyDescent="0.25">
      <c r="B747" s="220">
        <v>39508</v>
      </c>
      <c r="C747" s="391">
        <v>0</v>
      </c>
      <c r="D747" s="392">
        <v>0</v>
      </c>
      <c r="E747" s="392">
        <v>0</v>
      </c>
      <c r="F747" s="392">
        <v>0</v>
      </c>
      <c r="G747" s="392">
        <v>0</v>
      </c>
      <c r="H747" s="392">
        <v>0</v>
      </c>
      <c r="I747" s="392">
        <v>0</v>
      </c>
      <c r="J747" s="392">
        <v>0</v>
      </c>
      <c r="K747" s="392">
        <v>0</v>
      </c>
      <c r="L747" s="392">
        <v>0</v>
      </c>
      <c r="M747" s="392">
        <v>0</v>
      </c>
      <c r="N747" s="392">
        <v>0</v>
      </c>
      <c r="O747" s="392">
        <v>0</v>
      </c>
      <c r="P747" s="392">
        <v>0</v>
      </c>
      <c r="Q747" s="392">
        <v>0</v>
      </c>
      <c r="R747" s="392">
        <v>0</v>
      </c>
      <c r="S747" s="392">
        <v>0</v>
      </c>
      <c r="T747" s="392">
        <v>0</v>
      </c>
      <c r="U747" s="392">
        <v>0</v>
      </c>
      <c r="V747" s="392">
        <v>0</v>
      </c>
    </row>
    <row r="748" spans="2:22" x14ac:dyDescent="0.25">
      <c r="B748" s="220">
        <v>39539</v>
      </c>
      <c r="C748" s="391">
        <v>0</v>
      </c>
      <c r="D748" s="392">
        <v>0</v>
      </c>
      <c r="E748" s="392">
        <v>0</v>
      </c>
      <c r="F748" s="392">
        <v>0</v>
      </c>
      <c r="G748" s="392">
        <v>0</v>
      </c>
      <c r="H748" s="392">
        <v>0</v>
      </c>
      <c r="I748" s="392">
        <v>0</v>
      </c>
      <c r="J748" s="392">
        <v>0</v>
      </c>
      <c r="K748" s="392">
        <v>0</v>
      </c>
      <c r="L748" s="392">
        <v>0</v>
      </c>
      <c r="M748" s="392">
        <v>0</v>
      </c>
      <c r="N748" s="392">
        <v>0</v>
      </c>
      <c r="O748" s="392">
        <v>0</v>
      </c>
      <c r="P748" s="392">
        <v>0</v>
      </c>
      <c r="Q748" s="392">
        <v>0</v>
      </c>
      <c r="R748" s="392">
        <v>0</v>
      </c>
      <c r="S748" s="392">
        <v>0</v>
      </c>
      <c r="T748" s="392">
        <v>0</v>
      </c>
      <c r="U748" s="392">
        <v>0</v>
      </c>
      <c r="V748" s="392">
        <v>0</v>
      </c>
    </row>
    <row r="749" spans="2:22" x14ac:dyDescent="0.25">
      <c r="B749" s="220">
        <v>39569</v>
      </c>
      <c r="C749" s="391">
        <v>0</v>
      </c>
      <c r="D749" s="392">
        <v>0</v>
      </c>
      <c r="E749" s="392">
        <v>0</v>
      </c>
      <c r="F749" s="392">
        <v>0</v>
      </c>
      <c r="G749" s="392">
        <v>0</v>
      </c>
      <c r="H749" s="392">
        <v>0</v>
      </c>
      <c r="I749" s="392">
        <v>0</v>
      </c>
      <c r="J749" s="392">
        <v>0</v>
      </c>
      <c r="K749" s="392">
        <v>0</v>
      </c>
      <c r="L749" s="392">
        <v>0</v>
      </c>
      <c r="M749" s="392">
        <v>0</v>
      </c>
      <c r="N749" s="392">
        <v>0</v>
      </c>
      <c r="O749" s="392">
        <v>0</v>
      </c>
      <c r="P749" s="392">
        <v>0</v>
      </c>
      <c r="Q749" s="392">
        <v>0</v>
      </c>
      <c r="R749" s="392">
        <v>0</v>
      </c>
      <c r="S749" s="392">
        <v>0</v>
      </c>
      <c r="T749" s="392">
        <v>0</v>
      </c>
      <c r="U749" s="392">
        <v>0</v>
      </c>
      <c r="V749" s="392">
        <v>0</v>
      </c>
    </row>
    <row r="750" spans="2:22" x14ac:dyDescent="0.25">
      <c r="B750" s="220">
        <v>39600</v>
      </c>
      <c r="C750" s="391">
        <v>0</v>
      </c>
      <c r="D750" s="392">
        <v>0</v>
      </c>
      <c r="E750" s="392">
        <v>0</v>
      </c>
      <c r="F750" s="392">
        <v>0</v>
      </c>
      <c r="G750" s="392">
        <v>0</v>
      </c>
      <c r="H750" s="392">
        <v>0</v>
      </c>
      <c r="I750" s="392">
        <v>0</v>
      </c>
      <c r="J750" s="392">
        <v>0</v>
      </c>
      <c r="K750" s="392">
        <v>0</v>
      </c>
      <c r="L750" s="392">
        <v>0</v>
      </c>
      <c r="M750" s="392">
        <v>0</v>
      </c>
      <c r="N750" s="392">
        <v>0</v>
      </c>
      <c r="O750" s="392">
        <v>0</v>
      </c>
      <c r="P750" s="392">
        <v>0</v>
      </c>
      <c r="Q750" s="392">
        <v>0</v>
      </c>
      <c r="R750" s="392">
        <v>0</v>
      </c>
      <c r="S750" s="392">
        <v>0</v>
      </c>
      <c r="T750" s="392">
        <v>0</v>
      </c>
      <c r="U750" s="392">
        <v>0</v>
      </c>
      <c r="V750" s="392">
        <v>0</v>
      </c>
    </row>
    <row r="751" spans="2:22" x14ac:dyDescent="0.25">
      <c r="B751" s="220">
        <v>39630</v>
      </c>
      <c r="C751" s="391">
        <v>0</v>
      </c>
      <c r="D751" s="392">
        <v>0</v>
      </c>
      <c r="E751" s="392">
        <v>0</v>
      </c>
      <c r="F751" s="392">
        <v>0</v>
      </c>
      <c r="G751" s="392">
        <v>0</v>
      </c>
      <c r="H751" s="392">
        <v>0</v>
      </c>
      <c r="I751" s="392">
        <v>0</v>
      </c>
      <c r="J751" s="392">
        <v>0</v>
      </c>
      <c r="K751" s="392">
        <v>0</v>
      </c>
      <c r="L751" s="392">
        <v>0</v>
      </c>
      <c r="M751" s="392">
        <v>0</v>
      </c>
      <c r="N751" s="392">
        <v>0</v>
      </c>
      <c r="O751" s="392">
        <v>0</v>
      </c>
      <c r="P751" s="392">
        <v>0</v>
      </c>
      <c r="Q751" s="392">
        <v>0</v>
      </c>
      <c r="R751" s="392">
        <v>0</v>
      </c>
      <c r="S751" s="392">
        <v>0</v>
      </c>
      <c r="T751" s="392">
        <v>0</v>
      </c>
      <c r="U751" s="392">
        <v>0</v>
      </c>
      <c r="V751" s="392">
        <v>0</v>
      </c>
    </row>
    <row r="752" spans="2:22" x14ac:dyDescent="0.25">
      <c r="B752" s="220">
        <v>39661</v>
      </c>
      <c r="C752" s="391">
        <v>0</v>
      </c>
      <c r="D752" s="392">
        <v>0</v>
      </c>
      <c r="E752" s="392">
        <v>0</v>
      </c>
      <c r="F752" s="392">
        <v>0</v>
      </c>
      <c r="G752" s="392">
        <v>0</v>
      </c>
      <c r="H752" s="392">
        <v>0</v>
      </c>
      <c r="I752" s="392">
        <v>0</v>
      </c>
      <c r="J752" s="392">
        <v>0</v>
      </c>
      <c r="K752" s="392">
        <v>0</v>
      </c>
      <c r="L752" s="392">
        <v>0</v>
      </c>
      <c r="M752" s="392">
        <v>0</v>
      </c>
      <c r="N752" s="392">
        <v>0</v>
      </c>
      <c r="O752" s="392">
        <v>0</v>
      </c>
      <c r="P752" s="392">
        <v>0</v>
      </c>
      <c r="Q752" s="392">
        <v>0</v>
      </c>
      <c r="R752" s="392">
        <v>0</v>
      </c>
      <c r="S752" s="392">
        <v>0</v>
      </c>
      <c r="T752" s="392">
        <v>0</v>
      </c>
      <c r="U752" s="392">
        <v>0</v>
      </c>
      <c r="V752" s="392">
        <v>0</v>
      </c>
    </row>
    <row r="753" spans="2:22" x14ac:dyDescent="0.25">
      <c r="B753" s="220">
        <v>39692</v>
      </c>
      <c r="C753" s="391">
        <v>0</v>
      </c>
      <c r="D753" s="392">
        <v>0</v>
      </c>
      <c r="E753" s="392">
        <v>0</v>
      </c>
      <c r="F753" s="392">
        <v>0</v>
      </c>
      <c r="G753" s="392">
        <v>0</v>
      </c>
      <c r="H753" s="392">
        <v>0</v>
      </c>
      <c r="I753" s="392">
        <v>0</v>
      </c>
      <c r="J753" s="392">
        <v>0</v>
      </c>
      <c r="K753" s="392">
        <v>0</v>
      </c>
      <c r="L753" s="392">
        <v>0</v>
      </c>
      <c r="M753" s="392">
        <v>0</v>
      </c>
      <c r="N753" s="392">
        <v>0</v>
      </c>
      <c r="O753" s="392">
        <v>0</v>
      </c>
      <c r="P753" s="392">
        <v>0</v>
      </c>
      <c r="Q753" s="392">
        <v>0</v>
      </c>
      <c r="R753" s="392">
        <v>0</v>
      </c>
      <c r="S753" s="392">
        <v>0</v>
      </c>
      <c r="T753" s="392">
        <v>0</v>
      </c>
      <c r="U753" s="392">
        <v>0</v>
      </c>
      <c r="V753" s="392">
        <v>0</v>
      </c>
    </row>
    <row r="754" spans="2:22" x14ac:dyDescent="0.25">
      <c r="B754" s="220">
        <v>39722</v>
      </c>
      <c r="C754" s="391">
        <v>0</v>
      </c>
      <c r="D754" s="392">
        <v>0</v>
      </c>
      <c r="E754" s="392">
        <v>0</v>
      </c>
      <c r="F754" s="392">
        <v>0</v>
      </c>
      <c r="G754" s="392">
        <v>0</v>
      </c>
      <c r="H754" s="392">
        <v>0</v>
      </c>
      <c r="I754" s="392">
        <v>0</v>
      </c>
      <c r="J754" s="392">
        <v>0</v>
      </c>
      <c r="K754" s="392">
        <v>0</v>
      </c>
      <c r="L754" s="392">
        <v>0</v>
      </c>
      <c r="M754" s="392">
        <v>0</v>
      </c>
      <c r="N754" s="392">
        <v>0</v>
      </c>
      <c r="O754" s="392">
        <v>0</v>
      </c>
      <c r="P754" s="392">
        <v>0</v>
      </c>
      <c r="Q754" s="392">
        <v>0</v>
      </c>
      <c r="R754" s="392">
        <v>0</v>
      </c>
      <c r="S754" s="392">
        <v>0</v>
      </c>
      <c r="T754" s="392">
        <v>0</v>
      </c>
      <c r="U754" s="392">
        <v>0</v>
      </c>
      <c r="V754" s="392">
        <v>0</v>
      </c>
    </row>
    <row r="755" spans="2:22" x14ac:dyDescent="0.25">
      <c r="B755" s="220">
        <v>39753</v>
      </c>
      <c r="C755" s="391">
        <v>0</v>
      </c>
      <c r="D755" s="392">
        <v>0</v>
      </c>
      <c r="E755" s="392">
        <v>0</v>
      </c>
      <c r="F755" s="392">
        <v>0</v>
      </c>
      <c r="G755" s="392">
        <v>0</v>
      </c>
      <c r="H755" s="392">
        <v>0</v>
      </c>
      <c r="I755" s="392">
        <v>0</v>
      </c>
      <c r="J755" s="392">
        <v>0</v>
      </c>
      <c r="K755" s="392">
        <v>0</v>
      </c>
      <c r="L755" s="392">
        <v>0</v>
      </c>
      <c r="M755" s="392">
        <v>0</v>
      </c>
      <c r="N755" s="392">
        <v>0</v>
      </c>
      <c r="O755" s="392">
        <v>0</v>
      </c>
      <c r="P755" s="392">
        <v>0</v>
      </c>
      <c r="Q755" s="392">
        <v>0</v>
      </c>
      <c r="R755" s="392">
        <v>0</v>
      </c>
      <c r="S755" s="392">
        <v>0</v>
      </c>
      <c r="T755" s="392">
        <v>0</v>
      </c>
      <c r="U755" s="392">
        <v>0</v>
      </c>
      <c r="V755" s="392">
        <v>0</v>
      </c>
    </row>
    <row r="756" spans="2:22" x14ac:dyDescent="0.25">
      <c r="B756" s="220">
        <v>39783</v>
      </c>
      <c r="C756" s="391">
        <v>0</v>
      </c>
      <c r="D756" s="392">
        <v>0</v>
      </c>
      <c r="E756" s="392">
        <v>0</v>
      </c>
      <c r="F756" s="392">
        <v>0</v>
      </c>
      <c r="G756" s="392">
        <v>0</v>
      </c>
      <c r="H756" s="392">
        <v>0</v>
      </c>
      <c r="I756" s="392">
        <v>0</v>
      </c>
      <c r="J756" s="392">
        <v>0</v>
      </c>
      <c r="K756" s="392">
        <v>0</v>
      </c>
      <c r="L756" s="392">
        <v>0</v>
      </c>
      <c r="M756" s="392">
        <v>0</v>
      </c>
      <c r="N756" s="392">
        <v>0</v>
      </c>
      <c r="O756" s="392">
        <v>0</v>
      </c>
      <c r="P756" s="392">
        <v>0</v>
      </c>
      <c r="Q756" s="392">
        <v>0</v>
      </c>
      <c r="R756" s="392">
        <v>0</v>
      </c>
      <c r="S756" s="392">
        <v>0</v>
      </c>
      <c r="T756" s="392">
        <v>0</v>
      </c>
      <c r="U756" s="392">
        <v>0</v>
      </c>
      <c r="V756" s="392">
        <v>0</v>
      </c>
    </row>
    <row r="757" spans="2:22" x14ac:dyDescent="0.25">
      <c r="B757" s="220">
        <v>39814</v>
      </c>
      <c r="C757" s="391">
        <v>0</v>
      </c>
      <c r="D757" s="392">
        <v>0</v>
      </c>
      <c r="E757" s="392">
        <v>0</v>
      </c>
      <c r="F757" s="392">
        <v>0</v>
      </c>
      <c r="G757" s="392">
        <v>0</v>
      </c>
      <c r="H757" s="392">
        <v>0</v>
      </c>
      <c r="I757" s="392">
        <v>0</v>
      </c>
      <c r="J757" s="392">
        <v>0</v>
      </c>
      <c r="K757" s="392">
        <v>0</v>
      </c>
      <c r="L757" s="392">
        <v>0</v>
      </c>
      <c r="M757" s="392">
        <v>0</v>
      </c>
      <c r="N757" s="392">
        <v>0</v>
      </c>
      <c r="O757" s="392">
        <v>0</v>
      </c>
      <c r="P757" s="392">
        <v>0</v>
      </c>
      <c r="Q757" s="392">
        <v>0</v>
      </c>
      <c r="R757" s="392">
        <v>0</v>
      </c>
      <c r="S757" s="392">
        <v>0</v>
      </c>
      <c r="T757" s="392">
        <v>0</v>
      </c>
      <c r="U757" s="392">
        <v>0</v>
      </c>
      <c r="V757" s="392">
        <v>0</v>
      </c>
    </row>
    <row r="758" spans="2:22" x14ac:dyDescent="0.25">
      <c r="B758" s="220">
        <v>39845</v>
      </c>
      <c r="C758" s="391">
        <v>0</v>
      </c>
      <c r="D758" s="392">
        <v>0</v>
      </c>
      <c r="E758" s="392">
        <v>0</v>
      </c>
      <c r="F758" s="392">
        <v>0</v>
      </c>
      <c r="G758" s="392">
        <v>0</v>
      </c>
      <c r="H758" s="392">
        <v>0</v>
      </c>
      <c r="I758" s="392">
        <v>0</v>
      </c>
      <c r="J758" s="392">
        <v>0</v>
      </c>
      <c r="K758" s="392">
        <v>0</v>
      </c>
      <c r="L758" s="392">
        <v>0</v>
      </c>
      <c r="M758" s="392">
        <v>0</v>
      </c>
      <c r="N758" s="392">
        <v>0</v>
      </c>
      <c r="O758" s="392">
        <v>0</v>
      </c>
      <c r="P758" s="392">
        <v>0</v>
      </c>
      <c r="Q758" s="392">
        <v>0</v>
      </c>
      <c r="R758" s="392">
        <v>0</v>
      </c>
      <c r="S758" s="392">
        <v>0</v>
      </c>
      <c r="T758" s="392">
        <v>0</v>
      </c>
      <c r="U758" s="392">
        <v>0</v>
      </c>
      <c r="V758" s="392">
        <v>0</v>
      </c>
    </row>
    <row r="759" spans="2:22" x14ac:dyDescent="0.25">
      <c r="B759" s="220">
        <v>39873</v>
      </c>
      <c r="C759" s="391">
        <v>0</v>
      </c>
      <c r="D759" s="392">
        <v>0</v>
      </c>
      <c r="E759" s="392">
        <v>0</v>
      </c>
      <c r="F759" s="392">
        <v>0</v>
      </c>
      <c r="G759" s="392">
        <v>0</v>
      </c>
      <c r="H759" s="392">
        <v>0</v>
      </c>
      <c r="I759" s="392">
        <v>0</v>
      </c>
      <c r="J759" s="392">
        <v>0</v>
      </c>
      <c r="K759" s="392">
        <v>0</v>
      </c>
      <c r="L759" s="392">
        <v>0</v>
      </c>
      <c r="M759" s="392">
        <v>0</v>
      </c>
      <c r="N759" s="392">
        <v>0</v>
      </c>
      <c r="O759" s="392">
        <v>0</v>
      </c>
      <c r="P759" s="392">
        <v>0</v>
      </c>
      <c r="Q759" s="392">
        <v>0</v>
      </c>
      <c r="R759" s="392">
        <v>0</v>
      </c>
      <c r="S759" s="392">
        <v>0</v>
      </c>
      <c r="T759" s="392">
        <v>0</v>
      </c>
      <c r="U759" s="392">
        <v>0</v>
      </c>
      <c r="V759" s="392">
        <v>0</v>
      </c>
    </row>
    <row r="760" spans="2:22" x14ac:dyDescent="0.25">
      <c r="B760" s="220">
        <v>39904</v>
      </c>
      <c r="C760" s="391">
        <v>0</v>
      </c>
      <c r="D760" s="392">
        <v>0</v>
      </c>
      <c r="E760" s="392">
        <v>0</v>
      </c>
      <c r="F760" s="392">
        <v>0</v>
      </c>
      <c r="G760" s="392">
        <v>0</v>
      </c>
      <c r="H760" s="392">
        <v>0</v>
      </c>
      <c r="I760" s="392">
        <v>0</v>
      </c>
      <c r="J760" s="392">
        <v>0</v>
      </c>
      <c r="K760" s="392">
        <v>0</v>
      </c>
      <c r="L760" s="392">
        <v>0</v>
      </c>
      <c r="M760" s="392">
        <v>0</v>
      </c>
      <c r="N760" s="392">
        <v>0</v>
      </c>
      <c r="O760" s="392">
        <v>0</v>
      </c>
      <c r="P760" s="392">
        <v>0</v>
      </c>
      <c r="Q760" s="392">
        <v>0</v>
      </c>
      <c r="R760" s="392">
        <v>0</v>
      </c>
      <c r="S760" s="392">
        <v>0</v>
      </c>
      <c r="T760" s="392">
        <v>0</v>
      </c>
      <c r="U760" s="392">
        <v>0</v>
      </c>
      <c r="V760" s="392">
        <v>0</v>
      </c>
    </row>
    <row r="761" spans="2:22" x14ac:dyDescent="0.25">
      <c r="B761" s="220">
        <v>39934</v>
      </c>
      <c r="C761" s="391">
        <v>0</v>
      </c>
      <c r="D761" s="392">
        <v>0</v>
      </c>
      <c r="E761" s="392">
        <v>0</v>
      </c>
      <c r="F761" s="392">
        <v>0</v>
      </c>
      <c r="G761" s="392">
        <v>0</v>
      </c>
      <c r="H761" s="392">
        <v>0</v>
      </c>
      <c r="I761" s="392">
        <v>0</v>
      </c>
      <c r="J761" s="392">
        <v>0</v>
      </c>
      <c r="K761" s="392">
        <v>0</v>
      </c>
      <c r="L761" s="392">
        <v>0</v>
      </c>
      <c r="M761" s="392">
        <v>0</v>
      </c>
      <c r="N761" s="392">
        <v>0</v>
      </c>
      <c r="O761" s="392">
        <v>0</v>
      </c>
      <c r="P761" s="392">
        <v>0</v>
      </c>
      <c r="Q761" s="392">
        <v>0</v>
      </c>
      <c r="R761" s="392">
        <v>0</v>
      </c>
      <c r="S761" s="392">
        <v>0</v>
      </c>
      <c r="T761" s="392">
        <v>0</v>
      </c>
      <c r="U761" s="392">
        <v>0</v>
      </c>
      <c r="V761" s="392">
        <v>0</v>
      </c>
    </row>
    <row r="762" spans="2:22" x14ac:dyDescent="0.25">
      <c r="B762" s="220">
        <v>39965</v>
      </c>
      <c r="C762" s="391">
        <v>0</v>
      </c>
      <c r="D762" s="392">
        <v>0</v>
      </c>
      <c r="E762" s="392">
        <v>0</v>
      </c>
      <c r="F762" s="392">
        <v>0</v>
      </c>
      <c r="G762" s="392">
        <v>0</v>
      </c>
      <c r="H762" s="392">
        <v>0</v>
      </c>
      <c r="I762" s="392">
        <v>0</v>
      </c>
      <c r="J762" s="392">
        <v>0</v>
      </c>
      <c r="K762" s="392">
        <v>0</v>
      </c>
      <c r="L762" s="392">
        <v>0</v>
      </c>
      <c r="M762" s="392">
        <v>0</v>
      </c>
      <c r="N762" s="392">
        <v>0</v>
      </c>
      <c r="O762" s="392">
        <v>0</v>
      </c>
      <c r="P762" s="392">
        <v>0</v>
      </c>
      <c r="Q762" s="392">
        <v>0</v>
      </c>
      <c r="R762" s="392">
        <v>0</v>
      </c>
      <c r="S762" s="392">
        <v>0</v>
      </c>
      <c r="T762" s="392">
        <v>0</v>
      </c>
      <c r="U762" s="392">
        <v>0</v>
      </c>
      <c r="V762" s="392">
        <v>0</v>
      </c>
    </row>
    <row r="763" spans="2:22" x14ac:dyDescent="0.25">
      <c r="B763" s="220">
        <v>39995</v>
      </c>
      <c r="C763" s="391">
        <v>0</v>
      </c>
      <c r="D763" s="392">
        <v>0</v>
      </c>
      <c r="E763" s="392">
        <v>0</v>
      </c>
      <c r="F763" s="392">
        <v>0</v>
      </c>
      <c r="G763" s="392">
        <v>0</v>
      </c>
      <c r="H763" s="392">
        <v>0</v>
      </c>
      <c r="I763" s="392">
        <v>0</v>
      </c>
      <c r="J763" s="392">
        <v>0</v>
      </c>
      <c r="K763" s="392">
        <v>0</v>
      </c>
      <c r="L763" s="392">
        <v>0</v>
      </c>
      <c r="M763" s="392">
        <v>0</v>
      </c>
      <c r="N763" s="392">
        <v>0</v>
      </c>
      <c r="O763" s="392">
        <v>0</v>
      </c>
      <c r="P763" s="392">
        <v>0</v>
      </c>
      <c r="Q763" s="392">
        <v>0</v>
      </c>
      <c r="R763" s="392">
        <v>0</v>
      </c>
      <c r="S763" s="392">
        <v>0</v>
      </c>
      <c r="T763" s="392">
        <v>0</v>
      </c>
      <c r="U763" s="392">
        <v>0</v>
      </c>
      <c r="V763" s="392">
        <v>0</v>
      </c>
    </row>
    <row r="764" spans="2:22" x14ac:dyDescent="0.25">
      <c r="B764" s="220">
        <v>40026</v>
      </c>
      <c r="C764" s="391">
        <v>0</v>
      </c>
      <c r="D764" s="392">
        <v>0</v>
      </c>
      <c r="E764" s="392">
        <v>0</v>
      </c>
      <c r="F764" s="392">
        <v>0</v>
      </c>
      <c r="G764" s="392">
        <v>0</v>
      </c>
      <c r="H764" s="392">
        <v>0</v>
      </c>
      <c r="I764" s="392">
        <v>0</v>
      </c>
      <c r="J764" s="392">
        <v>0</v>
      </c>
      <c r="K764" s="392">
        <v>0</v>
      </c>
      <c r="L764" s="392">
        <v>0</v>
      </c>
      <c r="M764" s="392">
        <v>0</v>
      </c>
      <c r="N764" s="392">
        <v>0</v>
      </c>
      <c r="O764" s="392">
        <v>0</v>
      </c>
      <c r="P764" s="392">
        <v>0</v>
      </c>
      <c r="Q764" s="392">
        <v>0</v>
      </c>
      <c r="R764" s="392">
        <v>0</v>
      </c>
      <c r="S764" s="392">
        <v>0</v>
      </c>
      <c r="T764" s="392">
        <v>0</v>
      </c>
      <c r="U764" s="392">
        <v>0</v>
      </c>
      <c r="V764" s="392">
        <v>0</v>
      </c>
    </row>
    <row r="765" spans="2:22" x14ac:dyDescent="0.25">
      <c r="B765" s="220">
        <v>40057</v>
      </c>
      <c r="C765" s="391">
        <v>0</v>
      </c>
      <c r="D765" s="392">
        <v>0</v>
      </c>
      <c r="E765" s="392">
        <v>0</v>
      </c>
      <c r="F765" s="392">
        <v>0</v>
      </c>
      <c r="G765" s="392">
        <v>0</v>
      </c>
      <c r="H765" s="392">
        <v>0</v>
      </c>
      <c r="I765" s="392">
        <v>0</v>
      </c>
      <c r="J765" s="392">
        <v>0</v>
      </c>
      <c r="K765" s="392">
        <v>0</v>
      </c>
      <c r="L765" s="392">
        <v>0</v>
      </c>
      <c r="M765" s="392">
        <v>0</v>
      </c>
      <c r="N765" s="392">
        <v>0</v>
      </c>
      <c r="O765" s="392">
        <v>0</v>
      </c>
      <c r="P765" s="392">
        <v>0</v>
      </c>
      <c r="Q765" s="392">
        <v>0</v>
      </c>
      <c r="R765" s="392">
        <v>0</v>
      </c>
      <c r="S765" s="392">
        <v>0</v>
      </c>
      <c r="T765" s="392">
        <v>0</v>
      </c>
      <c r="U765" s="392">
        <v>0</v>
      </c>
      <c r="V765" s="392">
        <v>0</v>
      </c>
    </row>
    <row r="766" spans="2:22" x14ac:dyDescent="0.25">
      <c r="B766" s="220">
        <v>40087</v>
      </c>
      <c r="C766" s="391">
        <v>0</v>
      </c>
      <c r="D766" s="392">
        <v>0</v>
      </c>
      <c r="E766" s="392">
        <v>0</v>
      </c>
      <c r="F766" s="392">
        <v>0</v>
      </c>
      <c r="G766" s="392">
        <v>0</v>
      </c>
      <c r="H766" s="392">
        <v>0</v>
      </c>
      <c r="I766" s="392">
        <v>0</v>
      </c>
      <c r="J766" s="392">
        <v>0</v>
      </c>
      <c r="K766" s="392">
        <v>0</v>
      </c>
      <c r="L766" s="392">
        <v>0</v>
      </c>
      <c r="M766" s="392">
        <v>0</v>
      </c>
      <c r="N766" s="392">
        <v>0</v>
      </c>
      <c r="O766" s="392">
        <v>0</v>
      </c>
      <c r="P766" s="392">
        <v>0</v>
      </c>
      <c r="Q766" s="392">
        <v>0</v>
      </c>
      <c r="R766" s="392">
        <v>0</v>
      </c>
      <c r="S766" s="392">
        <v>0</v>
      </c>
      <c r="T766" s="392">
        <v>0</v>
      </c>
      <c r="U766" s="392">
        <v>0</v>
      </c>
      <c r="V766" s="392">
        <v>0</v>
      </c>
    </row>
    <row r="767" spans="2:22" x14ac:dyDescent="0.25">
      <c r="B767" s="220">
        <v>40118</v>
      </c>
      <c r="C767" s="391">
        <v>0</v>
      </c>
      <c r="D767" s="392">
        <v>0</v>
      </c>
      <c r="E767" s="392">
        <v>0</v>
      </c>
      <c r="F767" s="392">
        <v>0</v>
      </c>
      <c r="G767" s="392">
        <v>0</v>
      </c>
      <c r="H767" s="392">
        <v>0</v>
      </c>
      <c r="I767" s="392">
        <v>0</v>
      </c>
      <c r="J767" s="392">
        <v>0</v>
      </c>
      <c r="K767" s="392">
        <v>0</v>
      </c>
      <c r="L767" s="392">
        <v>0</v>
      </c>
      <c r="M767" s="392">
        <v>0</v>
      </c>
      <c r="N767" s="392">
        <v>0</v>
      </c>
      <c r="O767" s="392">
        <v>0</v>
      </c>
      <c r="P767" s="392">
        <v>0</v>
      </c>
      <c r="Q767" s="392">
        <v>0</v>
      </c>
      <c r="R767" s="392">
        <v>0</v>
      </c>
      <c r="S767" s="392">
        <v>0</v>
      </c>
      <c r="T767" s="392">
        <v>0</v>
      </c>
      <c r="U767" s="392">
        <v>0</v>
      </c>
      <c r="V767" s="392">
        <v>0</v>
      </c>
    </row>
    <row r="768" spans="2:22" x14ac:dyDescent="0.25">
      <c r="B768" s="220">
        <v>40148</v>
      </c>
      <c r="C768" s="391">
        <v>0</v>
      </c>
      <c r="D768" s="392">
        <v>0</v>
      </c>
      <c r="E768" s="392">
        <v>0</v>
      </c>
      <c r="F768" s="392">
        <v>0</v>
      </c>
      <c r="G768" s="392">
        <v>0</v>
      </c>
      <c r="H768" s="392">
        <v>0</v>
      </c>
      <c r="I768" s="392">
        <v>0</v>
      </c>
      <c r="J768" s="392">
        <v>0</v>
      </c>
      <c r="K768" s="392">
        <v>0</v>
      </c>
      <c r="L768" s="392">
        <v>0</v>
      </c>
      <c r="M768" s="392">
        <v>0</v>
      </c>
      <c r="N768" s="392">
        <v>0</v>
      </c>
      <c r="O768" s="392">
        <v>0</v>
      </c>
      <c r="P768" s="392">
        <v>0</v>
      </c>
      <c r="Q768" s="392">
        <v>0</v>
      </c>
      <c r="R768" s="392">
        <v>0</v>
      </c>
      <c r="S768" s="392">
        <v>0</v>
      </c>
      <c r="T768" s="392">
        <v>0</v>
      </c>
      <c r="U768" s="392">
        <v>0</v>
      </c>
      <c r="V768" s="392">
        <v>0</v>
      </c>
    </row>
    <row r="769" spans="2:22" x14ac:dyDescent="0.25">
      <c r="B769" s="220">
        <v>40179</v>
      </c>
      <c r="C769" s="391">
        <v>0</v>
      </c>
      <c r="D769" s="392">
        <v>0</v>
      </c>
      <c r="E769" s="392">
        <v>0</v>
      </c>
      <c r="F769" s="392">
        <v>0</v>
      </c>
      <c r="G769" s="392">
        <v>0</v>
      </c>
      <c r="H769" s="392">
        <v>0</v>
      </c>
      <c r="I769" s="392">
        <v>0</v>
      </c>
      <c r="J769" s="392">
        <v>0</v>
      </c>
      <c r="K769" s="392">
        <v>0</v>
      </c>
      <c r="L769" s="392">
        <v>0</v>
      </c>
      <c r="M769" s="392">
        <v>0</v>
      </c>
      <c r="N769" s="392">
        <v>0</v>
      </c>
      <c r="O769" s="392">
        <v>0</v>
      </c>
      <c r="P769" s="392">
        <v>0</v>
      </c>
      <c r="Q769" s="392">
        <v>0</v>
      </c>
      <c r="R769" s="392">
        <v>0</v>
      </c>
      <c r="S769" s="392">
        <v>0</v>
      </c>
      <c r="T769" s="392">
        <v>0</v>
      </c>
      <c r="U769" s="392">
        <v>0</v>
      </c>
      <c r="V769" s="392">
        <v>0</v>
      </c>
    </row>
    <row r="770" spans="2:22" x14ac:dyDescent="0.25">
      <c r="B770" s="220">
        <v>40210</v>
      </c>
      <c r="C770" s="391">
        <v>0</v>
      </c>
      <c r="D770" s="392">
        <v>0</v>
      </c>
      <c r="E770" s="392">
        <v>0</v>
      </c>
      <c r="F770" s="392">
        <v>0</v>
      </c>
      <c r="G770" s="392">
        <v>0</v>
      </c>
      <c r="H770" s="392">
        <v>0</v>
      </c>
      <c r="I770" s="392">
        <v>0</v>
      </c>
      <c r="J770" s="392">
        <v>0</v>
      </c>
      <c r="K770" s="392">
        <v>0</v>
      </c>
      <c r="L770" s="392">
        <v>0</v>
      </c>
      <c r="M770" s="392">
        <v>0</v>
      </c>
      <c r="N770" s="392">
        <v>0</v>
      </c>
      <c r="O770" s="392">
        <v>0</v>
      </c>
      <c r="P770" s="392">
        <v>0</v>
      </c>
      <c r="Q770" s="392">
        <v>0</v>
      </c>
      <c r="R770" s="392">
        <v>0</v>
      </c>
      <c r="S770" s="392">
        <v>0</v>
      </c>
      <c r="T770" s="392">
        <v>0</v>
      </c>
      <c r="U770" s="392">
        <v>0</v>
      </c>
      <c r="V770" s="392">
        <v>0</v>
      </c>
    </row>
    <row r="771" spans="2:22" x14ac:dyDescent="0.25">
      <c r="B771" s="220">
        <v>40238</v>
      </c>
      <c r="C771" s="391">
        <v>0</v>
      </c>
      <c r="D771" s="392">
        <v>0</v>
      </c>
      <c r="E771" s="392">
        <v>0</v>
      </c>
      <c r="F771" s="392">
        <v>0</v>
      </c>
      <c r="G771" s="392">
        <v>0</v>
      </c>
      <c r="H771" s="392">
        <v>0</v>
      </c>
      <c r="I771" s="392">
        <v>0</v>
      </c>
      <c r="J771" s="392">
        <v>0</v>
      </c>
      <c r="K771" s="392">
        <v>0</v>
      </c>
      <c r="L771" s="392">
        <v>0</v>
      </c>
      <c r="M771" s="392">
        <v>0</v>
      </c>
      <c r="N771" s="392">
        <v>0</v>
      </c>
      <c r="O771" s="392">
        <v>0</v>
      </c>
      <c r="P771" s="392">
        <v>0</v>
      </c>
      <c r="Q771" s="392">
        <v>0</v>
      </c>
      <c r="R771" s="392">
        <v>0</v>
      </c>
      <c r="S771" s="392">
        <v>0</v>
      </c>
      <c r="T771" s="392">
        <v>0</v>
      </c>
      <c r="U771" s="392">
        <v>0</v>
      </c>
      <c r="V771" s="392">
        <v>0</v>
      </c>
    </row>
    <row r="772" spans="2:22" x14ac:dyDescent="0.25">
      <c r="B772" s="220">
        <v>40269</v>
      </c>
      <c r="C772" s="391">
        <v>0</v>
      </c>
      <c r="D772" s="392">
        <v>0</v>
      </c>
      <c r="E772" s="392">
        <v>0</v>
      </c>
      <c r="F772" s="392">
        <v>0</v>
      </c>
      <c r="G772" s="392">
        <v>0</v>
      </c>
      <c r="H772" s="392">
        <v>0</v>
      </c>
      <c r="I772" s="392">
        <v>0</v>
      </c>
      <c r="J772" s="392">
        <v>0</v>
      </c>
      <c r="K772" s="392">
        <v>0</v>
      </c>
      <c r="L772" s="392">
        <v>0</v>
      </c>
      <c r="M772" s="392">
        <v>0</v>
      </c>
      <c r="N772" s="392">
        <v>0</v>
      </c>
      <c r="O772" s="392">
        <v>0</v>
      </c>
      <c r="P772" s="392">
        <v>0</v>
      </c>
      <c r="Q772" s="392">
        <v>0</v>
      </c>
      <c r="R772" s="392">
        <v>0</v>
      </c>
      <c r="S772" s="392">
        <v>0</v>
      </c>
      <c r="T772" s="392">
        <v>0</v>
      </c>
      <c r="U772" s="392">
        <v>0</v>
      </c>
      <c r="V772" s="392">
        <v>0</v>
      </c>
    </row>
    <row r="773" spans="2:22" x14ac:dyDescent="0.25">
      <c r="B773" s="220">
        <v>40299</v>
      </c>
      <c r="C773" s="391">
        <v>0</v>
      </c>
      <c r="D773" s="392">
        <v>0</v>
      </c>
      <c r="E773" s="392">
        <v>0</v>
      </c>
      <c r="F773" s="392">
        <v>0</v>
      </c>
      <c r="G773" s="392">
        <v>0</v>
      </c>
      <c r="H773" s="392">
        <v>0</v>
      </c>
      <c r="I773" s="392">
        <v>0</v>
      </c>
      <c r="J773" s="392">
        <v>0</v>
      </c>
      <c r="K773" s="392">
        <v>0</v>
      </c>
      <c r="L773" s="392">
        <v>0</v>
      </c>
      <c r="M773" s="392">
        <v>0</v>
      </c>
      <c r="N773" s="392">
        <v>0</v>
      </c>
      <c r="O773" s="392">
        <v>0</v>
      </c>
      <c r="P773" s="392">
        <v>0</v>
      </c>
      <c r="Q773" s="392">
        <v>0</v>
      </c>
      <c r="R773" s="392">
        <v>0</v>
      </c>
      <c r="S773" s="392">
        <v>0</v>
      </c>
      <c r="T773" s="392">
        <v>0</v>
      </c>
      <c r="U773" s="392">
        <v>0</v>
      </c>
      <c r="V773" s="392">
        <v>0</v>
      </c>
    </row>
    <row r="774" spans="2:22" x14ac:dyDescent="0.25">
      <c r="B774" s="220">
        <v>40330</v>
      </c>
      <c r="C774" s="391">
        <v>0</v>
      </c>
      <c r="D774" s="392">
        <v>0</v>
      </c>
      <c r="E774" s="392">
        <v>0</v>
      </c>
      <c r="F774" s="392">
        <v>0</v>
      </c>
      <c r="G774" s="392">
        <v>0</v>
      </c>
      <c r="H774" s="392">
        <v>0</v>
      </c>
      <c r="I774" s="392">
        <v>0</v>
      </c>
      <c r="J774" s="392">
        <v>0</v>
      </c>
      <c r="K774" s="392">
        <v>0</v>
      </c>
      <c r="L774" s="392">
        <v>0</v>
      </c>
      <c r="M774" s="392">
        <v>0</v>
      </c>
      <c r="N774" s="392">
        <v>0</v>
      </c>
      <c r="O774" s="392">
        <v>0</v>
      </c>
      <c r="P774" s="392">
        <v>0</v>
      </c>
      <c r="Q774" s="392">
        <v>0</v>
      </c>
      <c r="R774" s="392">
        <v>0</v>
      </c>
      <c r="S774" s="392">
        <v>0</v>
      </c>
      <c r="T774" s="392">
        <v>0</v>
      </c>
      <c r="U774" s="392">
        <v>0</v>
      </c>
      <c r="V774" s="392">
        <v>0</v>
      </c>
    </row>
    <row r="775" spans="2:22" x14ac:dyDescent="0.25">
      <c r="B775" s="220">
        <v>40360</v>
      </c>
      <c r="C775" s="391">
        <v>0</v>
      </c>
      <c r="D775" s="392">
        <v>0</v>
      </c>
      <c r="E775" s="392">
        <v>0</v>
      </c>
      <c r="F775" s="392">
        <v>0</v>
      </c>
      <c r="G775" s="392">
        <v>0</v>
      </c>
      <c r="H775" s="392">
        <v>0</v>
      </c>
      <c r="I775" s="392">
        <v>0</v>
      </c>
      <c r="J775" s="392">
        <v>0</v>
      </c>
      <c r="K775" s="392">
        <v>0</v>
      </c>
      <c r="L775" s="392">
        <v>0</v>
      </c>
      <c r="M775" s="392">
        <v>0</v>
      </c>
      <c r="N775" s="392">
        <v>0</v>
      </c>
      <c r="O775" s="392">
        <v>0</v>
      </c>
      <c r="P775" s="392">
        <v>0</v>
      </c>
      <c r="Q775" s="392">
        <v>0</v>
      </c>
      <c r="R775" s="392">
        <v>0</v>
      </c>
      <c r="S775" s="392">
        <v>0</v>
      </c>
      <c r="T775" s="392">
        <v>0</v>
      </c>
      <c r="U775" s="392">
        <v>0</v>
      </c>
      <c r="V775" s="392">
        <v>0</v>
      </c>
    </row>
    <row r="776" spans="2:22" x14ac:dyDescent="0.25">
      <c r="B776" s="220">
        <v>40391</v>
      </c>
      <c r="C776" s="391">
        <v>0</v>
      </c>
      <c r="D776" s="392">
        <v>0</v>
      </c>
      <c r="E776" s="392">
        <v>0</v>
      </c>
      <c r="F776" s="392">
        <v>0</v>
      </c>
      <c r="G776" s="392">
        <v>0</v>
      </c>
      <c r="H776" s="392">
        <v>0</v>
      </c>
      <c r="I776" s="392">
        <v>0</v>
      </c>
      <c r="J776" s="392">
        <v>0</v>
      </c>
      <c r="K776" s="392">
        <v>0</v>
      </c>
      <c r="L776" s="392">
        <v>0</v>
      </c>
      <c r="M776" s="392">
        <v>0</v>
      </c>
      <c r="N776" s="392">
        <v>0</v>
      </c>
      <c r="O776" s="392">
        <v>0</v>
      </c>
      <c r="P776" s="392">
        <v>0</v>
      </c>
      <c r="Q776" s="392">
        <v>0</v>
      </c>
      <c r="R776" s="392">
        <v>0</v>
      </c>
      <c r="S776" s="392">
        <v>0</v>
      </c>
      <c r="T776" s="392">
        <v>0</v>
      </c>
      <c r="U776" s="392">
        <v>0</v>
      </c>
      <c r="V776" s="392">
        <v>0</v>
      </c>
    </row>
    <row r="777" spans="2:22" x14ac:dyDescent="0.25">
      <c r="B777" s="220">
        <v>40422</v>
      </c>
      <c r="C777" s="391">
        <v>0</v>
      </c>
      <c r="D777" s="392">
        <v>0</v>
      </c>
      <c r="E777" s="392">
        <v>0</v>
      </c>
      <c r="F777" s="392">
        <v>0</v>
      </c>
      <c r="G777" s="392">
        <v>0</v>
      </c>
      <c r="H777" s="392">
        <v>0</v>
      </c>
      <c r="I777" s="392">
        <v>0</v>
      </c>
      <c r="J777" s="392">
        <v>0</v>
      </c>
      <c r="K777" s="392">
        <v>0</v>
      </c>
      <c r="L777" s="392">
        <v>0</v>
      </c>
      <c r="M777" s="392">
        <v>0</v>
      </c>
      <c r="N777" s="392">
        <v>0</v>
      </c>
      <c r="O777" s="392">
        <v>0</v>
      </c>
      <c r="P777" s="392">
        <v>0</v>
      </c>
      <c r="Q777" s="392">
        <v>0</v>
      </c>
      <c r="R777" s="392">
        <v>0</v>
      </c>
      <c r="S777" s="392">
        <v>0</v>
      </c>
      <c r="T777" s="392">
        <v>0</v>
      </c>
      <c r="U777" s="392">
        <v>0</v>
      </c>
      <c r="V777" s="392">
        <v>0</v>
      </c>
    </row>
    <row r="778" spans="2:22" x14ac:dyDescent="0.25">
      <c r="B778" s="220">
        <v>40452</v>
      </c>
      <c r="C778" s="391">
        <v>0</v>
      </c>
      <c r="D778" s="392">
        <v>0</v>
      </c>
      <c r="E778" s="392">
        <v>0</v>
      </c>
      <c r="F778" s="392">
        <v>0</v>
      </c>
      <c r="G778" s="392">
        <v>0</v>
      </c>
      <c r="H778" s="392">
        <v>0</v>
      </c>
      <c r="I778" s="392">
        <v>0</v>
      </c>
      <c r="J778" s="392">
        <v>0</v>
      </c>
      <c r="K778" s="392">
        <v>0</v>
      </c>
      <c r="L778" s="392">
        <v>0</v>
      </c>
      <c r="M778" s="392">
        <v>0</v>
      </c>
      <c r="N778" s="392">
        <v>0</v>
      </c>
      <c r="O778" s="392">
        <v>0</v>
      </c>
      <c r="P778" s="392">
        <v>0</v>
      </c>
      <c r="Q778" s="392">
        <v>0</v>
      </c>
      <c r="R778" s="392">
        <v>0</v>
      </c>
      <c r="S778" s="392">
        <v>0</v>
      </c>
      <c r="T778" s="392">
        <v>0</v>
      </c>
      <c r="U778" s="392">
        <v>0</v>
      </c>
      <c r="V778" s="392">
        <v>0</v>
      </c>
    </row>
    <row r="779" spans="2:22" x14ac:dyDescent="0.25">
      <c r="B779" s="220">
        <v>40483</v>
      </c>
      <c r="C779" s="391">
        <v>0</v>
      </c>
      <c r="D779" s="392">
        <v>0</v>
      </c>
      <c r="E779" s="392">
        <v>0</v>
      </c>
      <c r="F779" s="392">
        <v>0</v>
      </c>
      <c r="G779" s="392">
        <v>0</v>
      </c>
      <c r="H779" s="392">
        <v>0</v>
      </c>
      <c r="I779" s="392">
        <v>0</v>
      </c>
      <c r="J779" s="392">
        <v>0</v>
      </c>
      <c r="K779" s="392">
        <v>0</v>
      </c>
      <c r="L779" s="392">
        <v>0</v>
      </c>
      <c r="M779" s="392">
        <v>0</v>
      </c>
      <c r="N779" s="392">
        <v>0</v>
      </c>
      <c r="O779" s="392">
        <v>0</v>
      </c>
      <c r="P779" s="392">
        <v>0</v>
      </c>
      <c r="Q779" s="392">
        <v>0</v>
      </c>
      <c r="R779" s="392">
        <v>0</v>
      </c>
      <c r="S779" s="392">
        <v>0</v>
      </c>
      <c r="T779" s="392">
        <v>0</v>
      </c>
      <c r="U779" s="392">
        <v>0</v>
      </c>
      <c r="V779" s="392">
        <v>0</v>
      </c>
    </row>
    <row r="780" spans="2:22" x14ac:dyDescent="0.25">
      <c r="B780" s="220">
        <v>40513</v>
      </c>
      <c r="C780" s="391">
        <v>0</v>
      </c>
      <c r="D780" s="392">
        <v>0</v>
      </c>
      <c r="E780" s="392">
        <v>0</v>
      </c>
      <c r="F780" s="392">
        <v>0</v>
      </c>
      <c r="G780" s="392">
        <v>0</v>
      </c>
      <c r="H780" s="392">
        <v>0</v>
      </c>
      <c r="I780" s="392">
        <v>0</v>
      </c>
      <c r="J780" s="392">
        <v>0</v>
      </c>
      <c r="K780" s="392">
        <v>0</v>
      </c>
      <c r="L780" s="392">
        <v>0</v>
      </c>
      <c r="M780" s="392">
        <v>0</v>
      </c>
      <c r="N780" s="392">
        <v>0</v>
      </c>
      <c r="O780" s="392">
        <v>0</v>
      </c>
      <c r="P780" s="392">
        <v>0</v>
      </c>
      <c r="Q780" s="392">
        <v>0</v>
      </c>
      <c r="R780" s="392">
        <v>0</v>
      </c>
      <c r="S780" s="392">
        <v>0</v>
      </c>
      <c r="T780" s="392">
        <v>0</v>
      </c>
      <c r="U780" s="392">
        <v>0</v>
      </c>
      <c r="V780" s="392">
        <v>0</v>
      </c>
    </row>
    <row r="781" spans="2:22" x14ac:dyDescent="0.25">
      <c r="B781" s="220">
        <v>40544</v>
      </c>
      <c r="C781" s="391">
        <v>0</v>
      </c>
      <c r="D781" s="392">
        <v>0</v>
      </c>
      <c r="E781" s="392">
        <v>0</v>
      </c>
      <c r="F781" s="392">
        <v>0</v>
      </c>
      <c r="G781" s="392">
        <v>0</v>
      </c>
      <c r="H781" s="392">
        <v>0</v>
      </c>
      <c r="I781" s="392">
        <v>0</v>
      </c>
      <c r="J781" s="392">
        <v>0</v>
      </c>
      <c r="K781" s="392">
        <v>0</v>
      </c>
      <c r="L781" s="392">
        <v>0</v>
      </c>
      <c r="M781" s="392">
        <v>0</v>
      </c>
      <c r="N781" s="392">
        <v>0</v>
      </c>
      <c r="O781" s="392">
        <v>0</v>
      </c>
      <c r="P781" s="392">
        <v>0</v>
      </c>
      <c r="Q781" s="392">
        <v>0</v>
      </c>
      <c r="R781" s="392">
        <v>0</v>
      </c>
      <c r="S781" s="392">
        <v>0</v>
      </c>
      <c r="T781" s="392">
        <v>0</v>
      </c>
      <c r="U781" s="392">
        <v>0</v>
      </c>
      <c r="V781" s="392">
        <v>0</v>
      </c>
    </row>
    <row r="782" spans="2:22" x14ac:dyDescent="0.25">
      <c r="B782" s="220">
        <v>40575</v>
      </c>
      <c r="C782" s="391">
        <v>0</v>
      </c>
      <c r="D782" s="392">
        <v>0</v>
      </c>
      <c r="E782" s="392">
        <v>0</v>
      </c>
      <c r="F782" s="392">
        <v>0</v>
      </c>
      <c r="G782" s="392">
        <v>0</v>
      </c>
      <c r="H782" s="392">
        <v>0</v>
      </c>
      <c r="I782" s="392">
        <v>0</v>
      </c>
      <c r="J782" s="392">
        <v>0</v>
      </c>
      <c r="K782" s="392">
        <v>0</v>
      </c>
      <c r="L782" s="392">
        <v>0</v>
      </c>
      <c r="M782" s="392">
        <v>0</v>
      </c>
      <c r="N782" s="392">
        <v>0</v>
      </c>
      <c r="O782" s="392">
        <v>0</v>
      </c>
      <c r="P782" s="392">
        <v>0</v>
      </c>
      <c r="Q782" s="392">
        <v>0</v>
      </c>
      <c r="R782" s="392">
        <v>0</v>
      </c>
      <c r="S782" s="392">
        <v>0</v>
      </c>
      <c r="T782" s="392">
        <v>0</v>
      </c>
      <c r="U782" s="392">
        <v>0</v>
      </c>
      <c r="V782" s="392">
        <v>0</v>
      </c>
    </row>
    <row r="783" spans="2:22" x14ac:dyDescent="0.25">
      <c r="B783" s="220">
        <v>40603</v>
      </c>
      <c r="C783" s="391">
        <v>0</v>
      </c>
      <c r="D783" s="392">
        <v>0</v>
      </c>
      <c r="E783" s="392">
        <v>0</v>
      </c>
      <c r="F783" s="392">
        <v>0</v>
      </c>
      <c r="G783" s="392">
        <v>0</v>
      </c>
      <c r="H783" s="392">
        <v>0</v>
      </c>
      <c r="I783" s="392">
        <v>0</v>
      </c>
      <c r="J783" s="392">
        <v>0</v>
      </c>
      <c r="K783" s="392">
        <v>0</v>
      </c>
      <c r="L783" s="392">
        <v>0</v>
      </c>
      <c r="M783" s="392">
        <v>0</v>
      </c>
      <c r="N783" s="392">
        <v>0</v>
      </c>
      <c r="O783" s="392">
        <v>0</v>
      </c>
      <c r="P783" s="392">
        <v>0</v>
      </c>
      <c r="Q783" s="392">
        <v>0</v>
      </c>
      <c r="R783" s="392">
        <v>0</v>
      </c>
      <c r="S783" s="392">
        <v>0</v>
      </c>
      <c r="T783" s="392">
        <v>0</v>
      </c>
      <c r="U783" s="392">
        <v>0</v>
      </c>
      <c r="V783" s="392">
        <v>0</v>
      </c>
    </row>
    <row r="784" spans="2:22" x14ac:dyDescent="0.25">
      <c r="B784" s="220">
        <v>40634</v>
      </c>
      <c r="C784" s="391">
        <v>0</v>
      </c>
      <c r="D784" s="392">
        <v>0</v>
      </c>
      <c r="E784" s="392">
        <v>0</v>
      </c>
      <c r="F784" s="392">
        <v>0</v>
      </c>
      <c r="G784" s="392">
        <v>0</v>
      </c>
      <c r="H784" s="392">
        <v>0</v>
      </c>
      <c r="I784" s="392">
        <v>0</v>
      </c>
      <c r="J784" s="392">
        <v>0</v>
      </c>
      <c r="K784" s="392">
        <v>0</v>
      </c>
      <c r="L784" s="392">
        <v>0</v>
      </c>
      <c r="M784" s="392">
        <v>0</v>
      </c>
      <c r="N784" s="392">
        <v>0</v>
      </c>
      <c r="O784" s="392">
        <v>0</v>
      </c>
      <c r="P784" s="392">
        <v>0</v>
      </c>
      <c r="Q784" s="392">
        <v>0</v>
      </c>
      <c r="R784" s="392">
        <v>0</v>
      </c>
      <c r="S784" s="392">
        <v>0</v>
      </c>
      <c r="T784" s="392">
        <v>0</v>
      </c>
      <c r="U784" s="392">
        <v>0</v>
      </c>
      <c r="V784" s="392">
        <v>0</v>
      </c>
    </row>
    <row r="785" spans="2:22" x14ac:dyDescent="0.25">
      <c r="B785" s="220">
        <v>40664</v>
      </c>
      <c r="C785" s="391">
        <v>0</v>
      </c>
      <c r="D785" s="392">
        <v>0</v>
      </c>
      <c r="E785" s="392">
        <v>0</v>
      </c>
      <c r="F785" s="392">
        <v>0</v>
      </c>
      <c r="G785" s="392">
        <v>0</v>
      </c>
      <c r="H785" s="392">
        <v>0</v>
      </c>
      <c r="I785" s="392">
        <v>0</v>
      </c>
      <c r="J785" s="392">
        <v>0</v>
      </c>
      <c r="K785" s="392">
        <v>0</v>
      </c>
      <c r="L785" s="392">
        <v>0</v>
      </c>
      <c r="M785" s="392">
        <v>0</v>
      </c>
      <c r="N785" s="392">
        <v>0</v>
      </c>
      <c r="O785" s="392">
        <v>0</v>
      </c>
      <c r="P785" s="392">
        <v>0</v>
      </c>
      <c r="Q785" s="392">
        <v>0</v>
      </c>
      <c r="R785" s="392">
        <v>0</v>
      </c>
      <c r="S785" s="392">
        <v>0</v>
      </c>
      <c r="T785" s="392">
        <v>0</v>
      </c>
      <c r="U785" s="392">
        <v>0</v>
      </c>
      <c r="V785" s="392">
        <v>0</v>
      </c>
    </row>
    <row r="786" spans="2:22" x14ac:dyDescent="0.25">
      <c r="B786" s="220">
        <v>40695</v>
      </c>
      <c r="C786" s="391">
        <v>0</v>
      </c>
      <c r="D786" s="392">
        <v>0</v>
      </c>
      <c r="E786" s="392">
        <v>0</v>
      </c>
      <c r="F786" s="392">
        <v>0</v>
      </c>
      <c r="G786" s="392">
        <v>0</v>
      </c>
      <c r="H786" s="392">
        <v>0</v>
      </c>
      <c r="I786" s="392">
        <v>0</v>
      </c>
      <c r="J786" s="392">
        <v>0</v>
      </c>
      <c r="K786" s="392">
        <v>0</v>
      </c>
      <c r="L786" s="392">
        <v>0</v>
      </c>
      <c r="M786" s="392">
        <v>0</v>
      </c>
      <c r="N786" s="392">
        <v>0</v>
      </c>
      <c r="O786" s="392">
        <v>0</v>
      </c>
      <c r="P786" s="392">
        <v>0</v>
      </c>
      <c r="Q786" s="392">
        <v>0</v>
      </c>
      <c r="R786" s="392">
        <v>0</v>
      </c>
      <c r="S786" s="392">
        <v>0</v>
      </c>
      <c r="T786" s="392">
        <v>0</v>
      </c>
      <c r="U786" s="392">
        <v>0</v>
      </c>
      <c r="V786" s="392">
        <v>0</v>
      </c>
    </row>
    <row r="787" spans="2:22" x14ac:dyDescent="0.25">
      <c r="B787" s="220">
        <v>40725</v>
      </c>
      <c r="C787" s="391">
        <v>0</v>
      </c>
      <c r="D787" s="392">
        <v>0</v>
      </c>
      <c r="E787" s="392">
        <v>0</v>
      </c>
      <c r="F787" s="392">
        <v>0</v>
      </c>
      <c r="G787" s="392">
        <v>0</v>
      </c>
      <c r="H787" s="392">
        <v>0</v>
      </c>
      <c r="I787" s="392">
        <v>0</v>
      </c>
      <c r="J787" s="392">
        <v>0</v>
      </c>
      <c r="K787" s="392">
        <v>0</v>
      </c>
      <c r="L787" s="392">
        <v>0</v>
      </c>
      <c r="M787" s="392">
        <v>0</v>
      </c>
      <c r="N787" s="392">
        <v>0</v>
      </c>
      <c r="O787" s="392">
        <v>0</v>
      </c>
      <c r="P787" s="392">
        <v>0</v>
      </c>
      <c r="Q787" s="392">
        <v>0</v>
      </c>
      <c r="R787" s="392">
        <v>0</v>
      </c>
      <c r="S787" s="392">
        <v>0</v>
      </c>
      <c r="T787" s="392">
        <v>0</v>
      </c>
      <c r="U787" s="392">
        <v>0</v>
      </c>
      <c r="V787" s="392">
        <v>0</v>
      </c>
    </row>
    <row r="788" spans="2:22" x14ac:dyDescent="0.25">
      <c r="B788" s="220">
        <v>40756</v>
      </c>
      <c r="C788" s="391">
        <v>0</v>
      </c>
      <c r="D788" s="392">
        <v>0</v>
      </c>
      <c r="E788" s="392">
        <v>0</v>
      </c>
      <c r="F788" s="392">
        <v>0</v>
      </c>
      <c r="G788" s="392">
        <v>0</v>
      </c>
      <c r="H788" s="392">
        <v>0</v>
      </c>
      <c r="I788" s="392">
        <v>0</v>
      </c>
      <c r="J788" s="392">
        <v>0</v>
      </c>
      <c r="K788" s="392">
        <v>0</v>
      </c>
      <c r="L788" s="392">
        <v>0</v>
      </c>
      <c r="M788" s="392">
        <v>0</v>
      </c>
      <c r="N788" s="392">
        <v>0</v>
      </c>
      <c r="O788" s="392">
        <v>0</v>
      </c>
      <c r="P788" s="392">
        <v>0</v>
      </c>
      <c r="Q788" s="392">
        <v>0</v>
      </c>
      <c r="R788" s="392">
        <v>0</v>
      </c>
      <c r="S788" s="392">
        <v>0</v>
      </c>
      <c r="T788" s="392">
        <v>0</v>
      </c>
      <c r="U788" s="392">
        <v>0</v>
      </c>
      <c r="V788" s="392">
        <v>0</v>
      </c>
    </row>
    <row r="789" spans="2:22" x14ac:dyDescent="0.25">
      <c r="B789" s="220">
        <v>40787</v>
      </c>
      <c r="C789" s="391">
        <v>0</v>
      </c>
      <c r="D789" s="392">
        <v>0</v>
      </c>
      <c r="E789" s="392">
        <v>0</v>
      </c>
      <c r="F789" s="392">
        <v>0</v>
      </c>
      <c r="G789" s="392">
        <v>0</v>
      </c>
      <c r="H789" s="392">
        <v>0</v>
      </c>
      <c r="I789" s="392">
        <v>0</v>
      </c>
      <c r="J789" s="392">
        <v>0</v>
      </c>
      <c r="K789" s="392">
        <v>0</v>
      </c>
      <c r="L789" s="392">
        <v>0</v>
      </c>
      <c r="M789" s="392">
        <v>0</v>
      </c>
      <c r="N789" s="392">
        <v>0</v>
      </c>
      <c r="O789" s="392">
        <v>0</v>
      </c>
      <c r="P789" s="392">
        <v>0</v>
      </c>
      <c r="Q789" s="392">
        <v>0</v>
      </c>
      <c r="R789" s="392">
        <v>0</v>
      </c>
      <c r="S789" s="392">
        <v>0</v>
      </c>
      <c r="T789" s="392">
        <v>0</v>
      </c>
      <c r="U789" s="392">
        <v>0</v>
      </c>
      <c r="V789" s="392">
        <v>0</v>
      </c>
    </row>
    <row r="790" spans="2:22" x14ac:dyDescent="0.25">
      <c r="B790" s="220">
        <v>40817</v>
      </c>
      <c r="C790" s="391">
        <v>0</v>
      </c>
      <c r="D790" s="392">
        <v>0</v>
      </c>
      <c r="E790" s="392">
        <v>0</v>
      </c>
      <c r="F790" s="392">
        <v>0</v>
      </c>
      <c r="G790" s="392">
        <v>0</v>
      </c>
      <c r="H790" s="392">
        <v>0</v>
      </c>
      <c r="I790" s="392">
        <v>0</v>
      </c>
      <c r="J790" s="392">
        <v>0</v>
      </c>
      <c r="K790" s="392">
        <v>0</v>
      </c>
      <c r="L790" s="392">
        <v>0</v>
      </c>
      <c r="M790" s="392">
        <v>0</v>
      </c>
      <c r="N790" s="392">
        <v>0</v>
      </c>
      <c r="O790" s="392">
        <v>0</v>
      </c>
      <c r="P790" s="392">
        <v>0</v>
      </c>
      <c r="Q790" s="392">
        <v>0</v>
      </c>
      <c r="R790" s="392">
        <v>0</v>
      </c>
      <c r="S790" s="392">
        <v>0</v>
      </c>
      <c r="T790" s="392">
        <v>0</v>
      </c>
      <c r="U790" s="392">
        <v>0</v>
      </c>
      <c r="V790" s="392">
        <v>0</v>
      </c>
    </row>
    <row r="791" spans="2:22" x14ac:dyDescent="0.25">
      <c r="B791" s="220">
        <v>40848</v>
      </c>
      <c r="C791" s="391">
        <v>0</v>
      </c>
      <c r="D791" s="392">
        <v>0</v>
      </c>
      <c r="E791" s="392">
        <v>0</v>
      </c>
      <c r="F791" s="392">
        <v>0</v>
      </c>
      <c r="G791" s="392">
        <v>0</v>
      </c>
      <c r="H791" s="392">
        <v>0</v>
      </c>
      <c r="I791" s="392">
        <v>0</v>
      </c>
      <c r="J791" s="392">
        <v>0</v>
      </c>
      <c r="K791" s="392">
        <v>0</v>
      </c>
      <c r="L791" s="392">
        <v>0</v>
      </c>
      <c r="M791" s="392">
        <v>0</v>
      </c>
      <c r="N791" s="392">
        <v>0</v>
      </c>
      <c r="O791" s="392">
        <v>0</v>
      </c>
      <c r="P791" s="392">
        <v>0</v>
      </c>
      <c r="Q791" s="392">
        <v>0</v>
      </c>
      <c r="R791" s="392">
        <v>0</v>
      </c>
      <c r="S791" s="392">
        <v>0</v>
      </c>
      <c r="T791" s="392">
        <v>0</v>
      </c>
      <c r="U791" s="392">
        <v>0</v>
      </c>
      <c r="V791" s="392">
        <v>0</v>
      </c>
    </row>
    <row r="792" spans="2:22" x14ac:dyDescent="0.25">
      <c r="B792" s="220">
        <v>40878</v>
      </c>
      <c r="C792" s="391">
        <v>0</v>
      </c>
      <c r="D792" s="392">
        <v>0</v>
      </c>
      <c r="E792" s="392">
        <v>0</v>
      </c>
      <c r="F792" s="392">
        <v>0</v>
      </c>
      <c r="G792" s="392">
        <v>0</v>
      </c>
      <c r="H792" s="392">
        <v>0</v>
      </c>
      <c r="I792" s="392">
        <v>0</v>
      </c>
      <c r="J792" s="392">
        <v>0</v>
      </c>
      <c r="K792" s="392">
        <v>0</v>
      </c>
      <c r="L792" s="392">
        <v>0</v>
      </c>
      <c r="M792" s="392">
        <v>0</v>
      </c>
      <c r="N792" s="392">
        <v>0</v>
      </c>
      <c r="O792" s="392">
        <v>0</v>
      </c>
      <c r="P792" s="392">
        <v>0</v>
      </c>
      <c r="Q792" s="392">
        <v>0</v>
      </c>
      <c r="R792" s="392">
        <v>0</v>
      </c>
      <c r="S792" s="392">
        <v>0</v>
      </c>
      <c r="T792" s="392">
        <v>0</v>
      </c>
      <c r="U792" s="392">
        <v>0</v>
      </c>
      <c r="V792" s="392">
        <v>0</v>
      </c>
    </row>
    <row r="793" spans="2:22" x14ac:dyDescent="0.25">
      <c r="B793" s="220">
        <v>40909</v>
      </c>
      <c r="C793" s="391">
        <v>0</v>
      </c>
      <c r="D793" s="392">
        <v>0</v>
      </c>
      <c r="E793" s="392">
        <v>0</v>
      </c>
      <c r="F793" s="392">
        <v>0</v>
      </c>
      <c r="G793" s="392">
        <v>0</v>
      </c>
      <c r="H793" s="392">
        <v>0</v>
      </c>
      <c r="I793" s="392">
        <v>0</v>
      </c>
      <c r="J793" s="392">
        <v>0</v>
      </c>
      <c r="K793" s="392">
        <v>0</v>
      </c>
      <c r="L793" s="392">
        <v>0</v>
      </c>
      <c r="M793" s="392">
        <v>0</v>
      </c>
      <c r="N793" s="392">
        <v>0</v>
      </c>
      <c r="O793" s="392">
        <v>0</v>
      </c>
      <c r="P793" s="392">
        <v>0</v>
      </c>
      <c r="Q793" s="392">
        <v>0</v>
      </c>
      <c r="R793" s="392">
        <v>0</v>
      </c>
      <c r="S793" s="392">
        <v>0</v>
      </c>
      <c r="T793" s="392">
        <v>0</v>
      </c>
      <c r="U793" s="392">
        <v>0</v>
      </c>
      <c r="V793" s="392">
        <v>0</v>
      </c>
    </row>
    <row r="794" spans="2:22" x14ac:dyDescent="0.25">
      <c r="B794" s="220">
        <v>40940</v>
      </c>
      <c r="C794" s="391">
        <v>0</v>
      </c>
      <c r="D794" s="392">
        <v>0</v>
      </c>
      <c r="E794" s="392">
        <v>0</v>
      </c>
      <c r="F794" s="392">
        <v>0</v>
      </c>
      <c r="G794" s="392">
        <v>0</v>
      </c>
      <c r="H794" s="392">
        <v>0</v>
      </c>
      <c r="I794" s="392">
        <v>0</v>
      </c>
      <c r="J794" s="392">
        <v>0</v>
      </c>
      <c r="K794" s="392">
        <v>0</v>
      </c>
      <c r="L794" s="392">
        <v>0</v>
      </c>
      <c r="M794" s="392">
        <v>0</v>
      </c>
      <c r="N794" s="392">
        <v>0</v>
      </c>
      <c r="O794" s="392">
        <v>0</v>
      </c>
      <c r="P794" s="392">
        <v>0</v>
      </c>
      <c r="Q794" s="392">
        <v>0</v>
      </c>
      <c r="R794" s="392">
        <v>0</v>
      </c>
      <c r="S794" s="392">
        <v>0</v>
      </c>
      <c r="T794" s="392">
        <v>0</v>
      </c>
      <c r="U794" s="392">
        <v>0</v>
      </c>
      <c r="V794" s="392">
        <v>0</v>
      </c>
    </row>
    <row r="795" spans="2:22" x14ac:dyDescent="0.25">
      <c r="B795" s="220">
        <v>40969</v>
      </c>
      <c r="C795" s="391">
        <v>0</v>
      </c>
      <c r="D795" s="392">
        <v>0</v>
      </c>
      <c r="E795" s="392">
        <v>0</v>
      </c>
      <c r="F795" s="392">
        <v>0</v>
      </c>
      <c r="G795" s="392">
        <v>0</v>
      </c>
      <c r="H795" s="392">
        <v>0</v>
      </c>
      <c r="I795" s="392">
        <v>0</v>
      </c>
      <c r="J795" s="392">
        <v>0</v>
      </c>
      <c r="K795" s="392">
        <v>0</v>
      </c>
      <c r="L795" s="392">
        <v>0</v>
      </c>
      <c r="M795" s="392">
        <v>0</v>
      </c>
      <c r="N795" s="392">
        <v>0</v>
      </c>
      <c r="O795" s="392">
        <v>0</v>
      </c>
      <c r="P795" s="392">
        <v>0</v>
      </c>
      <c r="Q795" s="392">
        <v>0</v>
      </c>
      <c r="R795" s="392">
        <v>0</v>
      </c>
      <c r="S795" s="392">
        <v>0</v>
      </c>
      <c r="T795" s="392">
        <v>0</v>
      </c>
      <c r="U795" s="392">
        <v>0</v>
      </c>
      <c r="V795" s="392">
        <v>0</v>
      </c>
    </row>
    <row r="796" spans="2:22" x14ac:dyDescent="0.25">
      <c r="B796" s="220">
        <v>41000</v>
      </c>
      <c r="C796" s="391">
        <v>0</v>
      </c>
      <c r="D796" s="392">
        <v>0</v>
      </c>
      <c r="E796" s="392">
        <v>0</v>
      </c>
      <c r="F796" s="392">
        <v>0</v>
      </c>
      <c r="G796" s="392">
        <v>0</v>
      </c>
      <c r="H796" s="392">
        <v>0</v>
      </c>
      <c r="I796" s="392">
        <v>0</v>
      </c>
      <c r="J796" s="392">
        <v>0</v>
      </c>
      <c r="K796" s="392">
        <v>0</v>
      </c>
      <c r="L796" s="392">
        <v>0</v>
      </c>
      <c r="M796" s="392">
        <v>0</v>
      </c>
      <c r="N796" s="392">
        <v>0</v>
      </c>
      <c r="O796" s="392">
        <v>0</v>
      </c>
      <c r="P796" s="392">
        <v>0</v>
      </c>
      <c r="Q796" s="392">
        <v>0</v>
      </c>
      <c r="R796" s="392">
        <v>0</v>
      </c>
      <c r="S796" s="392">
        <v>0</v>
      </c>
      <c r="T796" s="392">
        <v>0</v>
      </c>
      <c r="U796" s="392">
        <v>0</v>
      </c>
      <c r="V796" s="392">
        <v>0</v>
      </c>
    </row>
    <row r="797" spans="2:22" x14ac:dyDescent="0.25">
      <c r="B797" s="220">
        <v>41030</v>
      </c>
      <c r="C797" s="391">
        <v>0</v>
      </c>
      <c r="D797" s="392">
        <v>0</v>
      </c>
      <c r="E797" s="392">
        <v>0</v>
      </c>
      <c r="F797" s="392">
        <v>0</v>
      </c>
      <c r="G797" s="392">
        <v>0</v>
      </c>
      <c r="H797" s="392">
        <v>0</v>
      </c>
      <c r="I797" s="392">
        <v>0</v>
      </c>
      <c r="J797" s="392">
        <v>0</v>
      </c>
      <c r="K797" s="392">
        <v>0</v>
      </c>
      <c r="L797" s="392">
        <v>0</v>
      </c>
      <c r="M797" s="392">
        <v>0</v>
      </c>
      <c r="N797" s="392">
        <v>0</v>
      </c>
      <c r="O797" s="392">
        <v>0</v>
      </c>
      <c r="P797" s="392">
        <v>0</v>
      </c>
      <c r="Q797" s="392">
        <v>0</v>
      </c>
      <c r="R797" s="392">
        <v>0</v>
      </c>
      <c r="S797" s="392">
        <v>0</v>
      </c>
      <c r="T797" s="392">
        <v>0</v>
      </c>
      <c r="U797" s="392">
        <v>0</v>
      </c>
      <c r="V797" s="392">
        <v>0</v>
      </c>
    </row>
    <row r="798" spans="2:22" x14ac:dyDescent="0.25">
      <c r="B798" s="220">
        <v>41061</v>
      </c>
      <c r="C798" s="391">
        <v>0</v>
      </c>
      <c r="D798" s="392">
        <v>0</v>
      </c>
      <c r="E798" s="392">
        <v>0</v>
      </c>
      <c r="F798" s="392">
        <v>0</v>
      </c>
      <c r="G798" s="392">
        <v>0</v>
      </c>
      <c r="H798" s="392">
        <v>0</v>
      </c>
      <c r="I798" s="392">
        <v>0</v>
      </c>
      <c r="J798" s="392">
        <v>0</v>
      </c>
      <c r="K798" s="392">
        <v>0</v>
      </c>
      <c r="L798" s="392">
        <v>0</v>
      </c>
      <c r="M798" s="392">
        <v>0</v>
      </c>
      <c r="N798" s="392">
        <v>0</v>
      </c>
      <c r="O798" s="392">
        <v>0</v>
      </c>
      <c r="P798" s="392">
        <v>0</v>
      </c>
      <c r="Q798" s="392">
        <v>0</v>
      </c>
      <c r="R798" s="392">
        <v>0</v>
      </c>
      <c r="S798" s="392">
        <v>0</v>
      </c>
      <c r="T798" s="392">
        <v>0</v>
      </c>
      <c r="U798" s="392">
        <v>0</v>
      </c>
      <c r="V798" s="392">
        <v>0</v>
      </c>
    </row>
    <row r="799" spans="2:22" x14ac:dyDescent="0.25">
      <c r="B799" s="220">
        <v>41091</v>
      </c>
      <c r="C799" s="391">
        <v>0</v>
      </c>
      <c r="D799" s="392">
        <v>0</v>
      </c>
      <c r="E799" s="392">
        <v>0</v>
      </c>
      <c r="F799" s="392">
        <v>0</v>
      </c>
      <c r="G799" s="392">
        <v>0</v>
      </c>
      <c r="H799" s="392">
        <v>0</v>
      </c>
      <c r="I799" s="392">
        <v>0</v>
      </c>
      <c r="J799" s="392">
        <v>0</v>
      </c>
      <c r="K799" s="392">
        <v>0</v>
      </c>
      <c r="L799" s="392">
        <v>0</v>
      </c>
      <c r="M799" s="392">
        <v>0</v>
      </c>
      <c r="N799" s="392">
        <v>0</v>
      </c>
      <c r="O799" s="392">
        <v>0</v>
      </c>
      <c r="P799" s="392">
        <v>0</v>
      </c>
      <c r="Q799" s="392">
        <v>0</v>
      </c>
      <c r="R799" s="392">
        <v>0</v>
      </c>
      <c r="S799" s="392">
        <v>0</v>
      </c>
      <c r="T799" s="392">
        <v>0</v>
      </c>
      <c r="U799" s="392">
        <v>0</v>
      </c>
      <c r="V799" s="392">
        <v>0</v>
      </c>
    </row>
    <row r="800" spans="2:22" x14ac:dyDescent="0.25">
      <c r="B800" s="220">
        <v>41122</v>
      </c>
      <c r="C800" s="391">
        <v>0</v>
      </c>
      <c r="D800" s="392">
        <v>0</v>
      </c>
      <c r="E800" s="392">
        <v>0</v>
      </c>
      <c r="F800" s="392">
        <v>0</v>
      </c>
      <c r="G800" s="392">
        <v>0</v>
      </c>
      <c r="H800" s="392">
        <v>0</v>
      </c>
      <c r="I800" s="392">
        <v>0</v>
      </c>
      <c r="J800" s="392">
        <v>0</v>
      </c>
      <c r="K800" s="392">
        <v>0</v>
      </c>
      <c r="L800" s="392">
        <v>0</v>
      </c>
      <c r="M800" s="392">
        <v>0</v>
      </c>
      <c r="N800" s="392">
        <v>0</v>
      </c>
      <c r="O800" s="392">
        <v>0</v>
      </c>
      <c r="P800" s="392">
        <v>0</v>
      </c>
      <c r="Q800" s="392">
        <v>0</v>
      </c>
      <c r="R800" s="392">
        <v>0</v>
      </c>
      <c r="S800" s="392">
        <v>0</v>
      </c>
      <c r="T800" s="392">
        <v>0</v>
      </c>
      <c r="U800" s="392">
        <v>0</v>
      </c>
      <c r="V800" s="392">
        <v>0</v>
      </c>
    </row>
    <row r="801" spans="2:22" x14ac:dyDescent="0.25">
      <c r="B801" s="220">
        <v>41153</v>
      </c>
      <c r="C801" s="391">
        <v>0</v>
      </c>
      <c r="D801" s="392">
        <v>0</v>
      </c>
      <c r="E801" s="392">
        <v>0</v>
      </c>
      <c r="F801" s="392">
        <v>0</v>
      </c>
      <c r="G801" s="392">
        <v>0</v>
      </c>
      <c r="H801" s="392">
        <v>0</v>
      </c>
      <c r="I801" s="392">
        <v>0</v>
      </c>
      <c r="J801" s="392">
        <v>0</v>
      </c>
      <c r="K801" s="392">
        <v>0</v>
      </c>
      <c r="L801" s="392">
        <v>0</v>
      </c>
      <c r="M801" s="392">
        <v>0</v>
      </c>
      <c r="N801" s="392">
        <v>0</v>
      </c>
      <c r="O801" s="392">
        <v>0</v>
      </c>
      <c r="P801" s="392">
        <v>0</v>
      </c>
      <c r="Q801" s="392">
        <v>0</v>
      </c>
      <c r="R801" s="392">
        <v>0</v>
      </c>
      <c r="S801" s="392">
        <v>0</v>
      </c>
      <c r="T801" s="392">
        <v>0</v>
      </c>
      <c r="U801" s="392">
        <v>0</v>
      </c>
      <c r="V801" s="392">
        <v>0</v>
      </c>
    </row>
    <row r="802" spans="2:22" x14ac:dyDescent="0.25">
      <c r="B802" s="220">
        <v>41183</v>
      </c>
      <c r="C802" s="391">
        <v>0</v>
      </c>
      <c r="D802" s="392">
        <v>0</v>
      </c>
      <c r="E802" s="392">
        <v>0</v>
      </c>
      <c r="F802" s="392">
        <v>0</v>
      </c>
      <c r="G802" s="392">
        <v>0</v>
      </c>
      <c r="H802" s="392">
        <v>0</v>
      </c>
      <c r="I802" s="392">
        <v>0</v>
      </c>
      <c r="J802" s="392">
        <v>0</v>
      </c>
      <c r="K802" s="392">
        <v>0</v>
      </c>
      <c r="L802" s="392">
        <v>0</v>
      </c>
      <c r="M802" s="392">
        <v>0</v>
      </c>
      <c r="N802" s="392">
        <v>0</v>
      </c>
      <c r="O802" s="392">
        <v>0</v>
      </c>
      <c r="P802" s="392">
        <v>0</v>
      </c>
      <c r="Q802" s="392">
        <v>0</v>
      </c>
      <c r="R802" s="392">
        <v>0</v>
      </c>
      <c r="S802" s="392">
        <v>0</v>
      </c>
      <c r="T802" s="392">
        <v>0</v>
      </c>
      <c r="U802" s="392">
        <v>0</v>
      </c>
      <c r="V802" s="392">
        <v>0</v>
      </c>
    </row>
    <row r="803" spans="2:22" x14ac:dyDescent="0.25">
      <c r="B803" s="220">
        <v>41214</v>
      </c>
      <c r="C803" s="391">
        <v>0</v>
      </c>
      <c r="D803" s="392">
        <v>0</v>
      </c>
      <c r="E803" s="392">
        <v>0</v>
      </c>
      <c r="F803" s="392">
        <v>0</v>
      </c>
      <c r="G803" s="392">
        <v>0</v>
      </c>
      <c r="H803" s="392">
        <v>0</v>
      </c>
      <c r="I803" s="392">
        <v>0</v>
      </c>
      <c r="J803" s="392">
        <v>0</v>
      </c>
      <c r="K803" s="392">
        <v>0</v>
      </c>
      <c r="L803" s="392">
        <v>0</v>
      </c>
      <c r="M803" s="392">
        <v>0</v>
      </c>
      <c r="N803" s="392">
        <v>0</v>
      </c>
      <c r="O803" s="392">
        <v>0</v>
      </c>
      <c r="P803" s="392">
        <v>0</v>
      </c>
      <c r="Q803" s="392">
        <v>0</v>
      </c>
      <c r="R803" s="392">
        <v>0</v>
      </c>
      <c r="S803" s="392">
        <v>0</v>
      </c>
      <c r="T803" s="392">
        <v>0</v>
      </c>
      <c r="U803" s="392">
        <v>0</v>
      </c>
      <c r="V803" s="392">
        <v>0</v>
      </c>
    </row>
    <row r="804" spans="2:22" x14ac:dyDescent="0.25">
      <c r="B804" s="220">
        <v>41244</v>
      </c>
      <c r="C804" s="391">
        <v>0</v>
      </c>
      <c r="D804" s="392">
        <v>0</v>
      </c>
      <c r="E804" s="392">
        <v>0</v>
      </c>
      <c r="F804" s="392">
        <v>0</v>
      </c>
      <c r="G804" s="392">
        <v>0</v>
      </c>
      <c r="H804" s="392">
        <v>0</v>
      </c>
      <c r="I804" s="392">
        <v>0</v>
      </c>
      <c r="J804" s="392">
        <v>0</v>
      </c>
      <c r="K804" s="392">
        <v>0</v>
      </c>
      <c r="L804" s="392">
        <v>0</v>
      </c>
      <c r="M804" s="392">
        <v>0</v>
      </c>
      <c r="N804" s="392">
        <v>0</v>
      </c>
      <c r="O804" s="392">
        <v>0</v>
      </c>
      <c r="P804" s="392">
        <v>0</v>
      </c>
      <c r="Q804" s="392">
        <v>0</v>
      </c>
      <c r="R804" s="392">
        <v>0</v>
      </c>
      <c r="S804" s="392">
        <v>0</v>
      </c>
      <c r="T804" s="392">
        <v>0</v>
      </c>
      <c r="U804" s="392">
        <v>0</v>
      </c>
      <c r="V804" s="392">
        <v>0</v>
      </c>
    </row>
    <row r="805" spans="2:22" x14ac:dyDescent="0.25">
      <c r="B805" s="221">
        <v>41275</v>
      </c>
      <c r="C805" s="391">
        <v>0</v>
      </c>
      <c r="D805" s="392">
        <v>0</v>
      </c>
      <c r="E805" s="392">
        <v>0</v>
      </c>
      <c r="F805" s="392">
        <v>0</v>
      </c>
      <c r="G805" s="392">
        <v>0</v>
      </c>
      <c r="H805" s="392">
        <v>0</v>
      </c>
      <c r="I805" s="392">
        <v>0</v>
      </c>
      <c r="J805" s="392">
        <v>0</v>
      </c>
      <c r="K805" s="392">
        <v>0</v>
      </c>
      <c r="L805" s="392">
        <v>0</v>
      </c>
      <c r="M805" s="392">
        <v>0</v>
      </c>
      <c r="N805" s="392">
        <v>0</v>
      </c>
      <c r="O805" s="392">
        <v>0</v>
      </c>
      <c r="P805" s="392">
        <v>0</v>
      </c>
      <c r="Q805" s="392">
        <v>0</v>
      </c>
      <c r="R805" s="392">
        <v>0</v>
      </c>
      <c r="S805" s="392">
        <v>0</v>
      </c>
      <c r="T805" s="392">
        <v>0</v>
      </c>
      <c r="U805" s="392">
        <v>0</v>
      </c>
      <c r="V805" s="392">
        <v>0</v>
      </c>
    </row>
    <row r="806" spans="2:22" x14ac:dyDescent="0.25">
      <c r="B806" s="221">
        <v>41306</v>
      </c>
      <c r="C806" s="391">
        <v>0</v>
      </c>
      <c r="D806" s="392">
        <v>0</v>
      </c>
      <c r="E806" s="392">
        <v>0</v>
      </c>
      <c r="F806" s="392">
        <v>0</v>
      </c>
      <c r="G806" s="392">
        <v>0</v>
      </c>
      <c r="H806" s="392">
        <v>0</v>
      </c>
      <c r="I806" s="392">
        <v>0</v>
      </c>
      <c r="J806" s="392">
        <v>0</v>
      </c>
      <c r="K806" s="392">
        <v>0</v>
      </c>
      <c r="L806" s="392">
        <v>0</v>
      </c>
      <c r="M806" s="392">
        <v>0</v>
      </c>
      <c r="N806" s="392">
        <v>0</v>
      </c>
      <c r="O806" s="392">
        <v>0</v>
      </c>
      <c r="P806" s="392">
        <v>0</v>
      </c>
      <c r="Q806" s="392">
        <v>0</v>
      </c>
      <c r="R806" s="392">
        <v>0</v>
      </c>
      <c r="S806" s="392">
        <v>0</v>
      </c>
      <c r="T806" s="392">
        <v>0</v>
      </c>
      <c r="U806" s="392">
        <v>0</v>
      </c>
      <c r="V806" s="392">
        <v>0</v>
      </c>
    </row>
    <row r="807" spans="2:22" x14ac:dyDescent="0.25">
      <c r="B807" s="221">
        <v>41334</v>
      </c>
      <c r="C807" s="391">
        <v>0</v>
      </c>
      <c r="D807" s="392">
        <v>0</v>
      </c>
      <c r="E807" s="392">
        <v>0</v>
      </c>
      <c r="F807" s="392">
        <v>0</v>
      </c>
      <c r="G807" s="392">
        <v>0</v>
      </c>
      <c r="H807" s="392">
        <v>0</v>
      </c>
      <c r="I807" s="392">
        <v>0</v>
      </c>
      <c r="J807" s="392">
        <v>0</v>
      </c>
      <c r="K807" s="392">
        <v>0</v>
      </c>
      <c r="L807" s="392">
        <v>0</v>
      </c>
      <c r="M807" s="392">
        <v>0</v>
      </c>
      <c r="N807" s="392">
        <v>0</v>
      </c>
      <c r="O807" s="392">
        <v>0</v>
      </c>
      <c r="P807" s="392">
        <v>0</v>
      </c>
      <c r="Q807" s="392">
        <v>0</v>
      </c>
      <c r="R807" s="392">
        <v>0</v>
      </c>
      <c r="S807" s="392">
        <v>0</v>
      </c>
      <c r="T807" s="392">
        <v>0</v>
      </c>
      <c r="U807" s="392">
        <v>0</v>
      </c>
      <c r="V807" s="392">
        <v>0</v>
      </c>
    </row>
    <row r="808" spans="2:22" x14ac:dyDescent="0.25">
      <c r="B808" s="221">
        <v>41365</v>
      </c>
      <c r="C808" s="391">
        <v>0</v>
      </c>
      <c r="D808" s="392">
        <v>0</v>
      </c>
      <c r="E808" s="392">
        <v>0</v>
      </c>
      <c r="F808" s="392">
        <v>0</v>
      </c>
      <c r="G808" s="392">
        <v>0</v>
      </c>
      <c r="H808" s="392">
        <v>0</v>
      </c>
      <c r="I808" s="392">
        <v>0</v>
      </c>
      <c r="J808" s="392">
        <v>0</v>
      </c>
      <c r="K808" s="392">
        <v>0</v>
      </c>
      <c r="L808" s="392">
        <v>0</v>
      </c>
      <c r="M808" s="392">
        <v>0</v>
      </c>
      <c r="N808" s="392">
        <v>0</v>
      </c>
      <c r="O808" s="392">
        <v>0</v>
      </c>
      <c r="P808" s="392">
        <v>0</v>
      </c>
      <c r="Q808" s="392">
        <v>0</v>
      </c>
      <c r="R808" s="392">
        <v>0</v>
      </c>
      <c r="S808" s="392">
        <v>0</v>
      </c>
      <c r="T808" s="392">
        <v>0</v>
      </c>
      <c r="U808" s="392">
        <v>0</v>
      </c>
      <c r="V808" s="392">
        <v>0</v>
      </c>
    </row>
    <row r="809" spans="2:22" x14ac:dyDescent="0.25">
      <c r="B809" s="221">
        <v>41395</v>
      </c>
      <c r="C809" s="391">
        <v>0</v>
      </c>
      <c r="D809" s="392">
        <v>0</v>
      </c>
      <c r="E809" s="392">
        <v>0</v>
      </c>
      <c r="F809" s="392">
        <v>0</v>
      </c>
      <c r="G809" s="392">
        <v>0</v>
      </c>
      <c r="H809" s="392">
        <v>0</v>
      </c>
      <c r="I809" s="392">
        <v>0</v>
      </c>
      <c r="J809" s="392">
        <v>0</v>
      </c>
      <c r="K809" s="392">
        <v>0</v>
      </c>
      <c r="L809" s="392">
        <v>0</v>
      </c>
      <c r="M809" s="392">
        <v>0</v>
      </c>
      <c r="N809" s="392">
        <v>0</v>
      </c>
      <c r="O809" s="392">
        <v>0</v>
      </c>
      <c r="P809" s="392">
        <v>0</v>
      </c>
      <c r="Q809" s="392">
        <v>0</v>
      </c>
      <c r="R809" s="392">
        <v>0</v>
      </c>
      <c r="S809" s="392">
        <v>0</v>
      </c>
      <c r="T809" s="392">
        <v>0</v>
      </c>
      <c r="U809" s="392">
        <v>0</v>
      </c>
      <c r="V809" s="392">
        <v>0</v>
      </c>
    </row>
    <row r="810" spans="2:22" x14ac:dyDescent="0.25">
      <c r="B810" s="221">
        <v>41426</v>
      </c>
      <c r="C810" s="391">
        <v>0</v>
      </c>
      <c r="D810" s="392">
        <v>0</v>
      </c>
      <c r="E810" s="392">
        <v>0</v>
      </c>
      <c r="F810" s="392">
        <v>0</v>
      </c>
      <c r="G810" s="392">
        <v>0</v>
      </c>
      <c r="H810" s="392">
        <v>0</v>
      </c>
      <c r="I810" s="392">
        <v>0</v>
      </c>
      <c r="J810" s="392">
        <v>0</v>
      </c>
      <c r="K810" s="392">
        <v>0</v>
      </c>
      <c r="L810" s="392">
        <v>0</v>
      </c>
      <c r="M810" s="392">
        <v>0</v>
      </c>
      <c r="N810" s="392">
        <v>0</v>
      </c>
      <c r="O810" s="392">
        <v>0</v>
      </c>
      <c r="P810" s="392">
        <v>0</v>
      </c>
      <c r="Q810" s="392">
        <v>0</v>
      </c>
      <c r="R810" s="392">
        <v>0</v>
      </c>
      <c r="S810" s="392">
        <v>0</v>
      </c>
      <c r="T810" s="392">
        <v>0</v>
      </c>
      <c r="U810" s="392">
        <v>0</v>
      </c>
      <c r="V810" s="392">
        <v>0</v>
      </c>
    </row>
    <row r="811" spans="2:22" x14ac:dyDescent="0.25">
      <c r="B811" s="221">
        <v>41456</v>
      </c>
      <c r="C811" s="391">
        <v>0</v>
      </c>
      <c r="D811" s="392">
        <v>0</v>
      </c>
      <c r="E811" s="392">
        <v>0</v>
      </c>
      <c r="F811" s="392">
        <v>0</v>
      </c>
      <c r="G811" s="392">
        <v>0</v>
      </c>
      <c r="H811" s="392">
        <v>0</v>
      </c>
      <c r="I811" s="392">
        <v>0</v>
      </c>
      <c r="J811" s="392">
        <v>0</v>
      </c>
      <c r="K811" s="392">
        <v>0</v>
      </c>
      <c r="L811" s="392">
        <v>0</v>
      </c>
      <c r="M811" s="392">
        <v>0</v>
      </c>
      <c r="N811" s="392">
        <v>0</v>
      </c>
      <c r="O811" s="392">
        <v>0</v>
      </c>
      <c r="P811" s="392">
        <v>0</v>
      </c>
      <c r="Q811" s="392">
        <v>0</v>
      </c>
      <c r="R811" s="392">
        <v>0</v>
      </c>
      <c r="S811" s="392">
        <v>0</v>
      </c>
      <c r="T811" s="392">
        <v>0</v>
      </c>
      <c r="U811" s="392">
        <v>0</v>
      </c>
      <c r="V811" s="392">
        <v>0</v>
      </c>
    </row>
    <row r="812" spans="2:22" x14ac:dyDescent="0.25">
      <c r="B812" s="221">
        <v>41487</v>
      </c>
      <c r="C812" s="391">
        <v>0</v>
      </c>
      <c r="D812" s="392">
        <v>0</v>
      </c>
      <c r="E812" s="392">
        <v>0</v>
      </c>
      <c r="F812" s="392">
        <v>0</v>
      </c>
      <c r="G812" s="392">
        <v>0</v>
      </c>
      <c r="H812" s="392">
        <v>0</v>
      </c>
      <c r="I812" s="392">
        <v>0</v>
      </c>
      <c r="J812" s="392">
        <v>0</v>
      </c>
      <c r="K812" s="392">
        <v>0</v>
      </c>
      <c r="L812" s="392">
        <v>0</v>
      </c>
      <c r="M812" s="392">
        <v>0</v>
      </c>
      <c r="N812" s="392">
        <v>0</v>
      </c>
      <c r="O812" s="392">
        <v>0</v>
      </c>
      <c r="P812" s="392">
        <v>0</v>
      </c>
      <c r="Q812" s="392">
        <v>0</v>
      </c>
      <c r="R812" s="392">
        <v>0</v>
      </c>
      <c r="S812" s="392">
        <v>0</v>
      </c>
      <c r="T812" s="392">
        <v>0</v>
      </c>
      <c r="U812" s="392">
        <v>0</v>
      </c>
      <c r="V812" s="392">
        <v>0</v>
      </c>
    </row>
    <row r="813" spans="2:22" x14ac:dyDescent="0.25">
      <c r="B813" s="221">
        <v>41518</v>
      </c>
      <c r="C813" s="391">
        <v>0</v>
      </c>
      <c r="D813" s="392">
        <v>0</v>
      </c>
      <c r="E813" s="392">
        <v>0</v>
      </c>
      <c r="F813" s="392">
        <v>0</v>
      </c>
      <c r="G813" s="392">
        <v>0</v>
      </c>
      <c r="H813" s="392">
        <v>0</v>
      </c>
      <c r="I813" s="392">
        <v>0</v>
      </c>
      <c r="J813" s="392">
        <v>0</v>
      </c>
      <c r="K813" s="392">
        <v>0</v>
      </c>
      <c r="L813" s="392">
        <v>0</v>
      </c>
      <c r="M813" s="392">
        <v>0</v>
      </c>
      <c r="N813" s="392">
        <v>0</v>
      </c>
      <c r="O813" s="392">
        <v>0</v>
      </c>
      <c r="P813" s="392">
        <v>0</v>
      </c>
      <c r="Q813" s="392">
        <v>0</v>
      </c>
      <c r="R813" s="392">
        <v>0</v>
      </c>
      <c r="S813" s="392">
        <v>0</v>
      </c>
      <c r="T813" s="392">
        <v>0</v>
      </c>
      <c r="U813" s="392">
        <v>0</v>
      </c>
      <c r="V813" s="392">
        <v>0</v>
      </c>
    </row>
    <row r="814" spans="2:22" x14ac:dyDescent="0.25">
      <c r="B814" s="221">
        <v>41548</v>
      </c>
      <c r="C814" s="391">
        <v>0</v>
      </c>
      <c r="D814" s="392">
        <v>0</v>
      </c>
      <c r="E814" s="392">
        <v>0</v>
      </c>
      <c r="F814" s="392">
        <v>0</v>
      </c>
      <c r="G814" s="392">
        <v>0</v>
      </c>
      <c r="H814" s="392">
        <v>0</v>
      </c>
      <c r="I814" s="392">
        <v>0</v>
      </c>
      <c r="J814" s="392">
        <v>0</v>
      </c>
      <c r="K814" s="392">
        <v>0</v>
      </c>
      <c r="L814" s="392">
        <v>0</v>
      </c>
      <c r="M814" s="392">
        <v>0</v>
      </c>
      <c r="N814" s="392">
        <v>0</v>
      </c>
      <c r="O814" s="392">
        <v>0</v>
      </c>
      <c r="P814" s="392">
        <v>0</v>
      </c>
      <c r="Q814" s="392">
        <v>0</v>
      </c>
      <c r="R814" s="392">
        <v>0</v>
      </c>
      <c r="S814" s="392">
        <v>0</v>
      </c>
      <c r="T814" s="392">
        <v>0</v>
      </c>
      <c r="U814" s="392">
        <v>0</v>
      </c>
      <c r="V814" s="392">
        <v>0</v>
      </c>
    </row>
    <row r="815" spans="2:22" x14ac:dyDescent="0.25">
      <c r="B815" s="221">
        <v>41579</v>
      </c>
      <c r="C815" s="391">
        <v>0</v>
      </c>
      <c r="D815" s="392">
        <v>0</v>
      </c>
      <c r="E815" s="392">
        <v>0</v>
      </c>
      <c r="F815" s="392">
        <v>0</v>
      </c>
      <c r="G815" s="392">
        <v>0</v>
      </c>
      <c r="H815" s="392">
        <v>0</v>
      </c>
      <c r="I815" s="392">
        <v>0</v>
      </c>
      <c r="J815" s="392">
        <v>0</v>
      </c>
      <c r="K815" s="392">
        <v>0</v>
      </c>
      <c r="L815" s="392">
        <v>0</v>
      </c>
      <c r="M815" s="392">
        <v>0</v>
      </c>
      <c r="N815" s="392">
        <v>0</v>
      </c>
      <c r="O815" s="392">
        <v>0</v>
      </c>
      <c r="P815" s="392">
        <v>0</v>
      </c>
      <c r="Q815" s="392">
        <v>0</v>
      </c>
      <c r="R815" s="392">
        <v>0</v>
      </c>
      <c r="S815" s="392">
        <v>0</v>
      </c>
      <c r="T815" s="392">
        <v>0</v>
      </c>
      <c r="U815" s="392">
        <v>0</v>
      </c>
      <c r="V815" s="392">
        <v>0</v>
      </c>
    </row>
    <row r="816" spans="2:22" x14ac:dyDescent="0.25">
      <c r="B816" s="221">
        <v>41609</v>
      </c>
      <c r="C816" s="391">
        <v>0</v>
      </c>
      <c r="D816" s="392">
        <v>0</v>
      </c>
      <c r="E816" s="392">
        <v>0</v>
      </c>
      <c r="F816" s="392">
        <v>0</v>
      </c>
      <c r="G816" s="392">
        <v>0</v>
      </c>
      <c r="H816" s="392">
        <v>0</v>
      </c>
      <c r="I816" s="392">
        <v>0</v>
      </c>
      <c r="J816" s="392">
        <v>0</v>
      </c>
      <c r="K816" s="392">
        <v>0</v>
      </c>
      <c r="L816" s="392">
        <v>0</v>
      </c>
      <c r="M816" s="392">
        <v>0</v>
      </c>
      <c r="N816" s="392">
        <v>0</v>
      </c>
      <c r="O816" s="392">
        <v>0</v>
      </c>
      <c r="P816" s="392">
        <v>0</v>
      </c>
      <c r="Q816" s="392">
        <v>0</v>
      </c>
      <c r="R816" s="392">
        <v>0</v>
      </c>
      <c r="S816" s="392">
        <v>0</v>
      </c>
      <c r="T816" s="392">
        <v>0</v>
      </c>
      <c r="U816" s="392">
        <v>0</v>
      </c>
      <c r="V816" s="392">
        <v>0</v>
      </c>
    </row>
    <row r="817" spans="2:22" x14ac:dyDescent="0.25">
      <c r="B817" s="221">
        <v>41640</v>
      </c>
      <c r="C817" s="391">
        <v>0</v>
      </c>
      <c r="D817" s="392">
        <v>0</v>
      </c>
      <c r="E817" s="392">
        <v>0</v>
      </c>
      <c r="F817" s="392">
        <v>0</v>
      </c>
      <c r="G817" s="392">
        <v>0</v>
      </c>
      <c r="H817" s="392">
        <v>0</v>
      </c>
      <c r="I817" s="392">
        <v>0</v>
      </c>
      <c r="J817" s="392">
        <v>0</v>
      </c>
      <c r="K817" s="392">
        <v>0</v>
      </c>
      <c r="L817" s="392">
        <v>0</v>
      </c>
      <c r="M817" s="392">
        <v>0</v>
      </c>
      <c r="N817" s="392">
        <v>0</v>
      </c>
      <c r="O817" s="392">
        <v>0</v>
      </c>
      <c r="P817" s="392">
        <v>0</v>
      </c>
      <c r="Q817" s="392">
        <v>0</v>
      </c>
      <c r="R817" s="392">
        <v>0</v>
      </c>
      <c r="S817" s="392">
        <v>0</v>
      </c>
      <c r="T817" s="392">
        <v>0</v>
      </c>
      <c r="U817" s="392">
        <v>0</v>
      </c>
      <c r="V817" s="392">
        <v>0</v>
      </c>
    </row>
    <row r="818" spans="2:22" x14ac:dyDescent="0.25">
      <c r="B818" s="221">
        <v>41671</v>
      </c>
      <c r="C818" s="391">
        <v>0</v>
      </c>
      <c r="D818" s="392">
        <v>0</v>
      </c>
      <c r="E818" s="392">
        <v>0</v>
      </c>
      <c r="F818" s="392">
        <v>0</v>
      </c>
      <c r="G818" s="392">
        <v>0</v>
      </c>
      <c r="H818" s="392">
        <v>0</v>
      </c>
      <c r="I818" s="392">
        <v>0</v>
      </c>
      <c r="J818" s="392">
        <v>0</v>
      </c>
      <c r="K818" s="392">
        <v>0</v>
      </c>
      <c r="L818" s="392">
        <v>0</v>
      </c>
      <c r="M818" s="392">
        <v>0</v>
      </c>
      <c r="N818" s="392">
        <v>0</v>
      </c>
      <c r="O818" s="392">
        <v>0</v>
      </c>
      <c r="P818" s="392">
        <v>0</v>
      </c>
      <c r="Q818" s="392">
        <v>0</v>
      </c>
      <c r="R818" s="392">
        <v>0</v>
      </c>
      <c r="S818" s="392">
        <v>0</v>
      </c>
      <c r="T818" s="392">
        <v>0</v>
      </c>
      <c r="U818" s="392">
        <v>0</v>
      </c>
      <c r="V818" s="392">
        <v>0</v>
      </c>
    </row>
    <row r="819" spans="2:22" x14ac:dyDescent="0.25">
      <c r="B819" s="221">
        <v>41699</v>
      </c>
      <c r="C819" s="391">
        <v>0</v>
      </c>
      <c r="D819" s="392">
        <v>0</v>
      </c>
      <c r="E819" s="392">
        <v>0</v>
      </c>
      <c r="F819" s="392">
        <v>0</v>
      </c>
      <c r="G819" s="392">
        <v>0</v>
      </c>
      <c r="H819" s="392">
        <v>0</v>
      </c>
      <c r="I819" s="392">
        <v>0</v>
      </c>
      <c r="J819" s="392">
        <v>0</v>
      </c>
      <c r="K819" s="392">
        <v>0</v>
      </c>
      <c r="L819" s="392">
        <v>0</v>
      </c>
      <c r="M819" s="392">
        <v>0</v>
      </c>
      <c r="N819" s="392">
        <v>0</v>
      </c>
      <c r="O819" s="392">
        <v>0</v>
      </c>
      <c r="P819" s="392">
        <v>0</v>
      </c>
      <c r="Q819" s="392">
        <v>0</v>
      </c>
      <c r="R819" s="392">
        <v>0</v>
      </c>
      <c r="S819" s="392">
        <v>0</v>
      </c>
      <c r="T819" s="392">
        <v>0</v>
      </c>
      <c r="U819" s="392">
        <v>0</v>
      </c>
      <c r="V819" s="392">
        <v>0</v>
      </c>
    </row>
    <row r="820" spans="2:22" x14ac:dyDescent="0.25">
      <c r="B820" s="221">
        <v>41730</v>
      </c>
      <c r="C820" s="391">
        <v>0</v>
      </c>
      <c r="D820" s="392">
        <v>0</v>
      </c>
      <c r="E820" s="392">
        <v>0</v>
      </c>
      <c r="F820" s="392">
        <v>0</v>
      </c>
      <c r="G820" s="392">
        <v>0</v>
      </c>
      <c r="H820" s="392">
        <v>0</v>
      </c>
      <c r="I820" s="392">
        <v>0</v>
      </c>
      <c r="J820" s="392">
        <v>0</v>
      </c>
      <c r="K820" s="392">
        <v>0</v>
      </c>
      <c r="L820" s="392">
        <v>0</v>
      </c>
      <c r="M820" s="392">
        <v>0</v>
      </c>
      <c r="N820" s="392">
        <v>0</v>
      </c>
      <c r="O820" s="392">
        <v>0</v>
      </c>
      <c r="P820" s="392">
        <v>0</v>
      </c>
      <c r="Q820" s="392">
        <v>0</v>
      </c>
      <c r="R820" s="392">
        <v>0</v>
      </c>
      <c r="S820" s="392">
        <v>0</v>
      </c>
      <c r="T820" s="392">
        <v>0</v>
      </c>
      <c r="U820" s="392">
        <v>0</v>
      </c>
      <c r="V820" s="392">
        <v>0</v>
      </c>
    </row>
    <row r="821" spans="2:22" x14ac:dyDescent="0.25">
      <c r="B821" s="221">
        <v>41760</v>
      </c>
      <c r="C821" s="391">
        <v>0</v>
      </c>
      <c r="D821" s="392">
        <v>0</v>
      </c>
      <c r="E821" s="392">
        <v>0</v>
      </c>
      <c r="F821" s="392">
        <v>0</v>
      </c>
      <c r="G821" s="392">
        <v>0</v>
      </c>
      <c r="H821" s="392">
        <v>0</v>
      </c>
      <c r="I821" s="392">
        <v>0</v>
      </c>
      <c r="J821" s="392">
        <v>0</v>
      </c>
      <c r="K821" s="392">
        <v>0</v>
      </c>
      <c r="L821" s="392">
        <v>0</v>
      </c>
      <c r="M821" s="392">
        <v>0</v>
      </c>
      <c r="N821" s="392">
        <v>0</v>
      </c>
      <c r="O821" s="392">
        <v>0</v>
      </c>
      <c r="P821" s="392">
        <v>0</v>
      </c>
      <c r="Q821" s="392">
        <v>0</v>
      </c>
      <c r="R821" s="392">
        <v>0</v>
      </c>
      <c r="S821" s="392">
        <v>0</v>
      </c>
      <c r="T821" s="392">
        <v>0</v>
      </c>
      <c r="U821" s="392">
        <v>0</v>
      </c>
      <c r="V821" s="392">
        <v>0</v>
      </c>
    </row>
    <row r="822" spans="2:22" x14ac:dyDescent="0.25">
      <c r="B822" s="221">
        <v>41791</v>
      </c>
      <c r="C822" s="391">
        <v>0</v>
      </c>
      <c r="D822" s="392">
        <v>0</v>
      </c>
      <c r="E822" s="392">
        <v>0</v>
      </c>
      <c r="F822" s="392">
        <v>0</v>
      </c>
      <c r="G822" s="392">
        <v>0</v>
      </c>
      <c r="H822" s="392">
        <v>0</v>
      </c>
      <c r="I822" s="392">
        <v>0</v>
      </c>
      <c r="J822" s="392">
        <v>0</v>
      </c>
      <c r="K822" s="392">
        <v>0</v>
      </c>
      <c r="L822" s="392">
        <v>0</v>
      </c>
      <c r="M822" s="392">
        <v>0</v>
      </c>
      <c r="N822" s="392">
        <v>0</v>
      </c>
      <c r="O822" s="392">
        <v>0</v>
      </c>
      <c r="P822" s="392">
        <v>0</v>
      </c>
      <c r="Q822" s="392">
        <v>0</v>
      </c>
      <c r="R822" s="392">
        <v>0</v>
      </c>
      <c r="S822" s="392">
        <v>0</v>
      </c>
      <c r="T822" s="392">
        <v>0</v>
      </c>
      <c r="U822" s="392">
        <v>0</v>
      </c>
      <c r="V822" s="392">
        <v>0</v>
      </c>
    </row>
    <row r="823" spans="2:22" x14ac:dyDescent="0.25">
      <c r="B823" s="221">
        <v>41821</v>
      </c>
      <c r="C823" s="391">
        <v>0</v>
      </c>
      <c r="D823" s="392">
        <v>0</v>
      </c>
      <c r="E823" s="392">
        <v>0</v>
      </c>
      <c r="F823" s="392">
        <v>0</v>
      </c>
      <c r="G823" s="392">
        <v>0</v>
      </c>
      <c r="H823" s="392">
        <v>0</v>
      </c>
      <c r="I823" s="392">
        <v>0</v>
      </c>
      <c r="J823" s="392">
        <v>0</v>
      </c>
      <c r="K823" s="392">
        <v>0</v>
      </c>
      <c r="L823" s="392">
        <v>0</v>
      </c>
      <c r="M823" s="392">
        <v>0</v>
      </c>
      <c r="N823" s="392">
        <v>0</v>
      </c>
      <c r="O823" s="392">
        <v>0</v>
      </c>
      <c r="P823" s="392">
        <v>0</v>
      </c>
      <c r="Q823" s="392">
        <v>0</v>
      </c>
      <c r="R823" s="392">
        <v>0</v>
      </c>
      <c r="S823" s="392">
        <v>0</v>
      </c>
      <c r="T823" s="392">
        <v>0</v>
      </c>
      <c r="U823" s="392">
        <v>0</v>
      </c>
      <c r="V823" s="392">
        <v>0</v>
      </c>
    </row>
    <row r="824" spans="2:22" x14ac:dyDescent="0.25">
      <c r="B824" s="221">
        <v>41852</v>
      </c>
      <c r="C824" s="391">
        <v>0</v>
      </c>
      <c r="D824" s="392">
        <v>0</v>
      </c>
      <c r="E824" s="392">
        <v>0</v>
      </c>
      <c r="F824" s="392">
        <v>0</v>
      </c>
      <c r="G824" s="392">
        <v>0</v>
      </c>
      <c r="H824" s="392">
        <v>0</v>
      </c>
      <c r="I824" s="392">
        <v>0</v>
      </c>
      <c r="J824" s="392">
        <v>0</v>
      </c>
      <c r="K824" s="392">
        <v>0</v>
      </c>
      <c r="L824" s="392">
        <v>0</v>
      </c>
      <c r="M824" s="392">
        <v>0</v>
      </c>
      <c r="N824" s="392">
        <v>0</v>
      </c>
      <c r="O824" s="392">
        <v>0</v>
      </c>
      <c r="P824" s="392">
        <v>0</v>
      </c>
      <c r="Q824" s="392">
        <v>0</v>
      </c>
      <c r="R824" s="392">
        <v>0</v>
      </c>
      <c r="S824" s="392">
        <v>0</v>
      </c>
      <c r="T824" s="392">
        <v>0</v>
      </c>
      <c r="U824" s="392">
        <v>0</v>
      </c>
      <c r="V824" s="392">
        <v>0</v>
      </c>
    </row>
    <row r="825" spans="2:22" x14ac:dyDescent="0.25">
      <c r="B825" s="221">
        <v>41883</v>
      </c>
      <c r="C825" s="391">
        <v>0</v>
      </c>
      <c r="D825" s="392">
        <v>0</v>
      </c>
      <c r="E825" s="392">
        <v>0</v>
      </c>
      <c r="F825" s="392">
        <v>0</v>
      </c>
      <c r="G825" s="392">
        <v>0</v>
      </c>
      <c r="H825" s="392">
        <v>0</v>
      </c>
      <c r="I825" s="392">
        <v>0</v>
      </c>
      <c r="J825" s="392">
        <v>0</v>
      </c>
      <c r="K825" s="392">
        <v>0</v>
      </c>
      <c r="L825" s="392">
        <v>0</v>
      </c>
      <c r="M825" s="392">
        <v>0</v>
      </c>
      <c r="N825" s="392">
        <v>0</v>
      </c>
      <c r="O825" s="392">
        <v>0</v>
      </c>
      <c r="P825" s="392">
        <v>0</v>
      </c>
      <c r="Q825" s="392">
        <v>0</v>
      </c>
      <c r="R825" s="392">
        <v>0</v>
      </c>
      <c r="S825" s="392">
        <v>0</v>
      </c>
      <c r="T825" s="392">
        <v>0</v>
      </c>
      <c r="U825" s="392">
        <v>0</v>
      </c>
      <c r="V825" s="392">
        <v>0</v>
      </c>
    </row>
    <row r="826" spans="2:22" x14ac:dyDescent="0.25">
      <c r="B826" s="221">
        <v>41913</v>
      </c>
      <c r="C826" s="391">
        <v>0</v>
      </c>
      <c r="D826" s="392">
        <v>0</v>
      </c>
      <c r="E826" s="392">
        <v>0</v>
      </c>
      <c r="F826" s="392">
        <v>0</v>
      </c>
      <c r="G826" s="392">
        <v>0</v>
      </c>
      <c r="H826" s="392">
        <v>0</v>
      </c>
      <c r="I826" s="392">
        <v>0</v>
      </c>
      <c r="J826" s="392">
        <v>0</v>
      </c>
      <c r="K826" s="392">
        <v>0</v>
      </c>
      <c r="L826" s="392">
        <v>0</v>
      </c>
      <c r="M826" s="392">
        <v>0</v>
      </c>
      <c r="N826" s="392">
        <v>0</v>
      </c>
      <c r="O826" s="392">
        <v>0</v>
      </c>
      <c r="P826" s="392">
        <v>0</v>
      </c>
      <c r="Q826" s="392">
        <v>0</v>
      </c>
      <c r="R826" s="392">
        <v>0</v>
      </c>
      <c r="S826" s="392">
        <v>0</v>
      </c>
      <c r="T826" s="392">
        <v>0</v>
      </c>
      <c r="U826" s="392">
        <v>0</v>
      </c>
      <c r="V826" s="392">
        <v>0</v>
      </c>
    </row>
    <row r="827" spans="2:22" x14ac:dyDescent="0.25">
      <c r="B827" s="221">
        <v>41944</v>
      </c>
      <c r="C827" s="391">
        <v>0</v>
      </c>
      <c r="D827" s="392">
        <v>0</v>
      </c>
      <c r="E827" s="392">
        <v>0</v>
      </c>
      <c r="F827" s="392">
        <v>0</v>
      </c>
      <c r="G827" s="392">
        <v>0</v>
      </c>
      <c r="H827" s="392">
        <v>0</v>
      </c>
      <c r="I827" s="392">
        <v>0</v>
      </c>
      <c r="J827" s="392">
        <v>0</v>
      </c>
      <c r="K827" s="392">
        <v>0</v>
      </c>
      <c r="L827" s="392">
        <v>0</v>
      </c>
      <c r="M827" s="392">
        <v>0</v>
      </c>
      <c r="N827" s="392">
        <v>0</v>
      </c>
      <c r="O827" s="392">
        <v>0</v>
      </c>
      <c r="P827" s="392">
        <v>0</v>
      </c>
      <c r="Q827" s="392">
        <v>0</v>
      </c>
      <c r="R827" s="392">
        <v>0</v>
      </c>
      <c r="S827" s="392">
        <v>0</v>
      </c>
      <c r="T827" s="392">
        <v>0</v>
      </c>
      <c r="U827" s="392">
        <v>0</v>
      </c>
      <c r="V827" s="392">
        <v>0</v>
      </c>
    </row>
    <row r="828" spans="2:22" x14ac:dyDescent="0.25">
      <c r="B828" s="221">
        <v>41974</v>
      </c>
      <c r="C828" s="391">
        <v>0</v>
      </c>
      <c r="D828" s="392">
        <v>0</v>
      </c>
      <c r="E828" s="392">
        <v>0</v>
      </c>
      <c r="F828" s="392">
        <v>0</v>
      </c>
      <c r="G828" s="392">
        <v>0</v>
      </c>
      <c r="H828" s="392">
        <v>0</v>
      </c>
      <c r="I828" s="392">
        <v>0</v>
      </c>
      <c r="J828" s="392">
        <v>0</v>
      </c>
      <c r="K828" s="392">
        <v>0</v>
      </c>
      <c r="L828" s="392">
        <v>0</v>
      </c>
      <c r="M828" s="392">
        <v>0</v>
      </c>
      <c r="N828" s="392">
        <v>0</v>
      </c>
      <c r="O828" s="392">
        <v>0</v>
      </c>
      <c r="P828" s="392">
        <v>0</v>
      </c>
      <c r="Q828" s="392">
        <v>0</v>
      </c>
      <c r="R828" s="392">
        <v>0</v>
      </c>
      <c r="S828" s="392">
        <v>0</v>
      </c>
      <c r="T828" s="392">
        <v>0</v>
      </c>
      <c r="U828" s="392">
        <v>0</v>
      </c>
      <c r="V828" s="392">
        <v>0</v>
      </c>
    </row>
    <row r="829" spans="2:22" x14ac:dyDescent="0.25">
      <c r="B829" s="221">
        <v>42005</v>
      </c>
      <c r="C829" s="391">
        <v>0</v>
      </c>
      <c r="D829" s="392">
        <v>0</v>
      </c>
      <c r="E829" s="392">
        <v>0</v>
      </c>
      <c r="F829" s="392">
        <v>0</v>
      </c>
      <c r="G829" s="392">
        <v>0</v>
      </c>
      <c r="H829" s="392">
        <v>0</v>
      </c>
      <c r="I829" s="392">
        <v>0</v>
      </c>
      <c r="J829" s="392">
        <v>0</v>
      </c>
      <c r="K829" s="392">
        <v>0</v>
      </c>
      <c r="L829" s="392">
        <v>0</v>
      </c>
      <c r="M829" s="392">
        <v>0</v>
      </c>
      <c r="N829" s="392">
        <v>0</v>
      </c>
      <c r="O829" s="392">
        <v>0</v>
      </c>
      <c r="P829" s="392">
        <v>0</v>
      </c>
      <c r="Q829" s="392">
        <v>0</v>
      </c>
      <c r="R829" s="392">
        <v>0</v>
      </c>
      <c r="S829" s="392">
        <v>0</v>
      </c>
      <c r="T829" s="392">
        <v>0</v>
      </c>
      <c r="U829" s="392">
        <v>0</v>
      </c>
      <c r="V829" s="392">
        <v>0</v>
      </c>
    </row>
    <row r="830" spans="2:22" x14ac:dyDescent="0.25">
      <c r="B830" s="221">
        <v>42036</v>
      </c>
      <c r="C830" s="391">
        <v>0</v>
      </c>
      <c r="D830" s="392">
        <v>0</v>
      </c>
      <c r="E830" s="392">
        <v>0</v>
      </c>
      <c r="F830" s="392">
        <v>0</v>
      </c>
      <c r="G830" s="392">
        <v>0</v>
      </c>
      <c r="H830" s="392">
        <v>0</v>
      </c>
      <c r="I830" s="392">
        <v>0</v>
      </c>
      <c r="J830" s="392">
        <v>0</v>
      </c>
      <c r="K830" s="392">
        <v>0</v>
      </c>
      <c r="L830" s="392">
        <v>0</v>
      </c>
      <c r="M830" s="392">
        <v>0</v>
      </c>
      <c r="N830" s="392">
        <v>0</v>
      </c>
      <c r="O830" s="392">
        <v>0</v>
      </c>
      <c r="P830" s="392">
        <v>0</v>
      </c>
      <c r="Q830" s="392">
        <v>0</v>
      </c>
      <c r="R830" s="392">
        <v>0</v>
      </c>
      <c r="S830" s="392">
        <v>0</v>
      </c>
      <c r="T830" s="392">
        <v>0</v>
      </c>
      <c r="U830" s="392">
        <v>0</v>
      </c>
      <c r="V830" s="392">
        <v>0</v>
      </c>
    </row>
    <row r="831" spans="2:22" x14ac:dyDescent="0.25">
      <c r="B831" s="221">
        <v>42064</v>
      </c>
      <c r="C831" s="391">
        <v>0</v>
      </c>
      <c r="D831" s="392">
        <v>0</v>
      </c>
      <c r="E831" s="392">
        <v>0</v>
      </c>
      <c r="F831" s="392">
        <v>0</v>
      </c>
      <c r="G831" s="392">
        <v>0</v>
      </c>
      <c r="H831" s="392">
        <v>0</v>
      </c>
      <c r="I831" s="392">
        <v>0</v>
      </c>
      <c r="J831" s="392">
        <v>0</v>
      </c>
      <c r="K831" s="392">
        <v>0</v>
      </c>
      <c r="L831" s="392">
        <v>0</v>
      </c>
      <c r="M831" s="392">
        <v>0</v>
      </c>
      <c r="N831" s="392">
        <v>0</v>
      </c>
      <c r="O831" s="392">
        <v>0</v>
      </c>
      <c r="P831" s="392">
        <v>0</v>
      </c>
      <c r="Q831" s="392">
        <v>0</v>
      </c>
      <c r="R831" s="392">
        <v>0</v>
      </c>
      <c r="S831" s="392">
        <v>0</v>
      </c>
      <c r="T831" s="392">
        <v>0</v>
      </c>
      <c r="U831" s="392">
        <v>0</v>
      </c>
      <c r="V831" s="392">
        <v>0</v>
      </c>
    </row>
    <row r="832" spans="2:22" x14ac:dyDescent="0.25">
      <c r="B832" s="221">
        <v>42095</v>
      </c>
      <c r="C832" s="391">
        <v>0</v>
      </c>
      <c r="D832" s="392">
        <v>0</v>
      </c>
      <c r="E832" s="392">
        <v>0</v>
      </c>
      <c r="F832" s="392">
        <v>0</v>
      </c>
      <c r="G832" s="392">
        <v>0</v>
      </c>
      <c r="H832" s="392">
        <v>0</v>
      </c>
      <c r="I832" s="392">
        <v>0</v>
      </c>
      <c r="J832" s="392">
        <v>0</v>
      </c>
      <c r="K832" s="392">
        <v>0</v>
      </c>
      <c r="L832" s="392">
        <v>0</v>
      </c>
      <c r="M832" s="392">
        <v>0</v>
      </c>
      <c r="N832" s="392">
        <v>0</v>
      </c>
      <c r="O832" s="392">
        <v>0</v>
      </c>
      <c r="P832" s="392">
        <v>0</v>
      </c>
      <c r="Q832" s="392">
        <v>0</v>
      </c>
      <c r="R832" s="392">
        <v>0</v>
      </c>
      <c r="S832" s="392">
        <v>0</v>
      </c>
      <c r="T832" s="392">
        <v>0</v>
      </c>
      <c r="U832" s="392">
        <v>0</v>
      </c>
      <c r="V832" s="392">
        <v>0</v>
      </c>
    </row>
    <row r="833" spans="2:22" ht="13.8" thickBot="1" x14ac:dyDescent="0.3">
      <c r="B833" s="222">
        <v>42125</v>
      </c>
      <c r="C833" s="391">
        <v>0</v>
      </c>
      <c r="D833" s="392">
        <v>0</v>
      </c>
      <c r="E833" s="392">
        <v>0</v>
      </c>
      <c r="F833" s="392">
        <v>0</v>
      </c>
      <c r="G833" s="392">
        <v>0</v>
      </c>
      <c r="H833" s="392">
        <v>0</v>
      </c>
      <c r="I833" s="392">
        <v>0</v>
      </c>
      <c r="J833" s="392">
        <v>0</v>
      </c>
      <c r="K833" s="392">
        <v>0</v>
      </c>
      <c r="L833" s="392">
        <v>0</v>
      </c>
      <c r="M833" s="392">
        <v>0</v>
      </c>
      <c r="N833" s="392">
        <v>0</v>
      </c>
      <c r="O833" s="392">
        <v>0</v>
      </c>
      <c r="P833" s="392">
        <v>0</v>
      </c>
      <c r="Q833" s="392">
        <v>0</v>
      </c>
      <c r="R833" s="392">
        <v>0</v>
      </c>
      <c r="S833" s="392">
        <v>0</v>
      </c>
      <c r="T833" s="392">
        <v>0</v>
      </c>
      <c r="U833" s="392">
        <v>0</v>
      </c>
      <c r="V833" s="3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K157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L9" sqref="L9"/>
    </sheetView>
  </sheetViews>
  <sheetFormatPr defaultRowHeight="13.2" x14ac:dyDescent="0.25"/>
  <cols>
    <col min="1" max="1" width="9.109375" style="89" customWidth="1"/>
    <col min="2" max="3" width="9.109375" style="134" customWidth="1"/>
    <col min="4" max="4" width="12" style="151" customWidth="1"/>
    <col min="5" max="5" width="10.5546875" style="135" customWidth="1"/>
    <col min="6" max="7" width="9.109375" style="85" customWidth="1"/>
    <col min="8" max="8" width="10.109375" style="80" bestFit="1" customWidth="1"/>
    <col min="9" max="42" width="9.109375" style="85" customWidth="1"/>
  </cols>
  <sheetData>
    <row r="1" spans="1:63" x14ac:dyDescent="0.25">
      <c r="E1" s="135">
        <v>0.6</v>
      </c>
      <c r="F1" s="85">
        <f>SQRT(365)</f>
        <v>19.104973174542799</v>
      </c>
      <c r="G1" s="85">
        <f>SQRT(255)</f>
        <v>15.968719422671311</v>
      </c>
      <c r="K1" s="85">
        <v>1</v>
      </c>
      <c r="L1" s="136">
        <v>30</v>
      </c>
      <c r="M1" s="136">
        <v>31</v>
      </c>
      <c r="N1" s="136">
        <v>30</v>
      </c>
      <c r="O1" s="136">
        <v>31</v>
      </c>
      <c r="P1" s="136">
        <v>31</v>
      </c>
      <c r="Q1" s="85">
        <v>28</v>
      </c>
      <c r="R1" s="85">
        <v>31</v>
      </c>
      <c r="S1" s="85">
        <v>30</v>
      </c>
      <c r="T1" s="85">
        <v>31</v>
      </c>
      <c r="U1" s="85">
        <v>30</v>
      </c>
      <c r="V1" s="85">
        <v>31</v>
      </c>
      <c r="W1" s="85">
        <v>31</v>
      </c>
      <c r="X1" s="85">
        <v>30</v>
      </c>
      <c r="Y1" s="85">
        <v>31</v>
      </c>
      <c r="Z1" s="85">
        <v>30</v>
      </c>
      <c r="AA1" s="85">
        <v>31</v>
      </c>
      <c r="AB1" s="85">
        <v>31</v>
      </c>
      <c r="AC1" s="85">
        <v>28</v>
      </c>
    </row>
    <row r="2" spans="1:63" x14ac:dyDescent="0.25">
      <c r="F2" s="85">
        <f>$E1/F1</f>
        <v>3.140543535541282E-2</v>
      </c>
      <c r="G2" s="85">
        <f>$E1/G1</f>
        <v>3.757345746510897E-2</v>
      </c>
      <c r="L2" s="137">
        <v>37135</v>
      </c>
      <c r="M2" s="137">
        <v>37165</v>
      </c>
      <c r="N2" s="137">
        <v>37196</v>
      </c>
      <c r="O2" s="137">
        <v>37226</v>
      </c>
      <c r="P2" s="137">
        <v>37257</v>
      </c>
      <c r="Q2" s="137">
        <v>37288</v>
      </c>
      <c r="R2" s="137">
        <v>37316</v>
      </c>
      <c r="S2" s="137">
        <v>37347</v>
      </c>
      <c r="T2" s="137">
        <v>37377</v>
      </c>
      <c r="U2" s="137">
        <v>37408</v>
      </c>
      <c r="V2" s="137">
        <v>37438</v>
      </c>
      <c r="W2" s="137">
        <v>37469</v>
      </c>
      <c r="X2" s="137">
        <v>37500</v>
      </c>
      <c r="Y2" s="137">
        <v>37530</v>
      </c>
      <c r="Z2" s="137">
        <v>37561</v>
      </c>
      <c r="AA2" s="137">
        <v>37591</v>
      </c>
      <c r="AB2" s="84">
        <v>37622</v>
      </c>
      <c r="AC2" s="84">
        <v>37653</v>
      </c>
      <c r="AD2" s="84">
        <v>37681</v>
      </c>
      <c r="AE2" s="84">
        <v>37712</v>
      </c>
      <c r="AF2" s="84">
        <v>37742</v>
      </c>
      <c r="AG2" s="84">
        <v>37773</v>
      </c>
      <c r="AH2" s="84">
        <v>37803</v>
      </c>
      <c r="AI2" s="84">
        <v>37834</v>
      </c>
      <c r="AJ2" s="84">
        <v>37865</v>
      </c>
      <c r="AK2" s="84">
        <v>37895</v>
      </c>
      <c r="AL2" s="84">
        <v>37926</v>
      </c>
      <c r="AM2" s="84">
        <v>37956</v>
      </c>
      <c r="AN2" s="84">
        <v>37987</v>
      </c>
      <c r="AO2" s="84">
        <v>38018</v>
      </c>
      <c r="AP2" s="84">
        <v>38047</v>
      </c>
      <c r="AQ2" s="84">
        <v>38078</v>
      </c>
      <c r="AR2" s="84">
        <v>38108</v>
      </c>
      <c r="AS2" s="84">
        <v>38139</v>
      </c>
      <c r="AT2" s="84">
        <v>38169</v>
      </c>
      <c r="AU2" s="84">
        <v>38200</v>
      </c>
      <c r="AV2" s="84">
        <v>38231</v>
      </c>
      <c r="AW2" s="84">
        <v>38261</v>
      </c>
      <c r="AX2" s="84">
        <v>38292</v>
      </c>
      <c r="AY2" s="84">
        <v>38322</v>
      </c>
      <c r="AZ2" s="84">
        <v>38353</v>
      </c>
      <c r="BA2" s="84">
        <v>38384</v>
      </c>
      <c r="BB2" s="84">
        <v>38412</v>
      </c>
      <c r="BC2" s="84">
        <v>38443</v>
      </c>
      <c r="BD2" s="84">
        <v>38473</v>
      </c>
      <c r="BE2" s="84">
        <v>38504</v>
      </c>
      <c r="BF2" s="84">
        <v>38534</v>
      </c>
      <c r="BG2" s="84">
        <v>38565</v>
      </c>
      <c r="BH2" s="84">
        <v>38596</v>
      </c>
      <c r="BI2" s="84">
        <v>38626</v>
      </c>
      <c r="BJ2" s="84">
        <v>38657</v>
      </c>
      <c r="BK2" s="84">
        <v>38687</v>
      </c>
    </row>
    <row r="3" spans="1:63" x14ac:dyDescent="0.25">
      <c r="A3" s="89" t="s">
        <v>121</v>
      </c>
    </row>
    <row r="4" spans="1:63" ht="13.8" thickBot="1" x14ac:dyDescent="0.3">
      <c r="A4" s="88" t="s">
        <v>122</v>
      </c>
      <c r="B4" s="140" t="s">
        <v>123</v>
      </c>
      <c r="C4" s="140" t="s">
        <v>124</v>
      </c>
      <c r="D4" s="152" t="s">
        <v>114</v>
      </c>
      <c r="E4" s="141" t="s">
        <v>125</v>
      </c>
      <c r="F4" s="139" t="s">
        <v>126</v>
      </c>
      <c r="G4" s="139" t="s">
        <v>147</v>
      </c>
      <c r="H4" s="149" t="s">
        <v>127</v>
      </c>
      <c r="I4" s="139" t="s">
        <v>128</v>
      </c>
      <c r="J4" s="139" t="s">
        <v>129</v>
      </c>
      <c r="K4" s="139" t="s">
        <v>147</v>
      </c>
      <c r="L4" s="142" t="s">
        <v>130</v>
      </c>
      <c r="M4" s="142" t="s">
        <v>131</v>
      </c>
      <c r="N4" s="142" t="s">
        <v>132</v>
      </c>
      <c r="O4" s="142" t="s">
        <v>133</v>
      </c>
      <c r="P4" s="142" t="s">
        <v>134</v>
      </c>
      <c r="Q4" s="142" t="s">
        <v>135</v>
      </c>
      <c r="R4" s="142" t="s">
        <v>136</v>
      </c>
      <c r="S4" s="142" t="s">
        <v>137</v>
      </c>
      <c r="T4" s="142" t="s">
        <v>138</v>
      </c>
      <c r="U4" s="142" t="s">
        <v>139</v>
      </c>
      <c r="V4" s="142" t="s">
        <v>140</v>
      </c>
      <c r="W4" s="142" t="s">
        <v>141</v>
      </c>
      <c r="X4" s="142" t="s">
        <v>142</v>
      </c>
      <c r="Y4" s="142" t="s">
        <v>143</v>
      </c>
      <c r="Z4" s="142" t="s">
        <v>144</v>
      </c>
      <c r="AA4" s="142" t="s">
        <v>145</v>
      </c>
      <c r="AB4" s="142" t="s">
        <v>161</v>
      </c>
      <c r="AC4" s="142" t="s">
        <v>150</v>
      </c>
      <c r="AD4" s="142" t="s">
        <v>151</v>
      </c>
      <c r="AE4" s="142" t="s">
        <v>152</v>
      </c>
      <c r="AF4" s="142" t="s">
        <v>153</v>
      </c>
      <c r="AG4" s="142" t="s">
        <v>154</v>
      </c>
      <c r="AH4" s="142" t="s">
        <v>155</v>
      </c>
      <c r="AI4" s="142" t="s">
        <v>156</v>
      </c>
      <c r="AJ4" s="142" t="s">
        <v>157</v>
      </c>
      <c r="AK4" s="142" t="s">
        <v>158</v>
      </c>
      <c r="AL4" s="142" t="s">
        <v>159</v>
      </c>
      <c r="AM4" s="142" t="s">
        <v>160</v>
      </c>
      <c r="AN4" s="142" t="s">
        <v>173</v>
      </c>
      <c r="AO4" s="142" t="s">
        <v>162</v>
      </c>
      <c r="AP4" s="142" t="s">
        <v>163</v>
      </c>
      <c r="AQ4" s="142" t="s">
        <v>164</v>
      </c>
      <c r="AR4" s="142" t="s">
        <v>165</v>
      </c>
      <c r="AS4" s="142" t="s">
        <v>166</v>
      </c>
      <c r="AT4" s="142" t="s">
        <v>167</v>
      </c>
      <c r="AU4" s="142" t="s">
        <v>168</v>
      </c>
      <c r="AV4" s="142" t="s">
        <v>169</v>
      </c>
      <c r="AW4" s="142" t="s">
        <v>170</v>
      </c>
      <c r="AX4" s="142" t="s">
        <v>171</v>
      </c>
      <c r="AY4" s="142" t="s">
        <v>172</v>
      </c>
      <c r="AZ4" s="142" t="s">
        <v>185</v>
      </c>
      <c r="BA4" s="142" t="s">
        <v>174</v>
      </c>
      <c r="BB4" s="142" t="s">
        <v>175</v>
      </c>
      <c r="BC4" s="142" t="s">
        <v>176</v>
      </c>
      <c r="BD4" s="142" t="s">
        <v>177</v>
      </c>
      <c r="BE4" s="142" t="s">
        <v>178</v>
      </c>
      <c r="BF4" s="142" t="s">
        <v>179</v>
      </c>
      <c r="BG4" s="142" t="s">
        <v>180</v>
      </c>
      <c r="BH4" s="142" t="s">
        <v>181</v>
      </c>
      <c r="BI4" s="142" t="s">
        <v>182</v>
      </c>
      <c r="BJ4" s="142" t="s">
        <v>183</v>
      </c>
      <c r="BK4" s="142" t="s">
        <v>184</v>
      </c>
    </row>
    <row r="5" spans="1:63" ht="13.8" thickTop="1" x14ac:dyDescent="0.25"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</row>
    <row r="6" spans="1:63" x14ac:dyDescent="0.25"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8"/>
      <c r="AP6" s="138"/>
    </row>
    <row r="7" spans="1:63" x14ac:dyDescent="0.25"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</row>
    <row r="8" spans="1:63" x14ac:dyDescent="0.25">
      <c r="A8" s="89" t="s">
        <v>187</v>
      </c>
      <c r="K8" s="85" t="s">
        <v>265</v>
      </c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</row>
    <row r="9" spans="1:63" x14ac:dyDescent="0.25">
      <c r="G9" s="85" t="s">
        <v>149</v>
      </c>
      <c r="K9" s="85" t="str">
        <f t="shared" ref="K9:K22" si="0">IF(I9=1,0,G9)</f>
        <v>CENTRAL</v>
      </c>
      <c r="L9" s="138">
        <v>353.72628892208104</v>
      </c>
      <c r="M9" s="138">
        <v>167.90401220070947</v>
      </c>
      <c r="N9" s="138">
        <v>237.01171148256154</v>
      </c>
      <c r="O9" s="138">
        <v>-139.65953339153856</v>
      </c>
      <c r="P9" s="138">
        <v>-148.66103888930613</v>
      </c>
      <c r="Q9" s="138">
        <v>-151.27748194250023</v>
      </c>
      <c r="R9" s="138">
        <v>-157.85694553573188</v>
      </c>
      <c r="S9" s="138">
        <v>-160.63694227298345</v>
      </c>
      <c r="T9" s="138">
        <v>-158.83126924287944</v>
      </c>
      <c r="U9" s="138">
        <v>-165.64876698152187</v>
      </c>
      <c r="V9" s="138">
        <v>-92.422134158846617</v>
      </c>
      <c r="W9" s="138">
        <v>-104.46874185139146</v>
      </c>
      <c r="X9" s="138">
        <v>34.985935792614143</v>
      </c>
      <c r="Y9" s="138">
        <v>40.454705244822755</v>
      </c>
      <c r="Z9" s="138">
        <v>36.212721061965823</v>
      </c>
      <c r="AA9" s="138">
        <v>47.4849693231873</v>
      </c>
      <c r="AB9" s="138">
        <v>47.872002376675333</v>
      </c>
      <c r="AC9" s="138">
        <v>48.863307071871176</v>
      </c>
      <c r="AD9" s="138">
        <v>51.465696267536607</v>
      </c>
      <c r="AE9" s="138">
        <v>53.866762145807087</v>
      </c>
      <c r="AF9" s="138">
        <v>53.767604589467197</v>
      </c>
      <c r="AG9" s="138">
        <v>46.676844500810589</v>
      </c>
      <c r="AH9" s="138">
        <v>82.905563414631843</v>
      </c>
      <c r="AI9" s="138">
        <v>87.114221840664371</v>
      </c>
      <c r="AJ9" s="138">
        <v>-18.734158918034638</v>
      </c>
      <c r="AK9" s="138">
        <v>-11.038124940936324</v>
      </c>
      <c r="AL9" s="138">
        <v>-13.989926411752467</v>
      </c>
      <c r="AM9" s="138">
        <v>-48.200210188157151</v>
      </c>
      <c r="AN9" s="138">
        <v>-49.85738992887299</v>
      </c>
      <c r="AO9" s="138">
        <v>-47.348846910446191</v>
      </c>
      <c r="AP9" s="138">
        <v>-48.212652983908903</v>
      </c>
      <c r="AQ9">
        <v>-47.391332780698789</v>
      </c>
      <c r="AR9">
        <v>-45.05488351545484</v>
      </c>
      <c r="AS9">
        <v>-45.902065482071947</v>
      </c>
      <c r="AT9">
        <v>56.58973666</v>
      </c>
      <c r="AU9">
        <v>56.445690450000001</v>
      </c>
      <c r="AV9">
        <v>1.5065549799999998</v>
      </c>
      <c r="AW9">
        <v>2.1347555100000002</v>
      </c>
      <c r="AX9">
        <v>3.2831381100000003</v>
      </c>
      <c r="AY9">
        <v>4.1134499</v>
      </c>
      <c r="AZ9">
        <v>-1.08832609</v>
      </c>
      <c r="BA9">
        <v>-1.01260544</v>
      </c>
    </row>
    <row r="10" spans="1:63" x14ac:dyDescent="0.25">
      <c r="G10" s="85" t="s">
        <v>186</v>
      </c>
      <c r="K10" s="85" t="str">
        <f t="shared" si="0"/>
        <v>EAST</v>
      </c>
      <c r="L10" s="138">
        <v>-187.39013666579908</v>
      </c>
      <c r="M10" s="138">
        <v>-122.23980670004445</v>
      </c>
      <c r="N10" s="138">
        <v>-108.66017012637133</v>
      </c>
      <c r="O10" s="138">
        <v>-27.991158849999998</v>
      </c>
      <c r="P10" s="138">
        <v>-10.598781129999992</v>
      </c>
      <c r="Q10" s="138">
        <v>6.0547611199999984</v>
      </c>
      <c r="R10" s="138">
        <v>16.273598659999998</v>
      </c>
      <c r="S10" s="138">
        <v>22.893354739999999</v>
      </c>
      <c r="T10" s="138">
        <v>21.580458659999998</v>
      </c>
      <c r="U10" s="138">
        <v>34.13664301</v>
      </c>
      <c r="V10" s="138">
        <v>18.432139880000001</v>
      </c>
      <c r="W10" s="138">
        <v>17.092352449999996</v>
      </c>
      <c r="X10" s="138">
        <v>19.512197440000001</v>
      </c>
      <c r="Y10" s="138">
        <v>21.572235029999998</v>
      </c>
      <c r="Z10" s="138">
        <v>30.202159399999999</v>
      </c>
      <c r="AA10" s="138">
        <v>44.541704919999994</v>
      </c>
      <c r="AB10" s="138">
        <v>56.736848870000003</v>
      </c>
      <c r="AC10" s="138">
        <v>55.878154079999995</v>
      </c>
      <c r="AD10" s="138">
        <v>58.951923379999997</v>
      </c>
      <c r="AE10" s="138">
        <v>60.015988289999996</v>
      </c>
      <c r="AF10" s="138">
        <v>56.114337339999999</v>
      </c>
      <c r="AG10" s="138">
        <v>43.373636680000004</v>
      </c>
      <c r="AH10" s="138">
        <v>34.84920782999999</v>
      </c>
      <c r="AI10" s="138">
        <v>30.1163639</v>
      </c>
      <c r="AJ10" s="138">
        <v>30.778660600000006</v>
      </c>
      <c r="AK10" s="138">
        <v>33.911649249999996</v>
      </c>
      <c r="AL10" s="138">
        <v>38.90079197</v>
      </c>
      <c r="AM10" s="138">
        <v>42.005891560000002</v>
      </c>
      <c r="AN10" s="138">
        <v>43.971967360000001</v>
      </c>
      <c r="AO10" s="138">
        <v>42.851173959999997</v>
      </c>
      <c r="AP10" s="138">
        <v>44.407629</v>
      </c>
      <c r="AQ10">
        <v>44.461521039999994</v>
      </c>
      <c r="AR10">
        <v>41.441355560000005</v>
      </c>
      <c r="AS10">
        <v>41.640047100000004</v>
      </c>
      <c r="AT10">
        <v>35.395584190000001</v>
      </c>
      <c r="AU10">
        <v>31.390278640000002</v>
      </c>
      <c r="AV10">
        <v>28.733731240000001</v>
      </c>
      <c r="AW10">
        <v>30.262683069999998</v>
      </c>
      <c r="AX10">
        <v>35.477945339999998</v>
      </c>
      <c r="AY10">
        <v>36.52126663</v>
      </c>
      <c r="AZ10">
        <v>38.631673220000003</v>
      </c>
      <c r="BA10">
        <v>37.835632230000002</v>
      </c>
    </row>
    <row r="11" spans="1:63" x14ac:dyDescent="0.25">
      <c r="G11" s="85" t="s">
        <v>192</v>
      </c>
      <c r="K11" s="85" t="str">
        <f t="shared" si="0"/>
        <v>NY</v>
      </c>
      <c r="L11" s="138">
        <v>175.47344124826273</v>
      </c>
      <c r="M11" s="138">
        <v>112.83430368654155</v>
      </c>
      <c r="N11" s="138">
        <v>108.27920567054247</v>
      </c>
      <c r="O11" s="138">
        <v>12.49628027547519</v>
      </c>
      <c r="P11" s="138">
        <v>18.392017861323779</v>
      </c>
      <c r="Q11" s="138">
        <v>20.259761381549524</v>
      </c>
      <c r="R11" s="138">
        <v>43.347155342577523</v>
      </c>
      <c r="S11" s="138">
        <v>43.769616018876611</v>
      </c>
      <c r="T11" s="138">
        <v>23.927627351354623</v>
      </c>
      <c r="U11" s="138">
        <v>21.759310898383333</v>
      </c>
      <c r="V11" s="138">
        <v>44.131612830000002</v>
      </c>
      <c r="W11" s="138">
        <v>45.488054130000002</v>
      </c>
      <c r="X11" s="138">
        <v>45.360936959999997</v>
      </c>
      <c r="Y11" s="138">
        <v>40.847120400000001</v>
      </c>
      <c r="Z11" s="138">
        <v>45.093944880000002</v>
      </c>
      <c r="AA11" s="138">
        <v>0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0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63" x14ac:dyDescent="0.25">
      <c r="G12" s="85" t="s">
        <v>193</v>
      </c>
      <c r="K12" s="85" t="str">
        <f t="shared" si="0"/>
        <v>TEXAS</v>
      </c>
      <c r="L12" s="138">
        <v>-353.85941999705739</v>
      </c>
      <c r="M12" s="138">
        <v>-324.3670546795596</v>
      </c>
      <c r="N12" s="138">
        <v>-337.54088799957037</v>
      </c>
      <c r="O12" s="138">
        <v>-82.823668488392542</v>
      </c>
      <c r="P12" s="138">
        <v>-67.463194961585486</v>
      </c>
      <c r="Q12" s="138">
        <v>-15.62365956872036</v>
      </c>
      <c r="R12" s="138">
        <v>4.8936823139889061</v>
      </c>
      <c r="S12" s="138">
        <v>15.819576316696587</v>
      </c>
      <c r="T12" s="138">
        <v>25.402401605433369</v>
      </c>
      <c r="U12" s="138">
        <v>21.232718845070121</v>
      </c>
      <c r="V12" s="138">
        <v>123.244261921733</v>
      </c>
      <c r="W12" s="138">
        <v>129.97528364673266</v>
      </c>
      <c r="X12" s="138">
        <v>54.813849526279355</v>
      </c>
      <c r="Y12" s="138">
        <v>48.48375990054322</v>
      </c>
      <c r="Z12" s="138">
        <v>51.77658857599711</v>
      </c>
      <c r="AA12" s="138">
        <v>67.112065418133938</v>
      </c>
      <c r="AB12" s="138">
        <v>68.871296889466095</v>
      </c>
      <c r="AC12" s="138">
        <v>68.026696283000788</v>
      </c>
      <c r="AD12" s="138">
        <v>73.29008848952752</v>
      </c>
      <c r="AE12" s="138">
        <v>76.260562561678171</v>
      </c>
      <c r="AF12" s="138">
        <v>74.258514274807212</v>
      </c>
      <c r="AG12" s="138">
        <v>73.903672960729409</v>
      </c>
      <c r="AH12" s="138">
        <v>75.555860299662328</v>
      </c>
      <c r="AI12" s="138">
        <v>81.709648637053732</v>
      </c>
      <c r="AJ12" s="138">
        <v>-6.7960051395014354</v>
      </c>
      <c r="AK12" s="138">
        <v>-6.9143490246679287</v>
      </c>
      <c r="AL12" s="138">
        <v>-9.7255556644300754</v>
      </c>
      <c r="AM12" s="138">
        <v>-14.189105345607061</v>
      </c>
      <c r="AN12" s="138">
        <v>-14.58202219929756</v>
      </c>
      <c r="AO12" s="138">
        <v>-12.985990019153347</v>
      </c>
      <c r="AP12" s="138">
        <v>-12.187698815158235</v>
      </c>
      <c r="AQ12">
        <v>-11.036283142188847</v>
      </c>
      <c r="AR12">
        <v>-10.046495668665385</v>
      </c>
      <c r="AS12">
        <v>-9.4420073579032149</v>
      </c>
      <c r="AT12">
        <v>-1.3945533802558534</v>
      </c>
      <c r="AU12">
        <v>-1.5949434176896267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63" x14ac:dyDescent="0.25">
      <c r="G13" s="85" t="s">
        <v>148</v>
      </c>
      <c r="I13" s="85">
        <v>0</v>
      </c>
      <c r="K13" s="85" t="str">
        <f t="shared" si="0"/>
        <v>WEST</v>
      </c>
      <c r="L13" s="138">
        <v>465.20382642178834</v>
      </c>
      <c r="M13" s="138">
        <v>539.03684568085555</v>
      </c>
      <c r="N13" s="138">
        <v>481.18389073113485</v>
      </c>
      <c r="O13" s="138">
        <v>25.558516340682331</v>
      </c>
      <c r="P13" s="138">
        <v>29.192212781047488</v>
      </c>
      <c r="Q13" s="138">
        <v>31.195629741371079</v>
      </c>
      <c r="R13" s="138">
        <v>46.757858679985645</v>
      </c>
      <c r="S13" s="138">
        <v>44.125050050884852</v>
      </c>
      <c r="T13" s="138">
        <v>39.381462946298143</v>
      </c>
      <c r="U13" s="138">
        <v>13.288490720404639</v>
      </c>
      <c r="V13" s="138">
        <v>296.07776695589831</v>
      </c>
      <c r="W13" s="138">
        <v>300.32631470151165</v>
      </c>
      <c r="X13" s="138">
        <v>56.027764537377294</v>
      </c>
      <c r="Y13" s="138">
        <v>48.033658247377289</v>
      </c>
      <c r="Z13" s="138">
        <v>55.169831117377299</v>
      </c>
      <c r="AA13" s="138">
        <v>82.829730888683372</v>
      </c>
      <c r="AB13" s="138">
        <v>84.513041057561338</v>
      </c>
      <c r="AC13" s="138">
        <v>81.608767526764126</v>
      </c>
      <c r="AD13" s="138">
        <v>82.577733051171762</v>
      </c>
      <c r="AE13" s="138">
        <v>81.277027945609902</v>
      </c>
      <c r="AF13" s="138">
        <v>78.56732117444605</v>
      </c>
      <c r="AG13" s="138">
        <v>79.635413279353486</v>
      </c>
      <c r="AH13" s="138">
        <v>55.66576742737729</v>
      </c>
      <c r="AI13" s="138">
        <v>57.777000937377288</v>
      </c>
      <c r="AJ13" s="138">
        <v>-53.621405332622714</v>
      </c>
      <c r="AK13" s="138">
        <v>-49.612694022622705</v>
      </c>
      <c r="AL13" s="138">
        <v>-53.593848822622704</v>
      </c>
      <c r="AM13" s="138">
        <v>-51.591824382622718</v>
      </c>
      <c r="AN13" s="138">
        <v>-53.419105282622709</v>
      </c>
      <c r="AO13" s="138">
        <v>-51.163522752622711</v>
      </c>
      <c r="AP13" s="138">
        <v>-52.83189708262271</v>
      </c>
      <c r="AQ13">
        <v>-52.399574402622711</v>
      </c>
      <c r="AR13">
        <v>-50.168313552622706</v>
      </c>
      <c r="AS13">
        <v>-51.804816942622715</v>
      </c>
      <c r="AT13">
        <v>-49.191709052622713</v>
      </c>
      <c r="AU13">
        <v>-50.671805612622713</v>
      </c>
      <c r="AV13">
        <v>-22.983741392622711</v>
      </c>
      <c r="AW13">
        <v>-19.93824928262271</v>
      </c>
      <c r="AX13">
        <v>-23.21010923262271</v>
      </c>
      <c r="AY13">
        <v>-22.18591619262271</v>
      </c>
      <c r="AZ13">
        <v>-23.160247492622709</v>
      </c>
      <c r="BA13">
        <v>-22.012250402622712</v>
      </c>
    </row>
    <row r="14" spans="1:63" x14ac:dyDescent="0.25">
      <c r="K14" s="85">
        <f t="shared" si="0"/>
        <v>0</v>
      </c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</row>
    <row r="15" spans="1:63" x14ac:dyDescent="0.25">
      <c r="A15" s="89" t="s">
        <v>146</v>
      </c>
      <c r="H15" s="80" t="s">
        <v>213</v>
      </c>
      <c r="I15" s="85">
        <v>1</v>
      </c>
      <c r="K15" s="85">
        <f t="shared" si="0"/>
        <v>0</v>
      </c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</row>
    <row r="16" spans="1:63" x14ac:dyDescent="0.25"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</row>
    <row r="17" spans="1:63" x14ac:dyDescent="0.25">
      <c r="G17" s="85" t="s">
        <v>192</v>
      </c>
      <c r="H17" s="80" t="s">
        <v>197</v>
      </c>
      <c r="K17" s="85" t="str">
        <f t="shared" si="0"/>
        <v>NY</v>
      </c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</row>
    <row r="18" spans="1:63" x14ac:dyDescent="0.25">
      <c r="G18" s="85" t="s">
        <v>148</v>
      </c>
      <c r="H18" s="80" t="s">
        <v>197</v>
      </c>
      <c r="K18" s="85" t="str">
        <f t="shared" si="0"/>
        <v>WEST</v>
      </c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/>
      <c r="AN18" s="138"/>
      <c r="AO18" s="138"/>
      <c r="AP18" s="138"/>
    </row>
    <row r="19" spans="1:63" x14ac:dyDescent="0.25">
      <c r="A19" s="89">
        <v>0</v>
      </c>
      <c r="B19" s="151">
        <f>25/30</f>
        <v>0.83333333333333337</v>
      </c>
      <c r="G19" s="85" t="s">
        <v>186</v>
      </c>
      <c r="H19" s="80" t="s">
        <v>197</v>
      </c>
      <c r="K19" s="85" t="str">
        <f t="shared" si="0"/>
        <v>EAST</v>
      </c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</row>
    <row r="20" spans="1:63" x14ac:dyDescent="0.25">
      <c r="A20" s="89">
        <v>-9.25</v>
      </c>
      <c r="G20" s="85" t="s">
        <v>192</v>
      </c>
      <c r="H20" s="80" t="s">
        <v>198</v>
      </c>
      <c r="K20" s="85" t="str">
        <f t="shared" si="0"/>
        <v>NY</v>
      </c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</row>
    <row r="21" spans="1:63" x14ac:dyDescent="0.25">
      <c r="A21" s="89">
        <v>10.75</v>
      </c>
      <c r="G21" s="85" t="s">
        <v>148</v>
      </c>
      <c r="H21" s="80" t="s">
        <v>198</v>
      </c>
      <c r="K21" s="85" t="str">
        <f t="shared" si="0"/>
        <v>WEST</v>
      </c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</row>
    <row r="22" spans="1:63" x14ac:dyDescent="0.25">
      <c r="A22" s="89">
        <v>0</v>
      </c>
      <c r="G22" s="85" t="s">
        <v>186</v>
      </c>
      <c r="H22" s="80" t="s">
        <v>198</v>
      </c>
      <c r="K22" s="85" t="str">
        <f t="shared" si="0"/>
        <v>EAST</v>
      </c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</row>
    <row r="23" spans="1:63" x14ac:dyDescent="0.25">
      <c r="A23" s="89">
        <v>-0.5</v>
      </c>
      <c r="H23" s="174">
        <f>SUM(H25:H61)</f>
        <v>0</v>
      </c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</row>
    <row r="24" spans="1:63" x14ac:dyDescent="0.25">
      <c r="E24" s="135">
        <v>5.33</v>
      </c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8"/>
      <c r="AI24" s="138"/>
      <c r="AJ24" s="138"/>
      <c r="AK24" s="138"/>
      <c r="AL24" s="138"/>
      <c r="AM24" s="138"/>
      <c r="AN24" s="138"/>
      <c r="AO24" s="138"/>
      <c r="AP24" s="138"/>
    </row>
    <row r="25" spans="1:63" ht="12" customHeight="1" x14ac:dyDescent="0.25">
      <c r="B25" s="134">
        <v>36923</v>
      </c>
      <c r="C25" s="134">
        <v>36923</v>
      </c>
      <c r="E25" s="135">
        <v>7.7841300000000002</v>
      </c>
      <c r="F25" s="85" t="s">
        <v>205</v>
      </c>
      <c r="G25" s="172"/>
      <c r="H25" s="87">
        <f t="shared" ref="H25:H51" si="1">((I25-E25)*SUM(L25:AK25)*10000)</f>
        <v>0</v>
      </c>
      <c r="I25" s="181">
        <v>7.5369999999999999</v>
      </c>
      <c r="J25" s="85" t="s">
        <v>129</v>
      </c>
      <c r="K25" s="85">
        <f t="shared" ref="K25:K30" si="2">IF(I25=1,0,G25)</f>
        <v>0</v>
      </c>
      <c r="L25" s="138">
        <f t="shared" ref="L25:V34" si="3">IF($B25&lt;=L$2,IF($C25&gt;=L$2,$A25,0),0)</f>
        <v>0</v>
      </c>
      <c r="M25" s="138">
        <f t="shared" si="3"/>
        <v>0</v>
      </c>
      <c r="N25" s="138">
        <f t="shared" si="3"/>
        <v>0</v>
      </c>
      <c r="O25" s="138">
        <f t="shared" si="3"/>
        <v>0</v>
      </c>
      <c r="P25" s="138">
        <f t="shared" si="3"/>
        <v>0</v>
      </c>
      <c r="Q25" s="138">
        <f t="shared" si="3"/>
        <v>0</v>
      </c>
      <c r="R25" s="138">
        <f t="shared" si="3"/>
        <v>0</v>
      </c>
      <c r="S25" s="138">
        <f t="shared" si="3"/>
        <v>0</v>
      </c>
      <c r="T25" s="138">
        <f t="shared" si="3"/>
        <v>0</v>
      </c>
      <c r="U25" s="138">
        <f t="shared" si="3"/>
        <v>0</v>
      </c>
      <c r="V25" s="138">
        <f t="shared" si="3"/>
        <v>0</v>
      </c>
      <c r="W25" s="138">
        <f t="shared" ref="W25:AL34" si="4">IF($B25&lt;=W$2,IF($C25&gt;=W$2,$A25,0),0)</f>
        <v>0</v>
      </c>
      <c r="X25" s="138">
        <f t="shared" si="4"/>
        <v>0</v>
      </c>
      <c r="Y25" s="138">
        <f t="shared" si="4"/>
        <v>0</v>
      </c>
      <c r="Z25" s="138">
        <f t="shared" si="4"/>
        <v>0</v>
      </c>
      <c r="AA25" s="138">
        <f t="shared" si="4"/>
        <v>0</v>
      </c>
      <c r="AB25" s="138">
        <f t="shared" si="4"/>
        <v>0</v>
      </c>
      <c r="AC25" s="138">
        <f t="shared" si="4"/>
        <v>0</v>
      </c>
      <c r="AD25" s="138">
        <f t="shared" si="4"/>
        <v>0</v>
      </c>
      <c r="AE25" s="138">
        <f t="shared" si="4"/>
        <v>0</v>
      </c>
      <c r="AF25" s="138">
        <f t="shared" si="4"/>
        <v>0</v>
      </c>
      <c r="AG25" s="138">
        <f t="shared" si="4"/>
        <v>0</v>
      </c>
      <c r="AH25" s="138">
        <f t="shared" si="4"/>
        <v>0</v>
      </c>
      <c r="AI25" s="138">
        <f t="shared" si="4"/>
        <v>0</v>
      </c>
      <c r="AJ25" s="138">
        <f t="shared" si="4"/>
        <v>0</v>
      </c>
      <c r="AK25" s="138">
        <f t="shared" si="4"/>
        <v>0</v>
      </c>
      <c r="AL25" s="138">
        <f t="shared" si="4"/>
        <v>0</v>
      </c>
      <c r="AM25" s="138">
        <f t="shared" ref="AM25:BB34" si="5">IF($B25&lt;=AM$2,IF($C25&gt;=AM$2,$A25,0),0)</f>
        <v>0</v>
      </c>
      <c r="AN25" s="138">
        <f t="shared" si="5"/>
        <v>0</v>
      </c>
      <c r="AO25" s="138">
        <f t="shared" si="5"/>
        <v>0</v>
      </c>
      <c r="AP25" s="138">
        <f t="shared" si="5"/>
        <v>0</v>
      </c>
      <c r="AQ25" s="138">
        <f t="shared" si="5"/>
        <v>0</v>
      </c>
      <c r="AR25" s="138">
        <f t="shared" si="5"/>
        <v>0</v>
      </c>
      <c r="AS25" s="138">
        <f t="shared" si="5"/>
        <v>0</v>
      </c>
      <c r="AT25" s="138">
        <f t="shared" si="5"/>
        <v>0</v>
      </c>
      <c r="AU25" s="138">
        <f t="shared" si="5"/>
        <v>0</v>
      </c>
      <c r="AV25" s="138">
        <f t="shared" si="5"/>
        <v>0</v>
      </c>
      <c r="AW25" s="138">
        <f t="shared" si="5"/>
        <v>0</v>
      </c>
      <c r="AX25" s="138">
        <f t="shared" si="5"/>
        <v>0</v>
      </c>
      <c r="AY25" s="138">
        <f t="shared" si="5"/>
        <v>0</v>
      </c>
      <c r="AZ25" s="138">
        <f t="shared" si="5"/>
        <v>0</v>
      </c>
      <c r="BA25" s="138">
        <f t="shared" si="5"/>
        <v>0</v>
      </c>
      <c r="BB25" s="138">
        <f t="shared" si="5"/>
        <v>0</v>
      </c>
      <c r="BC25" s="138">
        <f t="shared" ref="BC25:BK34" si="6">IF($B25&lt;=BC$2,IF($C25&gt;=BC$2,$A25,0),0)</f>
        <v>0</v>
      </c>
      <c r="BD25" s="138">
        <f t="shared" si="6"/>
        <v>0</v>
      </c>
      <c r="BE25" s="138">
        <f t="shared" si="6"/>
        <v>0</v>
      </c>
      <c r="BF25" s="138">
        <f t="shared" si="6"/>
        <v>0</v>
      </c>
      <c r="BG25" s="138">
        <f t="shared" si="6"/>
        <v>0</v>
      </c>
      <c r="BH25" s="138">
        <f t="shared" si="6"/>
        <v>0</v>
      </c>
      <c r="BI25" s="138">
        <f t="shared" si="6"/>
        <v>0</v>
      </c>
      <c r="BJ25" s="138">
        <f t="shared" si="6"/>
        <v>0</v>
      </c>
      <c r="BK25" s="138">
        <f t="shared" si="6"/>
        <v>0</v>
      </c>
    </row>
    <row r="26" spans="1:63" ht="12" customHeight="1" x14ac:dyDescent="0.25">
      <c r="A26" s="353">
        <f>(D26*11)</f>
        <v>0</v>
      </c>
      <c r="B26" s="354">
        <v>37135</v>
      </c>
      <c r="C26" s="364">
        <v>37135</v>
      </c>
      <c r="E26" s="135">
        <v>5.6074999999999999</v>
      </c>
      <c r="F26" s="85" t="s">
        <v>205</v>
      </c>
      <c r="G26" s="172"/>
      <c r="H26" s="87">
        <f t="shared" si="1"/>
        <v>0</v>
      </c>
      <c r="I26" s="181">
        <v>5.5030000000000001</v>
      </c>
      <c r="J26" s="85" t="s">
        <v>129</v>
      </c>
      <c r="K26" s="85">
        <f t="shared" si="2"/>
        <v>0</v>
      </c>
      <c r="L26" s="138">
        <f t="shared" si="3"/>
        <v>0</v>
      </c>
      <c r="M26" s="138">
        <f t="shared" si="3"/>
        <v>0</v>
      </c>
      <c r="N26" s="138">
        <f t="shared" si="3"/>
        <v>0</v>
      </c>
      <c r="O26" s="138">
        <f t="shared" si="3"/>
        <v>0</v>
      </c>
      <c r="P26" s="138">
        <f t="shared" si="3"/>
        <v>0</v>
      </c>
      <c r="Q26" s="138">
        <f t="shared" si="3"/>
        <v>0</v>
      </c>
      <c r="R26" s="138">
        <f t="shared" si="3"/>
        <v>0</v>
      </c>
      <c r="S26" s="138">
        <f t="shared" si="3"/>
        <v>0</v>
      </c>
      <c r="T26" s="138">
        <f t="shared" si="3"/>
        <v>0</v>
      </c>
      <c r="U26" s="138">
        <f t="shared" si="3"/>
        <v>0</v>
      </c>
      <c r="V26" s="138">
        <f t="shared" si="3"/>
        <v>0</v>
      </c>
      <c r="W26" s="138">
        <f t="shared" si="4"/>
        <v>0</v>
      </c>
      <c r="X26" s="138">
        <f t="shared" si="4"/>
        <v>0</v>
      </c>
      <c r="Y26" s="138">
        <f t="shared" si="4"/>
        <v>0</v>
      </c>
      <c r="Z26" s="138">
        <f t="shared" si="4"/>
        <v>0</v>
      </c>
      <c r="AA26" s="138">
        <f t="shared" si="4"/>
        <v>0</v>
      </c>
      <c r="AB26" s="138">
        <f t="shared" si="4"/>
        <v>0</v>
      </c>
      <c r="AC26" s="138">
        <f t="shared" si="4"/>
        <v>0</v>
      </c>
      <c r="AD26" s="138">
        <f t="shared" si="4"/>
        <v>0</v>
      </c>
      <c r="AE26" s="138">
        <f t="shared" si="4"/>
        <v>0</v>
      </c>
      <c r="AF26" s="138">
        <f t="shared" si="4"/>
        <v>0</v>
      </c>
      <c r="AG26" s="138">
        <f t="shared" si="4"/>
        <v>0</v>
      </c>
      <c r="AH26" s="138">
        <f t="shared" si="4"/>
        <v>0</v>
      </c>
      <c r="AI26" s="138">
        <f t="shared" si="4"/>
        <v>0</v>
      </c>
      <c r="AJ26" s="138">
        <f t="shared" si="4"/>
        <v>0</v>
      </c>
      <c r="AK26" s="138">
        <f t="shared" si="4"/>
        <v>0</v>
      </c>
      <c r="AL26" s="138">
        <f t="shared" si="4"/>
        <v>0</v>
      </c>
      <c r="AM26" s="138">
        <f t="shared" si="5"/>
        <v>0</v>
      </c>
      <c r="AN26" s="138">
        <f t="shared" si="5"/>
        <v>0</v>
      </c>
      <c r="AO26" s="138">
        <f t="shared" si="5"/>
        <v>0</v>
      </c>
      <c r="AP26" s="138">
        <f t="shared" si="5"/>
        <v>0</v>
      </c>
      <c r="AQ26" s="138">
        <f t="shared" si="5"/>
        <v>0</v>
      </c>
      <c r="AR26" s="138">
        <f t="shared" si="5"/>
        <v>0</v>
      </c>
      <c r="AS26" s="138">
        <f t="shared" si="5"/>
        <v>0</v>
      </c>
      <c r="AT26" s="138">
        <f t="shared" si="5"/>
        <v>0</v>
      </c>
      <c r="AU26" s="138">
        <f t="shared" si="5"/>
        <v>0</v>
      </c>
      <c r="AV26" s="138">
        <f t="shared" si="5"/>
        <v>0</v>
      </c>
      <c r="AW26" s="138">
        <f t="shared" si="5"/>
        <v>0</v>
      </c>
      <c r="AX26" s="138">
        <f t="shared" si="5"/>
        <v>0</v>
      </c>
      <c r="AY26" s="138">
        <f t="shared" si="5"/>
        <v>0</v>
      </c>
      <c r="AZ26" s="138">
        <f t="shared" si="5"/>
        <v>0</v>
      </c>
      <c r="BA26" s="138">
        <f t="shared" si="5"/>
        <v>0</v>
      </c>
      <c r="BB26" s="138">
        <f t="shared" si="5"/>
        <v>0</v>
      </c>
      <c r="BC26" s="138">
        <f t="shared" si="6"/>
        <v>0</v>
      </c>
      <c r="BD26" s="138">
        <f t="shared" si="6"/>
        <v>0</v>
      </c>
      <c r="BE26" s="138">
        <f t="shared" si="6"/>
        <v>0</v>
      </c>
      <c r="BF26" s="138">
        <f t="shared" si="6"/>
        <v>0</v>
      </c>
      <c r="BG26" s="138">
        <f t="shared" si="6"/>
        <v>0</v>
      </c>
      <c r="BH26" s="138">
        <f t="shared" si="6"/>
        <v>0</v>
      </c>
      <c r="BI26" s="138">
        <f t="shared" si="6"/>
        <v>0</v>
      </c>
      <c r="BJ26" s="138">
        <f t="shared" si="6"/>
        <v>0</v>
      </c>
      <c r="BK26" s="138">
        <f t="shared" si="6"/>
        <v>0</v>
      </c>
    </row>
    <row r="27" spans="1:63" ht="12" customHeight="1" x14ac:dyDescent="0.25">
      <c r="A27" s="353">
        <v>0</v>
      </c>
      <c r="B27" s="354">
        <v>37196</v>
      </c>
      <c r="C27" s="364">
        <v>37196</v>
      </c>
      <c r="E27" s="135">
        <v>6.61</v>
      </c>
      <c r="F27" s="85" t="s">
        <v>205</v>
      </c>
      <c r="G27" s="172"/>
      <c r="H27" s="87">
        <f t="shared" si="1"/>
        <v>0</v>
      </c>
      <c r="I27" s="181">
        <v>6.1360000000000001</v>
      </c>
      <c r="J27" s="85" t="s">
        <v>129</v>
      </c>
      <c r="K27" s="85">
        <f t="shared" si="2"/>
        <v>0</v>
      </c>
      <c r="L27" s="138">
        <f t="shared" si="3"/>
        <v>0</v>
      </c>
      <c r="M27" s="138">
        <f t="shared" si="3"/>
        <v>0</v>
      </c>
      <c r="N27" s="138">
        <f t="shared" si="3"/>
        <v>0</v>
      </c>
      <c r="O27" s="138">
        <f t="shared" si="3"/>
        <v>0</v>
      </c>
      <c r="P27" s="138">
        <f t="shared" si="3"/>
        <v>0</v>
      </c>
      <c r="Q27" s="138">
        <f t="shared" si="3"/>
        <v>0</v>
      </c>
      <c r="R27" s="138">
        <f t="shared" si="3"/>
        <v>0</v>
      </c>
      <c r="S27" s="138">
        <f t="shared" si="3"/>
        <v>0</v>
      </c>
      <c r="T27" s="138">
        <f t="shared" si="3"/>
        <v>0</v>
      </c>
      <c r="U27" s="138">
        <f t="shared" si="3"/>
        <v>0</v>
      </c>
      <c r="V27" s="138">
        <f t="shared" si="3"/>
        <v>0</v>
      </c>
      <c r="W27" s="138">
        <f t="shared" si="4"/>
        <v>0</v>
      </c>
      <c r="X27" s="138">
        <f t="shared" si="4"/>
        <v>0</v>
      </c>
      <c r="Y27" s="138">
        <f t="shared" si="4"/>
        <v>0</v>
      </c>
      <c r="Z27" s="138">
        <f t="shared" si="4"/>
        <v>0</v>
      </c>
      <c r="AA27" s="138">
        <f t="shared" si="4"/>
        <v>0</v>
      </c>
      <c r="AB27" s="138">
        <f t="shared" si="4"/>
        <v>0</v>
      </c>
      <c r="AC27" s="138">
        <f t="shared" si="4"/>
        <v>0</v>
      </c>
      <c r="AD27" s="138">
        <f t="shared" si="4"/>
        <v>0</v>
      </c>
      <c r="AE27" s="138">
        <f t="shared" si="4"/>
        <v>0</v>
      </c>
      <c r="AF27" s="138">
        <f t="shared" si="4"/>
        <v>0</v>
      </c>
      <c r="AG27" s="138">
        <f t="shared" si="4"/>
        <v>0</v>
      </c>
      <c r="AH27" s="138">
        <f t="shared" si="4"/>
        <v>0</v>
      </c>
      <c r="AI27" s="138">
        <f t="shared" si="4"/>
        <v>0</v>
      </c>
      <c r="AJ27" s="138">
        <f t="shared" si="4"/>
        <v>0</v>
      </c>
      <c r="AK27" s="138">
        <f t="shared" si="4"/>
        <v>0</v>
      </c>
      <c r="AL27" s="138">
        <f t="shared" si="4"/>
        <v>0</v>
      </c>
      <c r="AM27" s="138">
        <f t="shared" si="5"/>
        <v>0</v>
      </c>
      <c r="AN27" s="138">
        <f t="shared" si="5"/>
        <v>0</v>
      </c>
      <c r="AO27" s="138">
        <f t="shared" si="5"/>
        <v>0</v>
      </c>
      <c r="AP27" s="138">
        <f t="shared" si="5"/>
        <v>0</v>
      </c>
      <c r="AQ27" s="138">
        <f t="shared" si="5"/>
        <v>0</v>
      </c>
      <c r="AR27" s="138">
        <f t="shared" si="5"/>
        <v>0</v>
      </c>
      <c r="AS27" s="138">
        <f t="shared" si="5"/>
        <v>0</v>
      </c>
      <c r="AT27" s="138">
        <f t="shared" si="5"/>
        <v>0</v>
      </c>
      <c r="AU27" s="138">
        <f t="shared" si="5"/>
        <v>0</v>
      </c>
      <c r="AV27" s="138">
        <f t="shared" si="5"/>
        <v>0</v>
      </c>
      <c r="AW27" s="138">
        <f t="shared" si="5"/>
        <v>0</v>
      </c>
      <c r="AX27" s="138">
        <f t="shared" si="5"/>
        <v>0</v>
      </c>
      <c r="AY27" s="138">
        <f t="shared" si="5"/>
        <v>0</v>
      </c>
      <c r="AZ27" s="138">
        <f t="shared" si="5"/>
        <v>0</v>
      </c>
      <c r="BA27" s="138">
        <f t="shared" si="5"/>
        <v>0</v>
      </c>
      <c r="BB27" s="138">
        <f t="shared" si="5"/>
        <v>0</v>
      </c>
      <c r="BC27" s="138">
        <f t="shared" si="6"/>
        <v>0</v>
      </c>
      <c r="BD27" s="138">
        <f t="shared" si="6"/>
        <v>0</v>
      </c>
      <c r="BE27" s="138">
        <f t="shared" si="6"/>
        <v>0</v>
      </c>
      <c r="BF27" s="138">
        <f t="shared" si="6"/>
        <v>0</v>
      </c>
      <c r="BG27" s="138">
        <f t="shared" si="6"/>
        <v>0</v>
      </c>
      <c r="BH27" s="138">
        <f t="shared" si="6"/>
        <v>0</v>
      </c>
      <c r="BI27" s="138">
        <f t="shared" si="6"/>
        <v>0</v>
      </c>
      <c r="BJ27" s="138">
        <f t="shared" si="6"/>
        <v>0</v>
      </c>
      <c r="BK27" s="138">
        <f t="shared" si="6"/>
        <v>0</v>
      </c>
    </row>
    <row r="28" spans="1:63" ht="12" customHeight="1" x14ac:dyDescent="0.25">
      <c r="A28" s="353">
        <f>D28*9</f>
        <v>0</v>
      </c>
      <c r="B28" s="354">
        <v>37196</v>
      </c>
      <c r="C28" s="364">
        <v>37196</v>
      </c>
      <c r="E28" s="135">
        <v>6.07</v>
      </c>
      <c r="F28" s="85" t="s">
        <v>205</v>
      </c>
      <c r="G28" s="172"/>
      <c r="H28" s="87">
        <f t="shared" si="1"/>
        <v>0</v>
      </c>
      <c r="I28" s="181">
        <v>5.5179999999999998</v>
      </c>
      <c r="J28" s="85" t="s">
        <v>129</v>
      </c>
      <c r="K28" s="85">
        <f t="shared" si="2"/>
        <v>0</v>
      </c>
      <c r="L28" s="138">
        <f t="shared" si="3"/>
        <v>0</v>
      </c>
      <c r="M28" s="138">
        <f t="shared" si="3"/>
        <v>0</v>
      </c>
      <c r="N28" s="138">
        <f t="shared" si="3"/>
        <v>0</v>
      </c>
      <c r="O28" s="138">
        <f t="shared" si="3"/>
        <v>0</v>
      </c>
      <c r="P28" s="138">
        <f t="shared" si="3"/>
        <v>0</v>
      </c>
      <c r="Q28" s="138">
        <f t="shared" si="3"/>
        <v>0</v>
      </c>
      <c r="R28" s="138">
        <f t="shared" si="3"/>
        <v>0</v>
      </c>
      <c r="S28" s="138">
        <f t="shared" si="3"/>
        <v>0</v>
      </c>
      <c r="T28" s="138">
        <f t="shared" si="3"/>
        <v>0</v>
      </c>
      <c r="U28" s="138">
        <f t="shared" si="3"/>
        <v>0</v>
      </c>
      <c r="V28" s="138">
        <f t="shared" si="3"/>
        <v>0</v>
      </c>
      <c r="W28" s="138">
        <f t="shared" si="4"/>
        <v>0</v>
      </c>
      <c r="X28" s="138">
        <f t="shared" si="4"/>
        <v>0</v>
      </c>
      <c r="Y28" s="138">
        <f t="shared" si="4"/>
        <v>0</v>
      </c>
      <c r="Z28" s="138">
        <f t="shared" si="4"/>
        <v>0</v>
      </c>
      <c r="AA28" s="138">
        <f t="shared" si="4"/>
        <v>0</v>
      </c>
      <c r="AB28" s="138">
        <f t="shared" si="4"/>
        <v>0</v>
      </c>
      <c r="AC28" s="138">
        <f t="shared" si="4"/>
        <v>0</v>
      </c>
      <c r="AD28" s="138">
        <f t="shared" si="4"/>
        <v>0</v>
      </c>
      <c r="AE28" s="138">
        <f t="shared" si="4"/>
        <v>0</v>
      </c>
      <c r="AF28" s="138">
        <f t="shared" si="4"/>
        <v>0</v>
      </c>
      <c r="AG28" s="138">
        <f t="shared" si="4"/>
        <v>0</v>
      </c>
      <c r="AH28" s="138">
        <f t="shared" si="4"/>
        <v>0</v>
      </c>
      <c r="AI28" s="138">
        <f t="shared" si="4"/>
        <v>0</v>
      </c>
      <c r="AJ28" s="138">
        <f t="shared" si="4"/>
        <v>0</v>
      </c>
      <c r="AK28" s="138">
        <f t="shared" si="4"/>
        <v>0</v>
      </c>
      <c r="AL28" s="138">
        <f t="shared" si="4"/>
        <v>0</v>
      </c>
      <c r="AM28" s="138">
        <f t="shared" si="5"/>
        <v>0</v>
      </c>
      <c r="AN28" s="138">
        <f t="shared" si="5"/>
        <v>0</v>
      </c>
      <c r="AO28" s="138">
        <f t="shared" si="5"/>
        <v>0</v>
      </c>
      <c r="AP28" s="138">
        <f t="shared" si="5"/>
        <v>0</v>
      </c>
      <c r="AQ28" s="138">
        <f t="shared" si="5"/>
        <v>0</v>
      </c>
      <c r="AR28" s="138">
        <f t="shared" si="5"/>
        <v>0</v>
      </c>
      <c r="AS28" s="138">
        <f t="shared" si="5"/>
        <v>0</v>
      </c>
      <c r="AT28" s="138">
        <f t="shared" si="5"/>
        <v>0</v>
      </c>
      <c r="AU28" s="138">
        <f t="shared" si="5"/>
        <v>0</v>
      </c>
      <c r="AV28" s="138">
        <f t="shared" si="5"/>
        <v>0</v>
      </c>
      <c r="AW28" s="138">
        <f t="shared" si="5"/>
        <v>0</v>
      </c>
      <c r="AX28" s="138">
        <f t="shared" si="5"/>
        <v>0</v>
      </c>
      <c r="AY28" s="138">
        <f t="shared" si="5"/>
        <v>0</v>
      </c>
      <c r="AZ28" s="138">
        <f t="shared" si="5"/>
        <v>0</v>
      </c>
      <c r="BA28" s="138">
        <f t="shared" si="5"/>
        <v>0</v>
      </c>
      <c r="BB28" s="138">
        <f t="shared" si="5"/>
        <v>0</v>
      </c>
      <c r="BC28" s="138">
        <f t="shared" si="6"/>
        <v>0</v>
      </c>
      <c r="BD28" s="138">
        <f t="shared" si="6"/>
        <v>0</v>
      </c>
      <c r="BE28" s="138">
        <f t="shared" si="6"/>
        <v>0</v>
      </c>
      <c r="BF28" s="138">
        <f t="shared" si="6"/>
        <v>0</v>
      </c>
      <c r="BG28" s="138">
        <f t="shared" si="6"/>
        <v>0</v>
      </c>
      <c r="BH28" s="138">
        <f t="shared" si="6"/>
        <v>0</v>
      </c>
      <c r="BI28" s="138">
        <f t="shared" si="6"/>
        <v>0</v>
      </c>
      <c r="BJ28" s="138">
        <f t="shared" si="6"/>
        <v>0</v>
      </c>
      <c r="BK28" s="138">
        <f t="shared" si="6"/>
        <v>0</v>
      </c>
    </row>
    <row r="29" spans="1:63" ht="12" customHeight="1" x14ac:dyDescent="0.25">
      <c r="A29" s="353">
        <f>(D29*31)</f>
        <v>0</v>
      </c>
      <c r="B29" s="354">
        <v>37226</v>
      </c>
      <c r="C29" s="364">
        <v>37226</v>
      </c>
      <c r="E29" s="135">
        <v>6.02</v>
      </c>
      <c r="F29" s="85" t="s">
        <v>205</v>
      </c>
      <c r="G29" s="172"/>
      <c r="H29" s="87">
        <f t="shared" si="1"/>
        <v>0</v>
      </c>
      <c r="I29" s="181">
        <v>5.5179999999999998</v>
      </c>
      <c r="J29" s="85" t="s">
        <v>129</v>
      </c>
      <c r="K29" s="85">
        <f t="shared" si="2"/>
        <v>0</v>
      </c>
      <c r="L29" s="138">
        <f t="shared" si="3"/>
        <v>0</v>
      </c>
      <c r="M29" s="138">
        <f t="shared" si="3"/>
        <v>0</v>
      </c>
      <c r="N29" s="138">
        <f t="shared" si="3"/>
        <v>0</v>
      </c>
      <c r="O29" s="138">
        <f t="shared" si="3"/>
        <v>0</v>
      </c>
      <c r="P29" s="138">
        <f t="shared" si="3"/>
        <v>0</v>
      </c>
      <c r="Q29" s="138">
        <f t="shared" si="3"/>
        <v>0</v>
      </c>
      <c r="R29" s="138">
        <f t="shared" si="3"/>
        <v>0</v>
      </c>
      <c r="S29" s="138">
        <f t="shared" si="3"/>
        <v>0</v>
      </c>
      <c r="T29" s="138">
        <f t="shared" si="3"/>
        <v>0</v>
      </c>
      <c r="U29" s="138">
        <f t="shared" si="3"/>
        <v>0</v>
      </c>
      <c r="V29" s="138">
        <f t="shared" si="3"/>
        <v>0</v>
      </c>
      <c r="W29" s="138">
        <f t="shared" si="4"/>
        <v>0</v>
      </c>
      <c r="X29" s="138">
        <f t="shared" si="4"/>
        <v>0</v>
      </c>
      <c r="Y29" s="138">
        <f t="shared" si="4"/>
        <v>0</v>
      </c>
      <c r="Z29" s="138">
        <f t="shared" si="4"/>
        <v>0</v>
      </c>
      <c r="AA29" s="138">
        <f t="shared" si="4"/>
        <v>0</v>
      </c>
      <c r="AB29" s="138">
        <f t="shared" si="4"/>
        <v>0</v>
      </c>
      <c r="AC29" s="138">
        <f t="shared" si="4"/>
        <v>0</v>
      </c>
      <c r="AD29" s="138">
        <f t="shared" si="4"/>
        <v>0</v>
      </c>
      <c r="AE29" s="138">
        <f t="shared" si="4"/>
        <v>0</v>
      </c>
      <c r="AF29" s="138">
        <f t="shared" si="4"/>
        <v>0</v>
      </c>
      <c r="AG29" s="138">
        <f t="shared" si="4"/>
        <v>0</v>
      </c>
      <c r="AH29" s="138">
        <f t="shared" si="4"/>
        <v>0</v>
      </c>
      <c r="AI29" s="138">
        <f t="shared" si="4"/>
        <v>0</v>
      </c>
      <c r="AJ29" s="138">
        <f t="shared" si="4"/>
        <v>0</v>
      </c>
      <c r="AK29" s="138">
        <f t="shared" si="4"/>
        <v>0</v>
      </c>
      <c r="AL29" s="138">
        <f t="shared" si="4"/>
        <v>0</v>
      </c>
      <c r="AM29" s="138">
        <f t="shared" si="5"/>
        <v>0</v>
      </c>
      <c r="AN29" s="138">
        <f t="shared" si="5"/>
        <v>0</v>
      </c>
      <c r="AO29" s="138">
        <f t="shared" si="5"/>
        <v>0</v>
      </c>
      <c r="AP29" s="138">
        <f t="shared" si="5"/>
        <v>0</v>
      </c>
      <c r="AQ29" s="138">
        <f t="shared" si="5"/>
        <v>0</v>
      </c>
      <c r="AR29" s="138">
        <f t="shared" si="5"/>
        <v>0</v>
      </c>
      <c r="AS29" s="138">
        <f t="shared" si="5"/>
        <v>0</v>
      </c>
      <c r="AT29" s="138">
        <f t="shared" si="5"/>
        <v>0</v>
      </c>
      <c r="AU29" s="138">
        <f t="shared" si="5"/>
        <v>0</v>
      </c>
      <c r="AV29" s="138">
        <f t="shared" si="5"/>
        <v>0</v>
      </c>
      <c r="AW29" s="138">
        <f t="shared" si="5"/>
        <v>0</v>
      </c>
      <c r="AX29" s="138">
        <f t="shared" si="5"/>
        <v>0</v>
      </c>
      <c r="AY29" s="138">
        <f t="shared" si="5"/>
        <v>0</v>
      </c>
      <c r="AZ29" s="138">
        <f t="shared" si="5"/>
        <v>0</v>
      </c>
      <c r="BA29" s="138">
        <f t="shared" si="5"/>
        <v>0</v>
      </c>
      <c r="BB29" s="138">
        <f t="shared" si="5"/>
        <v>0</v>
      </c>
      <c r="BC29" s="138">
        <f t="shared" si="6"/>
        <v>0</v>
      </c>
      <c r="BD29" s="138">
        <f t="shared" si="6"/>
        <v>0</v>
      </c>
      <c r="BE29" s="138">
        <f t="shared" si="6"/>
        <v>0</v>
      </c>
      <c r="BF29" s="138">
        <f t="shared" si="6"/>
        <v>0</v>
      </c>
      <c r="BG29" s="138">
        <f t="shared" si="6"/>
        <v>0</v>
      </c>
      <c r="BH29" s="138">
        <f t="shared" si="6"/>
        <v>0</v>
      </c>
      <c r="BI29" s="138">
        <f t="shared" si="6"/>
        <v>0</v>
      </c>
      <c r="BJ29" s="138">
        <f t="shared" si="6"/>
        <v>0</v>
      </c>
      <c r="BK29" s="138">
        <f t="shared" si="6"/>
        <v>0</v>
      </c>
    </row>
    <row r="30" spans="1:63" ht="12" customHeight="1" x14ac:dyDescent="0.25">
      <c r="A30" s="353">
        <f>D30*31</f>
        <v>0</v>
      </c>
      <c r="B30" s="354">
        <v>37257</v>
      </c>
      <c r="C30" s="364">
        <v>37257</v>
      </c>
      <c r="E30" s="135">
        <v>7</v>
      </c>
      <c r="F30" s="85" t="s">
        <v>205</v>
      </c>
      <c r="G30" s="172"/>
      <c r="H30" s="87">
        <f t="shared" si="1"/>
        <v>0</v>
      </c>
      <c r="I30" s="181">
        <v>7.3</v>
      </c>
      <c r="J30" s="85" t="s">
        <v>129</v>
      </c>
      <c r="K30" s="85">
        <f t="shared" si="2"/>
        <v>0</v>
      </c>
      <c r="L30" s="138">
        <f t="shared" si="3"/>
        <v>0</v>
      </c>
      <c r="M30" s="138">
        <f t="shared" si="3"/>
        <v>0</v>
      </c>
      <c r="N30" s="138">
        <f t="shared" si="3"/>
        <v>0</v>
      </c>
      <c r="O30" s="138">
        <f t="shared" si="3"/>
        <v>0</v>
      </c>
      <c r="P30" s="138">
        <f t="shared" si="3"/>
        <v>0</v>
      </c>
      <c r="Q30" s="138">
        <f t="shared" si="3"/>
        <v>0</v>
      </c>
      <c r="R30" s="138">
        <f t="shared" si="3"/>
        <v>0</v>
      </c>
      <c r="S30" s="138">
        <f t="shared" si="3"/>
        <v>0</v>
      </c>
      <c r="T30" s="138">
        <f t="shared" si="3"/>
        <v>0</v>
      </c>
      <c r="U30" s="138">
        <f t="shared" si="3"/>
        <v>0</v>
      </c>
      <c r="V30" s="138">
        <f t="shared" si="3"/>
        <v>0</v>
      </c>
      <c r="W30" s="138">
        <f t="shared" si="4"/>
        <v>0</v>
      </c>
      <c r="X30" s="138">
        <f t="shared" si="4"/>
        <v>0</v>
      </c>
      <c r="Y30" s="138">
        <f t="shared" si="4"/>
        <v>0</v>
      </c>
      <c r="Z30" s="138">
        <f t="shared" si="4"/>
        <v>0</v>
      </c>
      <c r="AA30" s="138">
        <f t="shared" si="4"/>
        <v>0</v>
      </c>
      <c r="AB30" s="138">
        <f t="shared" si="4"/>
        <v>0</v>
      </c>
      <c r="AC30" s="138">
        <f t="shared" si="4"/>
        <v>0</v>
      </c>
      <c r="AD30" s="138">
        <f t="shared" si="4"/>
        <v>0</v>
      </c>
      <c r="AE30" s="138">
        <f t="shared" si="4"/>
        <v>0</v>
      </c>
      <c r="AF30" s="138">
        <f t="shared" si="4"/>
        <v>0</v>
      </c>
      <c r="AG30" s="138">
        <f t="shared" si="4"/>
        <v>0</v>
      </c>
      <c r="AH30" s="138">
        <f t="shared" si="4"/>
        <v>0</v>
      </c>
      <c r="AI30" s="138">
        <f t="shared" si="4"/>
        <v>0</v>
      </c>
      <c r="AJ30" s="138">
        <f t="shared" si="4"/>
        <v>0</v>
      </c>
      <c r="AK30" s="138">
        <f t="shared" si="4"/>
        <v>0</v>
      </c>
      <c r="AL30" s="138">
        <f t="shared" si="4"/>
        <v>0</v>
      </c>
      <c r="AM30" s="138">
        <f t="shared" si="5"/>
        <v>0</v>
      </c>
      <c r="AN30" s="138">
        <f t="shared" si="5"/>
        <v>0</v>
      </c>
      <c r="AO30" s="138">
        <f t="shared" si="5"/>
        <v>0</v>
      </c>
      <c r="AP30" s="138">
        <f t="shared" si="5"/>
        <v>0</v>
      </c>
      <c r="AQ30" s="138">
        <f t="shared" si="5"/>
        <v>0</v>
      </c>
      <c r="AR30" s="138">
        <f t="shared" si="5"/>
        <v>0</v>
      </c>
      <c r="AS30" s="138">
        <f t="shared" si="5"/>
        <v>0</v>
      </c>
      <c r="AT30" s="138">
        <f t="shared" si="5"/>
        <v>0</v>
      </c>
      <c r="AU30" s="138">
        <f t="shared" si="5"/>
        <v>0</v>
      </c>
      <c r="AV30" s="138">
        <f t="shared" si="5"/>
        <v>0</v>
      </c>
      <c r="AW30" s="138">
        <f t="shared" si="5"/>
        <v>0</v>
      </c>
      <c r="AX30" s="138">
        <f t="shared" si="5"/>
        <v>0</v>
      </c>
      <c r="AY30" s="138">
        <f t="shared" si="5"/>
        <v>0</v>
      </c>
      <c r="AZ30" s="138">
        <f t="shared" si="5"/>
        <v>0</v>
      </c>
      <c r="BA30" s="138">
        <f t="shared" si="5"/>
        <v>0</v>
      </c>
      <c r="BB30" s="138">
        <f t="shared" si="5"/>
        <v>0</v>
      </c>
      <c r="BC30" s="138">
        <f t="shared" si="6"/>
        <v>0</v>
      </c>
      <c r="BD30" s="138">
        <f t="shared" si="6"/>
        <v>0</v>
      </c>
      <c r="BE30" s="138">
        <f t="shared" si="6"/>
        <v>0</v>
      </c>
      <c r="BF30" s="138">
        <f t="shared" si="6"/>
        <v>0</v>
      </c>
      <c r="BG30" s="138">
        <f t="shared" si="6"/>
        <v>0</v>
      </c>
      <c r="BH30" s="138">
        <f t="shared" si="6"/>
        <v>0</v>
      </c>
      <c r="BI30" s="138">
        <f t="shared" si="6"/>
        <v>0</v>
      </c>
      <c r="BJ30" s="138">
        <f t="shared" si="6"/>
        <v>0</v>
      </c>
      <c r="BK30" s="138">
        <f t="shared" si="6"/>
        <v>0</v>
      </c>
    </row>
    <row r="31" spans="1:63" ht="12" customHeight="1" x14ac:dyDescent="0.25">
      <c r="A31" s="353">
        <f>D31*28</f>
        <v>0</v>
      </c>
      <c r="B31" s="354">
        <v>37288</v>
      </c>
      <c r="C31" s="364">
        <v>37288</v>
      </c>
      <c r="E31" s="135">
        <v>5.6449999999999996</v>
      </c>
      <c r="F31" s="85" t="s">
        <v>205</v>
      </c>
      <c r="G31" s="172"/>
      <c r="H31" s="87">
        <f t="shared" si="1"/>
        <v>0</v>
      </c>
      <c r="I31" s="181">
        <v>6.1</v>
      </c>
      <c r="J31" s="85" t="s">
        <v>129</v>
      </c>
      <c r="K31" s="85">
        <f t="shared" ref="K31:K39" si="7">IF(I31=1,0,G31)</f>
        <v>0</v>
      </c>
      <c r="L31" s="138">
        <f t="shared" si="3"/>
        <v>0</v>
      </c>
      <c r="M31" s="138">
        <f t="shared" si="3"/>
        <v>0</v>
      </c>
      <c r="N31" s="138">
        <f t="shared" si="3"/>
        <v>0</v>
      </c>
      <c r="O31" s="138">
        <f t="shared" si="3"/>
        <v>0</v>
      </c>
      <c r="P31" s="138">
        <f t="shared" si="3"/>
        <v>0</v>
      </c>
      <c r="Q31" s="138">
        <f t="shared" si="3"/>
        <v>0</v>
      </c>
      <c r="R31" s="138">
        <f t="shared" si="3"/>
        <v>0</v>
      </c>
      <c r="S31" s="138">
        <f t="shared" si="3"/>
        <v>0</v>
      </c>
      <c r="T31" s="138">
        <f t="shared" si="3"/>
        <v>0</v>
      </c>
      <c r="U31" s="138">
        <f t="shared" si="3"/>
        <v>0</v>
      </c>
      <c r="V31" s="138">
        <f t="shared" si="3"/>
        <v>0</v>
      </c>
      <c r="W31" s="138">
        <f t="shared" si="4"/>
        <v>0</v>
      </c>
      <c r="X31" s="138">
        <f t="shared" si="4"/>
        <v>0</v>
      </c>
      <c r="Y31" s="138">
        <f t="shared" si="4"/>
        <v>0</v>
      </c>
      <c r="Z31" s="138">
        <f t="shared" si="4"/>
        <v>0</v>
      </c>
      <c r="AA31" s="138">
        <f t="shared" si="4"/>
        <v>0</v>
      </c>
      <c r="AB31" s="138">
        <f t="shared" si="4"/>
        <v>0</v>
      </c>
      <c r="AC31" s="138">
        <f t="shared" si="4"/>
        <v>0</v>
      </c>
      <c r="AD31" s="138">
        <f t="shared" si="4"/>
        <v>0</v>
      </c>
      <c r="AE31" s="138">
        <f t="shared" si="4"/>
        <v>0</v>
      </c>
      <c r="AF31" s="138">
        <f t="shared" si="4"/>
        <v>0</v>
      </c>
      <c r="AG31" s="138">
        <f t="shared" si="4"/>
        <v>0</v>
      </c>
      <c r="AH31" s="138">
        <f t="shared" si="4"/>
        <v>0</v>
      </c>
      <c r="AI31" s="138">
        <f t="shared" si="4"/>
        <v>0</v>
      </c>
      <c r="AJ31" s="138">
        <f t="shared" si="4"/>
        <v>0</v>
      </c>
      <c r="AK31" s="138">
        <f t="shared" si="4"/>
        <v>0</v>
      </c>
      <c r="AL31" s="138">
        <f t="shared" si="4"/>
        <v>0</v>
      </c>
      <c r="AM31" s="138">
        <f t="shared" si="5"/>
        <v>0</v>
      </c>
      <c r="AN31" s="138">
        <f t="shared" si="5"/>
        <v>0</v>
      </c>
      <c r="AO31" s="138">
        <f t="shared" si="5"/>
        <v>0</v>
      </c>
      <c r="AP31" s="138">
        <f t="shared" si="5"/>
        <v>0</v>
      </c>
      <c r="AQ31" s="138">
        <f t="shared" si="5"/>
        <v>0</v>
      </c>
      <c r="AR31" s="138">
        <f t="shared" si="5"/>
        <v>0</v>
      </c>
      <c r="AS31" s="138">
        <f t="shared" si="5"/>
        <v>0</v>
      </c>
      <c r="AT31" s="138">
        <f t="shared" si="5"/>
        <v>0</v>
      </c>
      <c r="AU31" s="138">
        <f t="shared" si="5"/>
        <v>0</v>
      </c>
      <c r="AV31" s="138">
        <f t="shared" si="5"/>
        <v>0</v>
      </c>
      <c r="AW31" s="138">
        <f t="shared" si="5"/>
        <v>0</v>
      </c>
      <c r="AX31" s="138">
        <f t="shared" si="5"/>
        <v>0</v>
      </c>
      <c r="AY31" s="138">
        <f t="shared" si="5"/>
        <v>0</v>
      </c>
      <c r="AZ31" s="138">
        <f t="shared" si="5"/>
        <v>0</v>
      </c>
      <c r="BA31" s="138">
        <f t="shared" si="5"/>
        <v>0</v>
      </c>
      <c r="BB31" s="138">
        <f t="shared" si="5"/>
        <v>0</v>
      </c>
      <c r="BC31" s="138">
        <f t="shared" si="6"/>
        <v>0</v>
      </c>
      <c r="BD31" s="138">
        <f t="shared" si="6"/>
        <v>0</v>
      </c>
      <c r="BE31" s="138">
        <f t="shared" si="6"/>
        <v>0</v>
      </c>
      <c r="BF31" s="138">
        <f t="shared" si="6"/>
        <v>0</v>
      </c>
      <c r="BG31" s="138">
        <f t="shared" si="6"/>
        <v>0</v>
      </c>
      <c r="BH31" s="138">
        <f t="shared" si="6"/>
        <v>0</v>
      </c>
      <c r="BI31" s="138">
        <f t="shared" si="6"/>
        <v>0</v>
      </c>
      <c r="BJ31" s="138">
        <f t="shared" si="6"/>
        <v>0</v>
      </c>
      <c r="BK31" s="138">
        <f t="shared" si="6"/>
        <v>0</v>
      </c>
    </row>
    <row r="32" spans="1:63" x14ac:dyDescent="0.25">
      <c r="A32" s="353">
        <f>D32*28</f>
        <v>0</v>
      </c>
      <c r="B32" s="354">
        <v>37316</v>
      </c>
      <c r="C32" s="364">
        <v>37316</v>
      </c>
      <c r="E32" s="135">
        <v>5.65</v>
      </c>
      <c r="F32" s="85" t="s">
        <v>205</v>
      </c>
      <c r="G32" s="172"/>
      <c r="H32" s="87">
        <f t="shared" si="1"/>
        <v>0</v>
      </c>
      <c r="I32" s="181">
        <v>6.0830000000000002</v>
      </c>
      <c r="J32" s="85" t="s">
        <v>129</v>
      </c>
      <c r="K32" s="85">
        <f t="shared" si="7"/>
        <v>0</v>
      </c>
      <c r="L32" s="138">
        <f t="shared" si="3"/>
        <v>0</v>
      </c>
      <c r="M32" s="138">
        <f t="shared" si="3"/>
        <v>0</v>
      </c>
      <c r="N32" s="138">
        <f t="shared" si="3"/>
        <v>0</v>
      </c>
      <c r="O32" s="138">
        <f t="shared" si="3"/>
        <v>0</v>
      </c>
      <c r="P32" s="138">
        <f t="shared" si="3"/>
        <v>0</v>
      </c>
      <c r="Q32" s="138">
        <f t="shared" si="3"/>
        <v>0</v>
      </c>
      <c r="R32" s="138">
        <f t="shared" si="3"/>
        <v>0</v>
      </c>
      <c r="S32" s="138">
        <f t="shared" si="3"/>
        <v>0</v>
      </c>
      <c r="T32" s="138">
        <f t="shared" si="3"/>
        <v>0</v>
      </c>
      <c r="U32" s="138">
        <f t="shared" si="3"/>
        <v>0</v>
      </c>
      <c r="V32" s="138">
        <f t="shared" si="3"/>
        <v>0</v>
      </c>
      <c r="W32" s="138">
        <f t="shared" si="4"/>
        <v>0</v>
      </c>
      <c r="X32" s="138">
        <f t="shared" si="4"/>
        <v>0</v>
      </c>
      <c r="Y32" s="138">
        <f t="shared" si="4"/>
        <v>0</v>
      </c>
      <c r="Z32" s="138">
        <f t="shared" si="4"/>
        <v>0</v>
      </c>
      <c r="AA32" s="138">
        <f t="shared" si="4"/>
        <v>0</v>
      </c>
      <c r="AB32" s="138">
        <f t="shared" si="4"/>
        <v>0</v>
      </c>
      <c r="AC32" s="138">
        <f t="shared" si="4"/>
        <v>0</v>
      </c>
      <c r="AD32" s="138">
        <f t="shared" si="4"/>
        <v>0</v>
      </c>
      <c r="AE32" s="138">
        <f t="shared" si="4"/>
        <v>0</v>
      </c>
      <c r="AF32" s="138">
        <f t="shared" si="4"/>
        <v>0</v>
      </c>
      <c r="AG32" s="138">
        <f t="shared" si="4"/>
        <v>0</v>
      </c>
      <c r="AH32" s="138">
        <f t="shared" si="4"/>
        <v>0</v>
      </c>
      <c r="AI32" s="138">
        <f t="shared" si="4"/>
        <v>0</v>
      </c>
      <c r="AJ32" s="138">
        <f t="shared" si="4"/>
        <v>0</v>
      </c>
      <c r="AK32" s="138">
        <f t="shared" si="4"/>
        <v>0</v>
      </c>
      <c r="AL32" s="138">
        <f t="shared" si="4"/>
        <v>0</v>
      </c>
      <c r="AM32" s="138">
        <f t="shared" si="5"/>
        <v>0</v>
      </c>
      <c r="AN32" s="138">
        <f t="shared" si="5"/>
        <v>0</v>
      </c>
      <c r="AO32" s="138">
        <f t="shared" si="5"/>
        <v>0</v>
      </c>
      <c r="AP32" s="138">
        <f t="shared" si="5"/>
        <v>0</v>
      </c>
      <c r="AQ32" s="138">
        <f t="shared" si="5"/>
        <v>0</v>
      </c>
      <c r="AR32" s="138">
        <f t="shared" si="5"/>
        <v>0</v>
      </c>
      <c r="AS32" s="138">
        <f t="shared" si="5"/>
        <v>0</v>
      </c>
      <c r="AT32" s="138">
        <f t="shared" si="5"/>
        <v>0</v>
      </c>
      <c r="AU32" s="138">
        <f t="shared" si="5"/>
        <v>0</v>
      </c>
      <c r="AV32" s="138">
        <f t="shared" si="5"/>
        <v>0</v>
      </c>
      <c r="AW32" s="138">
        <f t="shared" si="5"/>
        <v>0</v>
      </c>
      <c r="AX32" s="138">
        <f t="shared" si="5"/>
        <v>0</v>
      </c>
      <c r="AY32" s="138">
        <f t="shared" si="5"/>
        <v>0</v>
      </c>
      <c r="AZ32" s="138">
        <f t="shared" si="5"/>
        <v>0</v>
      </c>
      <c r="BA32" s="138">
        <f t="shared" si="5"/>
        <v>0</v>
      </c>
      <c r="BB32" s="138">
        <f t="shared" si="5"/>
        <v>0</v>
      </c>
      <c r="BC32" s="138">
        <f t="shared" si="6"/>
        <v>0</v>
      </c>
      <c r="BD32" s="138">
        <f t="shared" si="6"/>
        <v>0</v>
      </c>
      <c r="BE32" s="138">
        <f t="shared" si="6"/>
        <v>0</v>
      </c>
      <c r="BF32" s="138">
        <f t="shared" si="6"/>
        <v>0</v>
      </c>
      <c r="BG32" s="138">
        <f t="shared" si="6"/>
        <v>0</v>
      </c>
      <c r="BH32" s="138">
        <f t="shared" si="6"/>
        <v>0</v>
      </c>
      <c r="BI32" s="138">
        <f t="shared" si="6"/>
        <v>0</v>
      </c>
      <c r="BJ32" s="138">
        <f t="shared" si="6"/>
        <v>0</v>
      </c>
      <c r="BK32" s="138">
        <f t="shared" si="6"/>
        <v>0</v>
      </c>
    </row>
    <row r="33" spans="1:63" ht="12" customHeight="1" x14ac:dyDescent="0.25">
      <c r="A33" s="353">
        <f>D33*31</f>
        <v>0</v>
      </c>
      <c r="B33" s="354">
        <v>37347</v>
      </c>
      <c r="C33" s="364">
        <v>37530</v>
      </c>
      <c r="E33" s="135">
        <v>5.72</v>
      </c>
      <c r="F33" s="85" t="s">
        <v>205</v>
      </c>
      <c r="G33" s="172"/>
      <c r="H33" s="87">
        <f t="shared" si="1"/>
        <v>0</v>
      </c>
      <c r="I33" s="181">
        <v>6.1</v>
      </c>
      <c r="J33" s="85" t="s">
        <v>129</v>
      </c>
      <c r="K33" s="85">
        <f t="shared" si="7"/>
        <v>0</v>
      </c>
      <c r="L33" s="138">
        <f t="shared" si="3"/>
        <v>0</v>
      </c>
      <c r="M33" s="138">
        <f t="shared" si="3"/>
        <v>0</v>
      </c>
      <c r="N33" s="138">
        <f t="shared" si="3"/>
        <v>0</v>
      </c>
      <c r="O33" s="138">
        <f t="shared" si="3"/>
        <v>0</v>
      </c>
      <c r="P33" s="138">
        <f t="shared" si="3"/>
        <v>0</v>
      </c>
      <c r="Q33" s="138">
        <f t="shared" si="3"/>
        <v>0</v>
      </c>
      <c r="R33" s="138">
        <f t="shared" si="3"/>
        <v>0</v>
      </c>
      <c r="S33" s="138">
        <f t="shared" si="3"/>
        <v>0</v>
      </c>
      <c r="T33" s="138">
        <f t="shared" si="3"/>
        <v>0</v>
      </c>
      <c r="U33" s="138">
        <f t="shared" si="3"/>
        <v>0</v>
      </c>
      <c r="V33" s="138">
        <f t="shared" si="3"/>
        <v>0</v>
      </c>
      <c r="W33" s="138">
        <f t="shared" si="4"/>
        <v>0</v>
      </c>
      <c r="X33" s="138">
        <f t="shared" si="4"/>
        <v>0</v>
      </c>
      <c r="Y33" s="138">
        <f t="shared" si="4"/>
        <v>0</v>
      </c>
      <c r="Z33" s="138">
        <f t="shared" si="4"/>
        <v>0</v>
      </c>
      <c r="AA33" s="138">
        <f t="shared" si="4"/>
        <v>0</v>
      </c>
      <c r="AB33" s="138">
        <f t="shared" si="4"/>
        <v>0</v>
      </c>
      <c r="AC33" s="138">
        <f t="shared" si="4"/>
        <v>0</v>
      </c>
      <c r="AD33" s="138">
        <f t="shared" si="4"/>
        <v>0</v>
      </c>
      <c r="AE33" s="138">
        <f t="shared" si="4"/>
        <v>0</v>
      </c>
      <c r="AF33" s="138">
        <f t="shared" si="4"/>
        <v>0</v>
      </c>
      <c r="AG33" s="138">
        <f t="shared" si="4"/>
        <v>0</v>
      </c>
      <c r="AH33" s="138">
        <f t="shared" si="4"/>
        <v>0</v>
      </c>
      <c r="AI33" s="138">
        <f t="shared" si="4"/>
        <v>0</v>
      </c>
      <c r="AJ33" s="138">
        <f t="shared" si="4"/>
        <v>0</v>
      </c>
      <c r="AK33" s="138">
        <f t="shared" si="4"/>
        <v>0</v>
      </c>
      <c r="AL33" s="138">
        <f t="shared" si="4"/>
        <v>0</v>
      </c>
      <c r="AM33" s="138">
        <f t="shared" si="5"/>
        <v>0</v>
      </c>
      <c r="AN33" s="138">
        <f t="shared" si="5"/>
        <v>0</v>
      </c>
      <c r="AO33" s="138">
        <f t="shared" si="5"/>
        <v>0</v>
      </c>
      <c r="AP33" s="138">
        <f t="shared" si="5"/>
        <v>0</v>
      </c>
      <c r="AQ33" s="138">
        <f t="shared" si="5"/>
        <v>0</v>
      </c>
      <c r="AR33" s="138">
        <f t="shared" si="5"/>
        <v>0</v>
      </c>
      <c r="AS33" s="138">
        <f t="shared" si="5"/>
        <v>0</v>
      </c>
      <c r="AT33" s="138">
        <f t="shared" si="5"/>
        <v>0</v>
      </c>
      <c r="AU33" s="138">
        <f t="shared" si="5"/>
        <v>0</v>
      </c>
      <c r="AV33" s="138">
        <f t="shared" si="5"/>
        <v>0</v>
      </c>
      <c r="AW33" s="138">
        <f t="shared" si="5"/>
        <v>0</v>
      </c>
      <c r="AX33" s="138">
        <f t="shared" si="5"/>
        <v>0</v>
      </c>
      <c r="AY33" s="138">
        <f t="shared" si="5"/>
        <v>0</v>
      </c>
      <c r="AZ33" s="138">
        <f t="shared" si="5"/>
        <v>0</v>
      </c>
      <c r="BA33" s="138">
        <f t="shared" si="5"/>
        <v>0</v>
      </c>
      <c r="BB33" s="138">
        <f t="shared" si="5"/>
        <v>0</v>
      </c>
      <c r="BC33" s="138">
        <f t="shared" si="6"/>
        <v>0</v>
      </c>
      <c r="BD33" s="138">
        <f t="shared" si="6"/>
        <v>0</v>
      </c>
      <c r="BE33" s="138">
        <f t="shared" si="6"/>
        <v>0</v>
      </c>
      <c r="BF33" s="138">
        <f t="shared" si="6"/>
        <v>0</v>
      </c>
      <c r="BG33" s="138">
        <f t="shared" si="6"/>
        <v>0</v>
      </c>
      <c r="BH33" s="138">
        <f t="shared" si="6"/>
        <v>0</v>
      </c>
      <c r="BI33" s="138">
        <f t="shared" si="6"/>
        <v>0</v>
      </c>
      <c r="BJ33" s="138">
        <f t="shared" si="6"/>
        <v>0</v>
      </c>
      <c r="BK33" s="138">
        <f t="shared" si="6"/>
        <v>0</v>
      </c>
    </row>
    <row r="34" spans="1:63" x14ac:dyDescent="0.25">
      <c r="A34" s="353">
        <f>D34*30.5</f>
        <v>0</v>
      </c>
      <c r="B34" s="354">
        <v>37226</v>
      </c>
      <c r="C34" s="364">
        <v>37316</v>
      </c>
      <c r="E34" s="135">
        <v>5.72</v>
      </c>
      <c r="F34" s="85" t="s">
        <v>205</v>
      </c>
      <c r="G34" s="172"/>
      <c r="H34" s="87">
        <f t="shared" si="1"/>
        <v>0</v>
      </c>
      <c r="I34" s="181">
        <v>6.0830000000000002</v>
      </c>
      <c r="J34" s="85" t="s">
        <v>129</v>
      </c>
      <c r="K34" s="85">
        <f t="shared" si="7"/>
        <v>0</v>
      </c>
      <c r="L34" s="138">
        <f t="shared" si="3"/>
        <v>0</v>
      </c>
      <c r="M34" s="138">
        <f t="shared" si="3"/>
        <v>0</v>
      </c>
      <c r="N34" s="138">
        <f t="shared" si="3"/>
        <v>0</v>
      </c>
      <c r="O34" s="138">
        <f t="shared" si="3"/>
        <v>0</v>
      </c>
      <c r="P34" s="138">
        <f t="shared" si="3"/>
        <v>0</v>
      </c>
      <c r="Q34" s="138">
        <f t="shared" si="3"/>
        <v>0</v>
      </c>
      <c r="R34" s="138">
        <f t="shared" si="3"/>
        <v>0</v>
      </c>
      <c r="S34" s="138">
        <f t="shared" si="3"/>
        <v>0</v>
      </c>
      <c r="T34" s="138">
        <f t="shared" si="3"/>
        <v>0</v>
      </c>
      <c r="U34" s="138">
        <f t="shared" si="3"/>
        <v>0</v>
      </c>
      <c r="V34" s="138">
        <f t="shared" si="3"/>
        <v>0</v>
      </c>
      <c r="W34" s="138">
        <f t="shared" si="4"/>
        <v>0</v>
      </c>
      <c r="X34" s="138">
        <f t="shared" si="4"/>
        <v>0</v>
      </c>
      <c r="Y34" s="138">
        <f t="shared" si="4"/>
        <v>0</v>
      </c>
      <c r="Z34" s="138">
        <f t="shared" si="4"/>
        <v>0</v>
      </c>
      <c r="AA34" s="138">
        <f t="shared" si="4"/>
        <v>0</v>
      </c>
      <c r="AB34" s="138">
        <f t="shared" si="4"/>
        <v>0</v>
      </c>
      <c r="AC34" s="138">
        <f t="shared" si="4"/>
        <v>0</v>
      </c>
      <c r="AD34" s="138">
        <f t="shared" si="4"/>
        <v>0</v>
      </c>
      <c r="AE34" s="138">
        <f t="shared" si="4"/>
        <v>0</v>
      </c>
      <c r="AF34" s="138">
        <f t="shared" si="4"/>
        <v>0</v>
      </c>
      <c r="AG34" s="138">
        <f t="shared" si="4"/>
        <v>0</v>
      </c>
      <c r="AH34" s="138">
        <f t="shared" si="4"/>
        <v>0</v>
      </c>
      <c r="AI34" s="138">
        <f t="shared" si="4"/>
        <v>0</v>
      </c>
      <c r="AJ34" s="138">
        <f t="shared" si="4"/>
        <v>0</v>
      </c>
      <c r="AK34" s="138">
        <f t="shared" si="4"/>
        <v>0</v>
      </c>
      <c r="AL34" s="138">
        <f t="shared" si="4"/>
        <v>0</v>
      </c>
      <c r="AM34" s="138">
        <f t="shared" si="5"/>
        <v>0</v>
      </c>
      <c r="AN34" s="138">
        <f t="shared" si="5"/>
        <v>0</v>
      </c>
      <c r="AO34" s="138">
        <f t="shared" si="5"/>
        <v>0</v>
      </c>
      <c r="AP34" s="138">
        <f t="shared" si="5"/>
        <v>0</v>
      </c>
      <c r="AQ34" s="138">
        <f t="shared" si="5"/>
        <v>0</v>
      </c>
      <c r="AR34" s="138">
        <f t="shared" si="5"/>
        <v>0</v>
      </c>
      <c r="AS34" s="138">
        <f t="shared" si="5"/>
        <v>0</v>
      </c>
      <c r="AT34" s="138">
        <f t="shared" si="5"/>
        <v>0</v>
      </c>
      <c r="AU34" s="138">
        <f t="shared" si="5"/>
        <v>0</v>
      </c>
      <c r="AV34" s="138">
        <f t="shared" si="5"/>
        <v>0</v>
      </c>
      <c r="AW34" s="138">
        <f t="shared" si="5"/>
        <v>0</v>
      </c>
      <c r="AX34" s="138">
        <f t="shared" si="5"/>
        <v>0</v>
      </c>
      <c r="AY34" s="138">
        <f t="shared" si="5"/>
        <v>0</v>
      </c>
      <c r="AZ34" s="138">
        <f t="shared" si="5"/>
        <v>0</v>
      </c>
      <c r="BA34" s="138">
        <f t="shared" si="5"/>
        <v>0</v>
      </c>
      <c r="BB34" s="138">
        <f t="shared" si="5"/>
        <v>0</v>
      </c>
      <c r="BC34" s="138">
        <f t="shared" si="6"/>
        <v>0</v>
      </c>
      <c r="BD34" s="138">
        <f t="shared" si="6"/>
        <v>0</v>
      </c>
      <c r="BE34" s="138">
        <f t="shared" si="6"/>
        <v>0</v>
      </c>
      <c r="BF34" s="138">
        <f t="shared" si="6"/>
        <v>0</v>
      </c>
      <c r="BG34" s="138">
        <f t="shared" si="6"/>
        <v>0</v>
      </c>
      <c r="BH34" s="138">
        <f t="shared" si="6"/>
        <v>0</v>
      </c>
      <c r="BI34" s="138">
        <f t="shared" si="6"/>
        <v>0</v>
      </c>
      <c r="BJ34" s="138">
        <f t="shared" si="6"/>
        <v>0</v>
      </c>
      <c r="BK34" s="138">
        <f t="shared" si="6"/>
        <v>0</v>
      </c>
    </row>
    <row r="35" spans="1:63" ht="13.8" thickBot="1" x14ac:dyDescent="0.3">
      <c r="A35" s="353">
        <f>D35*30.5</f>
        <v>0</v>
      </c>
      <c r="B35" s="140">
        <v>37257</v>
      </c>
      <c r="C35" s="365">
        <v>37591</v>
      </c>
      <c r="E35" s="135">
        <v>5.8150000000000004</v>
      </c>
      <c r="F35" s="85" t="s">
        <v>205</v>
      </c>
      <c r="G35" s="172"/>
      <c r="H35" s="87">
        <f t="shared" si="1"/>
        <v>0</v>
      </c>
      <c r="I35" s="181">
        <v>6.1</v>
      </c>
      <c r="J35" s="85" t="s">
        <v>129</v>
      </c>
      <c r="K35" s="85">
        <f t="shared" si="7"/>
        <v>0</v>
      </c>
      <c r="L35" s="138">
        <f t="shared" ref="L35:U35" si="8">IF($B35&lt;=L$2,IF($C35&gt;=L$2,$A35,0),0)</f>
        <v>0</v>
      </c>
      <c r="M35" s="138">
        <f t="shared" si="8"/>
        <v>0</v>
      </c>
      <c r="N35" s="138">
        <f t="shared" si="8"/>
        <v>0</v>
      </c>
      <c r="O35" s="138">
        <f t="shared" si="8"/>
        <v>0</v>
      </c>
      <c r="P35" s="138">
        <f t="shared" si="8"/>
        <v>0</v>
      </c>
      <c r="Q35" s="138">
        <f t="shared" si="8"/>
        <v>0</v>
      </c>
      <c r="R35" s="138">
        <f t="shared" si="8"/>
        <v>0</v>
      </c>
      <c r="S35" s="138">
        <f t="shared" si="8"/>
        <v>0</v>
      </c>
      <c r="T35" s="138">
        <f t="shared" si="8"/>
        <v>0</v>
      </c>
      <c r="U35" s="138">
        <f t="shared" si="8"/>
        <v>0</v>
      </c>
      <c r="V35" s="138">
        <f t="shared" ref="V35:AK61" si="9">IF($B35&lt;=V$2,IF($C35&gt;=V$2,$A35,0),0)</f>
        <v>0</v>
      </c>
      <c r="W35" s="138">
        <f t="shared" si="9"/>
        <v>0</v>
      </c>
      <c r="X35" s="138">
        <f t="shared" si="9"/>
        <v>0</v>
      </c>
      <c r="Y35" s="138">
        <f t="shared" si="9"/>
        <v>0</v>
      </c>
      <c r="Z35" s="138">
        <f t="shared" si="9"/>
        <v>0</v>
      </c>
      <c r="AA35" s="138">
        <f t="shared" si="9"/>
        <v>0</v>
      </c>
      <c r="AB35" s="138">
        <f t="shared" si="9"/>
        <v>0</v>
      </c>
      <c r="AC35" s="138">
        <f t="shared" si="9"/>
        <v>0</v>
      </c>
      <c r="AD35" s="138">
        <f t="shared" si="9"/>
        <v>0</v>
      </c>
      <c r="AE35" s="138">
        <f t="shared" si="9"/>
        <v>0</v>
      </c>
      <c r="AF35" s="138">
        <f t="shared" si="9"/>
        <v>0</v>
      </c>
      <c r="AG35" s="138">
        <f t="shared" si="9"/>
        <v>0</v>
      </c>
      <c r="AH35" s="138">
        <f t="shared" si="9"/>
        <v>0</v>
      </c>
      <c r="AI35" s="138">
        <f t="shared" si="9"/>
        <v>0</v>
      </c>
      <c r="AJ35" s="138">
        <f t="shared" si="9"/>
        <v>0</v>
      </c>
      <c r="AK35" s="138">
        <f t="shared" si="9"/>
        <v>0</v>
      </c>
      <c r="AL35" s="138">
        <f t="shared" ref="AL35:BA61" si="10">IF($B35&lt;=AL$2,IF($C35&gt;=AL$2,$A35,0),0)</f>
        <v>0</v>
      </c>
      <c r="AM35" s="138">
        <f t="shared" si="10"/>
        <v>0</v>
      </c>
      <c r="AN35" s="138">
        <f t="shared" si="10"/>
        <v>0</v>
      </c>
      <c r="AO35" s="138">
        <f t="shared" si="10"/>
        <v>0</v>
      </c>
      <c r="AP35" s="138">
        <f t="shared" si="10"/>
        <v>0</v>
      </c>
      <c r="AQ35" s="138">
        <f t="shared" si="10"/>
        <v>0</v>
      </c>
      <c r="AR35" s="138">
        <f t="shared" si="10"/>
        <v>0</v>
      </c>
      <c r="AS35" s="138">
        <f t="shared" si="10"/>
        <v>0</v>
      </c>
      <c r="AT35" s="138">
        <f t="shared" si="10"/>
        <v>0</v>
      </c>
      <c r="AU35" s="138">
        <f t="shared" si="10"/>
        <v>0</v>
      </c>
      <c r="AV35" s="138">
        <f t="shared" si="10"/>
        <v>0</v>
      </c>
      <c r="AW35" s="138">
        <f t="shared" si="10"/>
        <v>0</v>
      </c>
      <c r="AX35" s="138">
        <f t="shared" si="10"/>
        <v>0</v>
      </c>
      <c r="AY35" s="138">
        <f t="shared" si="10"/>
        <v>0</v>
      </c>
      <c r="AZ35" s="138">
        <f t="shared" si="10"/>
        <v>0</v>
      </c>
      <c r="BA35" s="138">
        <f t="shared" si="10"/>
        <v>0</v>
      </c>
      <c r="BB35" s="138">
        <f t="shared" ref="BB35:BK61" si="11">IF($B35&lt;=BB$2,IF($C35&gt;=BB$2,$A35,0),0)</f>
        <v>0</v>
      </c>
      <c r="BC35" s="138">
        <f t="shared" si="11"/>
        <v>0</v>
      </c>
      <c r="BD35" s="138">
        <f t="shared" si="11"/>
        <v>0</v>
      </c>
      <c r="BE35" s="138">
        <f t="shared" si="11"/>
        <v>0</v>
      </c>
      <c r="BF35" s="138">
        <f t="shared" si="11"/>
        <v>0</v>
      </c>
      <c r="BG35" s="138">
        <f t="shared" si="11"/>
        <v>0</v>
      </c>
      <c r="BH35" s="138">
        <f t="shared" si="11"/>
        <v>0</v>
      </c>
      <c r="BI35" s="138">
        <f t="shared" si="11"/>
        <v>0</v>
      </c>
      <c r="BJ35" s="138">
        <f t="shared" si="11"/>
        <v>0</v>
      </c>
      <c r="BK35" s="138">
        <f t="shared" si="11"/>
        <v>0</v>
      </c>
    </row>
    <row r="36" spans="1:63" ht="13.8" thickTop="1" x14ac:dyDescent="0.25">
      <c r="A36" s="353">
        <f>D36*30.5</f>
        <v>0</v>
      </c>
      <c r="B36" s="354">
        <v>37561</v>
      </c>
      <c r="C36" s="364">
        <v>37681</v>
      </c>
      <c r="E36" s="135">
        <v>5.5350000000000001</v>
      </c>
      <c r="F36" s="85" t="s">
        <v>205</v>
      </c>
      <c r="G36" s="172"/>
      <c r="H36" s="87">
        <f t="shared" si="1"/>
        <v>0</v>
      </c>
      <c r="I36" s="181">
        <v>5.78</v>
      </c>
      <c r="J36" s="85" t="s">
        <v>129</v>
      </c>
      <c r="K36" s="85">
        <f t="shared" si="7"/>
        <v>0</v>
      </c>
      <c r="L36" s="138">
        <f t="shared" ref="L36:U61" si="12">IF($B36&lt;=L$2,IF($C36&gt;=L$2,$A36,0),0)</f>
        <v>0</v>
      </c>
      <c r="M36" s="138">
        <f t="shared" si="12"/>
        <v>0</v>
      </c>
      <c r="N36" s="138">
        <f t="shared" si="12"/>
        <v>0</v>
      </c>
      <c r="O36" s="138">
        <f t="shared" si="12"/>
        <v>0</v>
      </c>
      <c r="P36" s="138">
        <f t="shared" si="12"/>
        <v>0</v>
      </c>
      <c r="Q36" s="138">
        <f t="shared" si="12"/>
        <v>0</v>
      </c>
      <c r="R36" s="138">
        <f t="shared" si="12"/>
        <v>0</v>
      </c>
      <c r="S36" s="138">
        <f t="shared" si="12"/>
        <v>0</v>
      </c>
      <c r="T36" s="138">
        <f t="shared" si="12"/>
        <v>0</v>
      </c>
      <c r="U36" s="138">
        <f t="shared" si="12"/>
        <v>0</v>
      </c>
      <c r="V36" s="138">
        <f t="shared" si="9"/>
        <v>0</v>
      </c>
      <c r="W36" s="138">
        <f t="shared" si="9"/>
        <v>0</v>
      </c>
      <c r="X36" s="138">
        <f t="shared" si="9"/>
        <v>0</v>
      </c>
      <c r="Y36" s="138">
        <f t="shared" si="9"/>
        <v>0</v>
      </c>
      <c r="Z36" s="138">
        <f t="shared" si="9"/>
        <v>0</v>
      </c>
      <c r="AA36" s="138">
        <f t="shared" si="9"/>
        <v>0</v>
      </c>
      <c r="AB36" s="138">
        <f t="shared" si="9"/>
        <v>0</v>
      </c>
      <c r="AC36" s="138">
        <f t="shared" si="9"/>
        <v>0</v>
      </c>
      <c r="AD36" s="138">
        <f t="shared" si="9"/>
        <v>0</v>
      </c>
      <c r="AE36" s="138">
        <f t="shared" si="9"/>
        <v>0</v>
      </c>
      <c r="AF36" s="138">
        <f t="shared" si="9"/>
        <v>0</v>
      </c>
      <c r="AG36" s="138">
        <f t="shared" si="9"/>
        <v>0</v>
      </c>
      <c r="AH36" s="138">
        <f t="shared" si="9"/>
        <v>0</v>
      </c>
      <c r="AI36" s="138">
        <f t="shared" si="9"/>
        <v>0</v>
      </c>
      <c r="AJ36" s="138">
        <f t="shared" si="9"/>
        <v>0</v>
      </c>
      <c r="AK36" s="138">
        <f t="shared" si="9"/>
        <v>0</v>
      </c>
      <c r="AL36" s="138">
        <f t="shared" si="10"/>
        <v>0</v>
      </c>
      <c r="AM36" s="138">
        <f t="shared" si="10"/>
        <v>0</v>
      </c>
      <c r="AN36" s="138">
        <f t="shared" si="10"/>
        <v>0</v>
      </c>
      <c r="AO36" s="138">
        <f t="shared" si="10"/>
        <v>0</v>
      </c>
      <c r="AP36" s="138">
        <f t="shared" si="10"/>
        <v>0</v>
      </c>
      <c r="AQ36" s="138">
        <f t="shared" si="10"/>
        <v>0</v>
      </c>
      <c r="AR36" s="138">
        <f t="shared" si="10"/>
        <v>0</v>
      </c>
      <c r="AS36" s="138">
        <f t="shared" si="10"/>
        <v>0</v>
      </c>
      <c r="AT36" s="138">
        <f t="shared" si="10"/>
        <v>0</v>
      </c>
      <c r="AU36" s="138">
        <f t="shared" si="10"/>
        <v>0</v>
      </c>
      <c r="AV36" s="138">
        <f t="shared" si="10"/>
        <v>0</v>
      </c>
      <c r="AW36" s="138">
        <f t="shared" si="10"/>
        <v>0</v>
      </c>
      <c r="AX36" s="138">
        <f t="shared" si="10"/>
        <v>0</v>
      </c>
      <c r="AY36" s="138">
        <f t="shared" si="10"/>
        <v>0</v>
      </c>
      <c r="AZ36" s="138">
        <f t="shared" si="10"/>
        <v>0</v>
      </c>
      <c r="BA36" s="138">
        <f t="shared" si="10"/>
        <v>0</v>
      </c>
      <c r="BB36" s="138">
        <f t="shared" si="11"/>
        <v>0</v>
      </c>
      <c r="BC36" s="138">
        <f t="shared" si="11"/>
        <v>0</v>
      </c>
      <c r="BD36" s="138">
        <f t="shared" si="11"/>
        <v>0</v>
      </c>
      <c r="BE36" s="138">
        <f t="shared" si="11"/>
        <v>0</v>
      </c>
      <c r="BF36" s="138">
        <f t="shared" si="11"/>
        <v>0</v>
      </c>
      <c r="BG36" s="138">
        <f t="shared" si="11"/>
        <v>0</v>
      </c>
      <c r="BH36" s="138">
        <f t="shared" si="11"/>
        <v>0</v>
      </c>
      <c r="BI36" s="138">
        <f t="shared" si="11"/>
        <v>0</v>
      </c>
      <c r="BJ36" s="138">
        <f t="shared" si="11"/>
        <v>0</v>
      </c>
      <c r="BK36" s="138">
        <f t="shared" si="11"/>
        <v>0</v>
      </c>
    </row>
    <row r="37" spans="1:63" x14ac:dyDescent="0.25">
      <c r="A37" s="353">
        <v>0</v>
      </c>
      <c r="B37" s="354">
        <v>37622</v>
      </c>
      <c r="C37" s="364">
        <v>37956</v>
      </c>
      <c r="E37" s="135">
        <v>5.5350000000000001</v>
      </c>
      <c r="F37" s="85" t="s">
        <v>205</v>
      </c>
      <c r="G37" s="172"/>
      <c r="H37" s="87">
        <f t="shared" si="1"/>
        <v>0</v>
      </c>
      <c r="I37" s="181">
        <v>5.78</v>
      </c>
      <c r="J37" s="85" t="s">
        <v>129</v>
      </c>
      <c r="K37" s="85">
        <f t="shared" si="7"/>
        <v>0</v>
      </c>
      <c r="L37" s="138">
        <f t="shared" si="12"/>
        <v>0</v>
      </c>
      <c r="M37" s="138">
        <f t="shared" si="12"/>
        <v>0</v>
      </c>
      <c r="N37" s="138">
        <f t="shared" si="12"/>
        <v>0</v>
      </c>
      <c r="O37" s="138">
        <f t="shared" si="12"/>
        <v>0</v>
      </c>
      <c r="P37" s="138">
        <f t="shared" si="12"/>
        <v>0</v>
      </c>
      <c r="Q37" s="138">
        <f t="shared" si="12"/>
        <v>0</v>
      </c>
      <c r="R37" s="138">
        <f t="shared" si="12"/>
        <v>0</v>
      </c>
      <c r="S37" s="138">
        <f t="shared" si="12"/>
        <v>0</v>
      </c>
      <c r="T37" s="138">
        <f t="shared" si="12"/>
        <v>0</v>
      </c>
      <c r="U37" s="138">
        <f t="shared" si="12"/>
        <v>0</v>
      </c>
      <c r="V37" s="138">
        <f t="shared" si="9"/>
        <v>0</v>
      </c>
      <c r="W37" s="138">
        <f t="shared" si="9"/>
        <v>0</v>
      </c>
      <c r="X37" s="138">
        <f t="shared" si="9"/>
        <v>0</v>
      </c>
      <c r="Y37" s="138">
        <f t="shared" si="9"/>
        <v>0</v>
      </c>
      <c r="Z37" s="138">
        <f t="shared" si="9"/>
        <v>0</v>
      </c>
      <c r="AA37" s="138">
        <f t="shared" si="9"/>
        <v>0</v>
      </c>
      <c r="AB37" s="138">
        <f t="shared" si="9"/>
        <v>0</v>
      </c>
      <c r="AC37" s="138">
        <f t="shared" si="9"/>
        <v>0</v>
      </c>
      <c r="AD37" s="138">
        <f t="shared" si="9"/>
        <v>0</v>
      </c>
      <c r="AE37" s="138">
        <f t="shared" si="9"/>
        <v>0</v>
      </c>
      <c r="AF37" s="138">
        <f t="shared" si="9"/>
        <v>0</v>
      </c>
      <c r="AG37" s="138">
        <f t="shared" si="9"/>
        <v>0</v>
      </c>
      <c r="AH37" s="138">
        <f t="shared" si="9"/>
        <v>0</v>
      </c>
      <c r="AI37" s="138">
        <f t="shared" si="9"/>
        <v>0</v>
      </c>
      <c r="AJ37" s="138">
        <f t="shared" si="9"/>
        <v>0</v>
      </c>
      <c r="AK37" s="138">
        <f t="shared" si="9"/>
        <v>0</v>
      </c>
      <c r="AL37" s="138">
        <f t="shared" si="10"/>
        <v>0</v>
      </c>
      <c r="AM37" s="138">
        <f t="shared" si="10"/>
        <v>0</v>
      </c>
      <c r="AN37" s="138">
        <f t="shared" si="10"/>
        <v>0</v>
      </c>
      <c r="AO37" s="138">
        <f t="shared" si="10"/>
        <v>0</v>
      </c>
      <c r="AP37" s="138">
        <f t="shared" si="10"/>
        <v>0</v>
      </c>
      <c r="AQ37" s="138">
        <f t="shared" si="10"/>
        <v>0</v>
      </c>
      <c r="AR37" s="138">
        <f t="shared" si="10"/>
        <v>0</v>
      </c>
      <c r="AS37" s="138">
        <f t="shared" si="10"/>
        <v>0</v>
      </c>
      <c r="AT37" s="138">
        <f t="shared" si="10"/>
        <v>0</v>
      </c>
      <c r="AU37" s="138">
        <f t="shared" si="10"/>
        <v>0</v>
      </c>
      <c r="AV37" s="138">
        <f t="shared" si="10"/>
        <v>0</v>
      </c>
      <c r="AW37" s="138">
        <f t="shared" si="10"/>
        <v>0</v>
      </c>
      <c r="AX37" s="138">
        <f t="shared" si="10"/>
        <v>0</v>
      </c>
      <c r="AY37" s="138">
        <f t="shared" si="10"/>
        <v>0</v>
      </c>
      <c r="AZ37" s="138">
        <f t="shared" si="10"/>
        <v>0</v>
      </c>
      <c r="BA37" s="138">
        <f t="shared" si="10"/>
        <v>0</v>
      </c>
      <c r="BB37" s="138">
        <f t="shared" si="11"/>
        <v>0</v>
      </c>
      <c r="BC37" s="138">
        <f t="shared" si="11"/>
        <v>0</v>
      </c>
      <c r="BD37" s="138">
        <f t="shared" si="11"/>
        <v>0</v>
      </c>
      <c r="BE37" s="138">
        <f t="shared" si="11"/>
        <v>0</v>
      </c>
      <c r="BF37" s="138">
        <f t="shared" si="11"/>
        <v>0</v>
      </c>
      <c r="BG37" s="138">
        <f t="shared" si="11"/>
        <v>0</v>
      </c>
      <c r="BH37" s="138">
        <f t="shared" si="11"/>
        <v>0</v>
      </c>
      <c r="BI37" s="138">
        <f t="shared" si="11"/>
        <v>0</v>
      </c>
      <c r="BJ37" s="138">
        <f t="shared" si="11"/>
        <v>0</v>
      </c>
      <c r="BK37" s="138">
        <f t="shared" si="11"/>
        <v>0</v>
      </c>
    </row>
    <row r="38" spans="1:63" ht="13.8" thickBot="1" x14ac:dyDescent="0.3">
      <c r="A38" s="353">
        <v>0</v>
      </c>
      <c r="B38" s="140">
        <v>37257</v>
      </c>
      <c r="C38" s="365">
        <v>37591</v>
      </c>
      <c r="E38" s="135">
        <v>5.5350000000000001</v>
      </c>
      <c r="F38" s="85" t="s">
        <v>205</v>
      </c>
      <c r="G38" s="172"/>
      <c r="H38" s="87">
        <f t="shared" si="1"/>
        <v>0</v>
      </c>
      <c r="I38" s="181">
        <v>5.78</v>
      </c>
      <c r="J38" s="85" t="s">
        <v>129</v>
      </c>
      <c r="K38" s="85">
        <f t="shared" si="7"/>
        <v>0</v>
      </c>
      <c r="L38" s="138">
        <f t="shared" ref="L38:U48" si="13">IF($B38&lt;=L$2,IF($C38&gt;=L$2,$A38,0),0)</f>
        <v>0</v>
      </c>
      <c r="M38" s="138">
        <f t="shared" si="13"/>
        <v>0</v>
      </c>
      <c r="N38" s="138">
        <f t="shared" si="13"/>
        <v>0</v>
      </c>
      <c r="O38" s="138">
        <f t="shared" si="13"/>
        <v>0</v>
      </c>
      <c r="P38" s="138">
        <f t="shared" si="13"/>
        <v>0</v>
      </c>
      <c r="Q38" s="138">
        <f t="shared" si="13"/>
        <v>0</v>
      </c>
      <c r="R38" s="138">
        <f t="shared" si="13"/>
        <v>0</v>
      </c>
      <c r="S38" s="138">
        <f t="shared" si="13"/>
        <v>0</v>
      </c>
      <c r="T38" s="138">
        <f t="shared" si="13"/>
        <v>0</v>
      </c>
      <c r="U38" s="138">
        <f t="shared" si="13"/>
        <v>0</v>
      </c>
      <c r="V38" s="138">
        <f t="shared" si="9"/>
        <v>0</v>
      </c>
      <c r="W38" s="138">
        <f t="shared" si="9"/>
        <v>0</v>
      </c>
      <c r="X38" s="138">
        <f t="shared" si="9"/>
        <v>0</v>
      </c>
      <c r="Y38" s="138">
        <f t="shared" si="9"/>
        <v>0</v>
      </c>
      <c r="Z38" s="138">
        <f t="shared" si="9"/>
        <v>0</v>
      </c>
      <c r="AA38" s="138">
        <f t="shared" si="9"/>
        <v>0</v>
      </c>
      <c r="AB38" s="138">
        <f t="shared" si="9"/>
        <v>0</v>
      </c>
      <c r="AC38" s="138">
        <f t="shared" si="9"/>
        <v>0</v>
      </c>
      <c r="AD38" s="138">
        <f t="shared" si="9"/>
        <v>0</v>
      </c>
      <c r="AE38" s="138">
        <f t="shared" si="9"/>
        <v>0</v>
      </c>
      <c r="AF38" s="138">
        <f t="shared" si="9"/>
        <v>0</v>
      </c>
      <c r="AG38" s="138">
        <f t="shared" si="9"/>
        <v>0</v>
      </c>
      <c r="AH38" s="138">
        <f t="shared" si="9"/>
        <v>0</v>
      </c>
      <c r="AI38" s="138">
        <f t="shared" si="9"/>
        <v>0</v>
      </c>
      <c r="AJ38" s="138">
        <f t="shared" ref="V38:AK48" si="14">IF($B38&lt;=AJ$2,IF($C38&gt;=AJ$2,$A38,0),0)</f>
        <v>0</v>
      </c>
      <c r="AK38" s="138">
        <f t="shared" si="14"/>
        <v>0</v>
      </c>
      <c r="AL38" s="138">
        <f t="shared" si="10"/>
        <v>0</v>
      </c>
      <c r="AM38" s="138">
        <f t="shared" si="10"/>
        <v>0</v>
      </c>
      <c r="AN38" s="138">
        <f t="shared" si="10"/>
        <v>0</v>
      </c>
      <c r="AO38" s="138">
        <f t="shared" si="10"/>
        <v>0</v>
      </c>
      <c r="AP38" s="138">
        <f t="shared" si="10"/>
        <v>0</v>
      </c>
      <c r="AQ38" s="138">
        <f t="shared" si="10"/>
        <v>0</v>
      </c>
      <c r="AR38" s="138">
        <f t="shared" si="10"/>
        <v>0</v>
      </c>
      <c r="AS38" s="138">
        <f t="shared" si="10"/>
        <v>0</v>
      </c>
      <c r="AT38" s="138">
        <f t="shared" si="10"/>
        <v>0</v>
      </c>
      <c r="AU38" s="138">
        <f t="shared" si="10"/>
        <v>0</v>
      </c>
      <c r="AV38" s="138">
        <f t="shared" si="10"/>
        <v>0</v>
      </c>
      <c r="AW38" s="138">
        <f t="shared" si="10"/>
        <v>0</v>
      </c>
      <c r="AX38" s="138">
        <f t="shared" si="10"/>
        <v>0</v>
      </c>
      <c r="AY38" s="138">
        <f t="shared" si="10"/>
        <v>0</v>
      </c>
      <c r="AZ38" s="138">
        <f t="shared" ref="AL38:BA48" si="15">IF($B38&lt;=AZ$2,IF($C38&gt;=AZ$2,$A38,0),0)</f>
        <v>0</v>
      </c>
      <c r="BA38" s="138">
        <f t="shared" si="15"/>
        <v>0</v>
      </c>
      <c r="BB38" s="138">
        <f t="shared" si="11"/>
        <v>0</v>
      </c>
      <c r="BC38" s="138">
        <f t="shared" si="11"/>
        <v>0</v>
      </c>
      <c r="BD38" s="138">
        <f t="shared" si="11"/>
        <v>0</v>
      </c>
      <c r="BE38" s="138">
        <f t="shared" si="11"/>
        <v>0</v>
      </c>
      <c r="BF38" s="138">
        <f t="shared" si="11"/>
        <v>0</v>
      </c>
      <c r="BG38" s="138">
        <f t="shared" si="11"/>
        <v>0</v>
      </c>
      <c r="BH38" s="138">
        <f t="shared" si="11"/>
        <v>0</v>
      </c>
      <c r="BI38" s="138">
        <f t="shared" si="11"/>
        <v>0</v>
      </c>
      <c r="BJ38" s="138">
        <f t="shared" si="11"/>
        <v>0</v>
      </c>
      <c r="BK38" s="138">
        <f t="shared" si="11"/>
        <v>0</v>
      </c>
    </row>
    <row r="39" spans="1:63" ht="13.8" thickTop="1" x14ac:dyDescent="0.25">
      <c r="A39" s="353">
        <f>D39*31</f>
        <v>0</v>
      </c>
      <c r="B39" s="354">
        <v>37226</v>
      </c>
      <c r="C39" s="364">
        <v>37226</v>
      </c>
      <c r="E39" s="135">
        <v>3.2370000000000001</v>
      </c>
      <c r="F39" s="85" t="s">
        <v>205</v>
      </c>
      <c r="G39" s="151">
        <v>63.75</v>
      </c>
      <c r="H39" s="90">
        <f t="shared" si="1"/>
        <v>0</v>
      </c>
      <c r="I39" s="181">
        <v>3.2909999999999999</v>
      </c>
      <c r="J39" s="85" t="s">
        <v>129</v>
      </c>
      <c r="K39" s="85">
        <f t="shared" si="7"/>
        <v>63.75</v>
      </c>
      <c r="L39" s="138">
        <f t="shared" si="13"/>
        <v>0</v>
      </c>
      <c r="M39" s="138">
        <f t="shared" si="13"/>
        <v>0</v>
      </c>
      <c r="N39" s="138">
        <f t="shared" si="13"/>
        <v>0</v>
      </c>
      <c r="O39" s="138">
        <f t="shared" si="13"/>
        <v>0</v>
      </c>
      <c r="P39" s="138">
        <f t="shared" si="13"/>
        <v>0</v>
      </c>
      <c r="Q39" s="138">
        <f t="shared" si="13"/>
        <v>0</v>
      </c>
      <c r="R39" s="138">
        <f t="shared" si="13"/>
        <v>0</v>
      </c>
      <c r="S39" s="138">
        <f t="shared" si="13"/>
        <v>0</v>
      </c>
      <c r="T39" s="138">
        <f t="shared" si="13"/>
        <v>0</v>
      </c>
      <c r="U39" s="138">
        <f t="shared" si="13"/>
        <v>0</v>
      </c>
      <c r="V39" s="138">
        <f t="shared" si="14"/>
        <v>0</v>
      </c>
      <c r="W39" s="138">
        <f t="shared" si="14"/>
        <v>0</v>
      </c>
      <c r="X39" s="138">
        <f t="shared" si="14"/>
        <v>0</v>
      </c>
      <c r="Y39" s="138">
        <f t="shared" si="14"/>
        <v>0</v>
      </c>
      <c r="Z39" s="138">
        <f t="shared" si="14"/>
        <v>0</v>
      </c>
      <c r="AA39" s="138">
        <f t="shared" si="14"/>
        <v>0</v>
      </c>
      <c r="AB39" s="138">
        <f t="shared" si="14"/>
        <v>0</v>
      </c>
      <c r="AC39" s="138">
        <f t="shared" si="14"/>
        <v>0</v>
      </c>
      <c r="AD39" s="138">
        <f t="shared" si="14"/>
        <v>0</v>
      </c>
      <c r="AE39" s="138">
        <f t="shared" si="14"/>
        <v>0</v>
      </c>
      <c r="AF39" s="138">
        <f t="shared" si="14"/>
        <v>0</v>
      </c>
      <c r="AG39" s="138">
        <f t="shared" si="14"/>
        <v>0</v>
      </c>
      <c r="AH39" s="138">
        <f t="shared" si="14"/>
        <v>0</v>
      </c>
      <c r="AI39" s="138">
        <f t="shared" si="14"/>
        <v>0</v>
      </c>
      <c r="AJ39" s="138">
        <f t="shared" si="14"/>
        <v>0</v>
      </c>
      <c r="AK39" s="138">
        <f t="shared" si="14"/>
        <v>0</v>
      </c>
      <c r="AL39" s="138">
        <f t="shared" si="15"/>
        <v>0</v>
      </c>
      <c r="AM39" s="138">
        <f t="shared" si="15"/>
        <v>0</v>
      </c>
      <c r="AN39" s="138">
        <f t="shared" si="15"/>
        <v>0</v>
      </c>
      <c r="AO39" s="138">
        <f t="shared" si="15"/>
        <v>0</v>
      </c>
      <c r="AP39" s="138">
        <f t="shared" si="15"/>
        <v>0</v>
      </c>
      <c r="AQ39" s="138">
        <f t="shared" si="15"/>
        <v>0</v>
      </c>
      <c r="AR39" s="138">
        <f t="shared" si="15"/>
        <v>0</v>
      </c>
      <c r="AS39" s="138">
        <f t="shared" si="15"/>
        <v>0</v>
      </c>
      <c r="AT39" s="138">
        <f t="shared" si="15"/>
        <v>0</v>
      </c>
      <c r="AU39" s="138">
        <f t="shared" si="15"/>
        <v>0</v>
      </c>
      <c r="AV39" s="138">
        <f t="shared" si="15"/>
        <v>0</v>
      </c>
      <c r="AW39" s="138">
        <f t="shared" si="15"/>
        <v>0</v>
      </c>
      <c r="AX39" s="138">
        <f t="shared" si="15"/>
        <v>0</v>
      </c>
      <c r="AY39" s="138">
        <f t="shared" si="15"/>
        <v>0</v>
      </c>
      <c r="AZ39" s="138">
        <f t="shared" si="15"/>
        <v>0</v>
      </c>
      <c r="BA39" s="138">
        <f t="shared" si="15"/>
        <v>0</v>
      </c>
      <c r="BB39" s="138">
        <f t="shared" si="11"/>
        <v>0</v>
      </c>
      <c r="BC39" s="138">
        <f t="shared" si="11"/>
        <v>0</v>
      </c>
      <c r="BD39" s="138">
        <f t="shared" si="11"/>
        <v>0</v>
      </c>
      <c r="BE39" s="138">
        <f t="shared" si="11"/>
        <v>0</v>
      </c>
      <c r="BF39" s="138">
        <f t="shared" si="11"/>
        <v>0</v>
      </c>
      <c r="BG39" s="138">
        <f t="shared" si="11"/>
        <v>0</v>
      </c>
      <c r="BH39" s="138">
        <f t="shared" si="11"/>
        <v>0</v>
      </c>
      <c r="BI39" s="138">
        <f t="shared" si="11"/>
        <v>0</v>
      </c>
      <c r="BJ39" s="138">
        <f t="shared" si="11"/>
        <v>0</v>
      </c>
      <c r="BK39" s="138">
        <f t="shared" si="11"/>
        <v>0</v>
      </c>
    </row>
    <row r="40" spans="1:63" x14ac:dyDescent="0.25">
      <c r="A40" s="353">
        <f>D40*31</f>
        <v>0</v>
      </c>
      <c r="B40" s="354">
        <v>37257</v>
      </c>
      <c r="C40" s="364">
        <v>37257</v>
      </c>
      <c r="E40" s="135">
        <v>3.2959999999999998</v>
      </c>
      <c r="F40" s="85" t="s">
        <v>205</v>
      </c>
      <c r="G40" s="151">
        <v>-8.75</v>
      </c>
      <c r="H40" s="90">
        <f t="shared" si="1"/>
        <v>0</v>
      </c>
      <c r="I40" s="181">
        <v>3.2909999999999999</v>
      </c>
      <c r="J40" s="85" t="s">
        <v>129</v>
      </c>
      <c r="K40" s="85">
        <f t="shared" ref="K40:K46" si="16">IF(I40=1,0,G40)</f>
        <v>-8.75</v>
      </c>
      <c r="L40" s="138">
        <f t="shared" si="13"/>
        <v>0</v>
      </c>
      <c r="M40" s="138">
        <f t="shared" si="13"/>
        <v>0</v>
      </c>
      <c r="N40" s="138">
        <f t="shared" si="13"/>
        <v>0</v>
      </c>
      <c r="O40" s="138">
        <f t="shared" si="13"/>
        <v>0</v>
      </c>
      <c r="P40" s="138">
        <f t="shared" si="13"/>
        <v>0</v>
      </c>
      <c r="Q40" s="138">
        <f t="shared" si="13"/>
        <v>0</v>
      </c>
      <c r="R40" s="138">
        <f t="shared" si="13"/>
        <v>0</v>
      </c>
      <c r="S40" s="138">
        <f t="shared" si="13"/>
        <v>0</v>
      </c>
      <c r="T40" s="138">
        <f t="shared" si="13"/>
        <v>0</v>
      </c>
      <c r="U40" s="138">
        <f t="shared" si="13"/>
        <v>0</v>
      </c>
      <c r="V40" s="138">
        <f t="shared" si="14"/>
        <v>0</v>
      </c>
      <c r="W40" s="138">
        <f t="shared" si="14"/>
        <v>0</v>
      </c>
      <c r="X40" s="138">
        <f t="shared" si="14"/>
        <v>0</v>
      </c>
      <c r="Y40" s="138">
        <f t="shared" si="14"/>
        <v>0</v>
      </c>
      <c r="Z40" s="138">
        <f t="shared" si="14"/>
        <v>0</v>
      </c>
      <c r="AA40" s="138">
        <f t="shared" si="14"/>
        <v>0</v>
      </c>
      <c r="AB40" s="138">
        <f t="shared" si="14"/>
        <v>0</v>
      </c>
      <c r="AC40" s="138">
        <f t="shared" si="14"/>
        <v>0</v>
      </c>
      <c r="AD40" s="138">
        <f t="shared" si="14"/>
        <v>0</v>
      </c>
      <c r="AE40" s="138">
        <f t="shared" si="14"/>
        <v>0</v>
      </c>
      <c r="AF40" s="138">
        <f t="shared" si="14"/>
        <v>0</v>
      </c>
      <c r="AG40" s="138">
        <f t="shared" si="14"/>
        <v>0</v>
      </c>
      <c r="AH40" s="138">
        <f t="shared" si="14"/>
        <v>0</v>
      </c>
      <c r="AI40" s="138">
        <f t="shared" si="14"/>
        <v>0</v>
      </c>
      <c r="AJ40" s="138">
        <f t="shared" si="14"/>
        <v>0</v>
      </c>
      <c r="AK40" s="138">
        <f t="shared" si="14"/>
        <v>0</v>
      </c>
      <c r="AL40" s="138">
        <f t="shared" si="15"/>
        <v>0</v>
      </c>
      <c r="AM40" s="138">
        <f t="shared" si="15"/>
        <v>0</v>
      </c>
      <c r="AN40" s="138">
        <f t="shared" si="15"/>
        <v>0</v>
      </c>
      <c r="AO40" s="138">
        <f t="shared" si="15"/>
        <v>0</v>
      </c>
      <c r="AP40" s="138">
        <f t="shared" si="15"/>
        <v>0</v>
      </c>
      <c r="AQ40" s="138">
        <f t="shared" si="15"/>
        <v>0</v>
      </c>
      <c r="AR40" s="138">
        <f t="shared" si="15"/>
        <v>0</v>
      </c>
      <c r="AS40" s="138">
        <f t="shared" si="15"/>
        <v>0</v>
      </c>
      <c r="AT40" s="138">
        <f t="shared" si="15"/>
        <v>0</v>
      </c>
      <c r="AU40" s="138">
        <f t="shared" si="15"/>
        <v>0</v>
      </c>
      <c r="AV40" s="138">
        <f t="shared" si="15"/>
        <v>0</v>
      </c>
      <c r="AW40" s="138">
        <f t="shared" si="15"/>
        <v>0</v>
      </c>
      <c r="AX40" s="138">
        <f t="shared" si="15"/>
        <v>0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1"/>
        <v>0</v>
      </c>
      <c r="BC40" s="138">
        <f t="shared" si="11"/>
        <v>0</v>
      </c>
      <c r="BD40" s="138">
        <f t="shared" si="11"/>
        <v>0</v>
      </c>
      <c r="BE40" s="138">
        <f t="shared" si="11"/>
        <v>0</v>
      </c>
      <c r="BF40" s="138">
        <f t="shared" si="11"/>
        <v>0</v>
      </c>
      <c r="BG40" s="138">
        <f t="shared" si="11"/>
        <v>0</v>
      </c>
      <c r="BH40" s="138">
        <f t="shared" si="11"/>
        <v>0</v>
      </c>
      <c r="BI40" s="138">
        <f t="shared" si="11"/>
        <v>0</v>
      </c>
      <c r="BJ40" s="138">
        <f t="shared" si="11"/>
        <v>0</v>
      </c>
      <c r="BK40" s="138">
        <f t="shared" si="11"/>
        <v>0</v>
      </c>
    </row>
    <row r="41" spans="1:63" x14ac:dyDescent="0.25">
      <c r="A41" s="353">
        <f>D41*31</f>
        <v>0</v>
      </c>
      <c r="B41" s="354">
        <v>37257</v>
      </c>
      <c r="C41" s="364">
        <v>37257</v>
      </c>
      <c r="E41" s="135">
        <v>3.3940000000000001</v>
      </c>
      <c r="F41" s="85" t="s">
        <v>205</v>
      </c>
      <c r="G41" s="151">
        <v>7.5</v>
      </c>
      <c r="H41" s="90">
        <f t="shared" si="1"/>
        <v>0</v>
      </c>
      <c r="I41" s="181">
        <v>3.4279999999999999</v>
      </c>
      <c r="J41" s="85" t="s">
        <v>129</v>
      </c>
      <c r="K41" s="85">
        <f t="shared" si="16"/>
        <v>7.5</v>
      </c>
      <c r="L41" s="138">
        <f t="shared" si="13"/>
        <v>0</v>
      </c>
      <c r="M41" s="138">
        <f t="shared" si="13"/>
        <v>0</v>
      </c>
      <c r="N41" s="138">
        <f t="shared" si="13"/>
        <v>0</v>
      </c>
      <c r="O41" s="138">
        <f t="shared" si="13"/>
        <v>0</v>
      </c>
      <c r="P41" s="138">
        <f t="shared" si="13"/>
        <v>0</v>
      </c>
      <c r="Q41" s="138">
        <f t="shared" si="13"/>
        <v>0</v>
      </c>
      <c r="R41" s="138">
        <f t="shared" si="13"/>
        <v>0</v>
      </c>
      <c r="S41" s="138">
        <f t="shared" si="13"/>
        <v>0</v>
      </c>
      <c r="T41" s="138">
        <f t="shared" si="13"/>
        <v>0</v>
      </c>
      <c r="U41" s="138">
        <f t="shared" si="13"/>
        <v>0</v>
      </c>
      <c r="V41" s="138">
        <f t="shared" si="14"/>
        <v>0</v>
      </c>
      <c r="W41" s="138">
        <f t="shared" si="14"/>
        <v>0</v>
      </c>
      <c r="X41" s="138">
        <f t="shared" si="14"/>
        <v>0</v>
      </c>
      <c r="Y41" s="138">
        <f t="shared" si="14"/>
        <v>0</v>
      </c>
      <c r="Z41" s="138">
        <f t="shared" si="14"/>
        <v>0</v>
      </c>
      <c r="AA41" s="138">
        <f t="shared" si="14"/>
        <v>0</v>
      </c>
      <c r="AB41" s="138">
        <f t="shared" si="14"/>
        <v>0</v>
      </c>
      <c r="AC41" s="138">
        <f t="shared" si="14"/>
        <v>0</v>
      </c>
      <c r="AD41" s="138">
        <f t="shared" si="14"/>
        <v>0</v>
      </c>
      <c r="AE41" s="138">
        <f t="shared" si="14"/>
        <v>0</v>
      </c>
      <c r="AF41" s="138">
        <f t="shared" si="14"/>
        <v>0</v>
      </c>
      <c r="AG41" s="138">
        <f t="shared" si="14"/>
        <v>0</v>
      </c>
      <c r="AH41" s="138">
        <f t="shared" si="14"/>
        <v>0</v>
      </c>
      <c r="AI41" s="138">
        <f t="shared" si="14"/>
        <v>0</v>
      </c>
      <c r="AJ41" s="138">
        <f t="shared" si="14"/>
        <v>0</v>
      </c>
      <c r="AK41" s="138">
        <f t="shared" si="14"/>
        <v>0</v>
      </c>
      <c r="AL41" s="138">
        <f t="shared" si="15"/>
        <v>0</v>
      </c>
      <c r="AM41" s="138">
        <f t="shared" si="15"/>
        <v>0</v>
      </c>
      <c r="AN41" s="138">
        <f t="shared" si="15"/>
        <v>0</v>
      </c>
      <c r="AO41" s="138">
        <f t="shared" si="15"/>
        <v>0</v>
      </c>
      <c r="AP41" s="138">
        <f t="shared" si="15"/>
        <v>0</v>
      </c>
      <c r="AQ41" s="138">
        <f t="shared" si="15"/>
        <v>0</v>
      </c>
      <c r="AR41" s="138">
        <f t="shared" si="15"/>
        <v>0</v>
      </c>
      <c r="AS41" s="138">
        <f t="shared" si="15"/>
        <v>0</v>
      </c>
      <c r="AT41" s="138">
        <f t="shared" si="15"/>
        <v>0</v>
      </c>
      <c r="AU41" s="138">
        <f t="shared" si="15"/>
        <v>0</v>
      </c>
      <c r="AV41" s="138">
        <f t="shared" si="15"/>
        <v>0</v>
      </c>
      <c r="AW41" s="138">
        <f t="shared" si="15"/>
        <v>0</v>
      </c>
      <c r="AX41" s="138">
        <f t="shared" si="15"/>
        <v>0</v>
      </c>
      <c r="AY41" s="138">
        <f t="shared" si="15"/>
        <v>0</v>
      </c>
      <c r="AZ41" s="138">
        <f t="shared" si="15"/>
        <v>0</v>
      </c>
      <c r="BA41" s="138">
        <f t="shared" si="15"/>
        <v>0</v>
      </c>
      <c r="BB41" s="138">
        <f t="shared" si="11"/>
        <v>0</v>
      </c>
      <c r="BC41" s="138">
        <f t="shared" si="11"/>
        <v>0</v>
      </c>
      <c r="BD41" s="138">
        <f t="shared" si="11"/>
        <v>0</v>
      </c>
      <c r="BE41" s="138">
        <f t="shared" si="11"/>
        <v>0</v>
      </c>
      <c r="BF41" s="138">
        <f t="shared" si="11"/>
        <v>0</v>
      </c>
      <c r="BG41" s="138">
        <f t="shared" si="11"/>
        <v>0</v>
      </c>
      <c r="BH41" s="138">
        <f t="shared" si="11"/>
        <v>0</v>
      </c>
      <c r="BI41" s="138">
        <f t="shared" si="11"/>
        <v>0</v>
      </c>
      <c r="BJ41" s="138">
        <f t="shared" si="11"/>
        <v>0</v>
      </c>
      <c r="BK41" s="138">
        <f t="shared" si="11"/>
        <v>0</v>
      </c>
    </row>
    <row r="42" spans="1:63" x14ac:dyDescent="0.25">
      <c r="A42" s="353">
        <v>0</v>
      </c>
      <c r="B42" s="354">
        <v>37288</v>
      </c>
      <c r="C42" s="364">
        <v>37288</v>
      </c>
      <c r="E42" s="181">
        <v>3.5074999999999998</v>
      </c>
      <c r="F42" s="85" t="s">
        <v>205</v>
      </c>
      <c r="G42" s="151">
        <v>-3</v>
      </c>
      <c r="H42" s="90">
        <f t="shared" si="1"/>
        <v>0</v>
      </c>
      <c r="I42" s="135">
        <v>3.4279999999999999</v>
      </c>
      <c r="J42" s="85" t="s">
        <v>129</v>
      </c>
      <c r="K42" s="85">
        <f t="shared" si="16"/>
        <v>-3</v>
      </c>
      <c r="L42" s="138">
        <f t="shared" si="13"/>
        <v>0</v>
      </c>
      <c r="M42" s="138">
        <f t="shared" si="13"/>
        <v>0</v>
      </c>
      <c r="N42" s="138">
        <f t="shared" si="13"/>
        <v>0</v>
      </c>
      <c r="O42" s="138">
        <f t="shared" si="13"/>
        <v>0</v>
      </c>
      <c r="P42" s="138">
        <f t="shared" si="13"/>
        <v>0</v>
      </c>
      <c r="Q42" s="138">
        <f t="shared" si="13"/>
        <v>0</v>
      </c>
      <c r="R42" s="138">
        <f t="shared" si="13"/>
        <v>0</v>
      </c>
      <c r="S42" s="138">
        <f t="shared" si="13"/>
        <v>0</v>
      </c>
      <c r="T42" s="138">
        <f t="shared" si="13"/>
        <v>0</v>
      </c>
      <c r="U42" s="138">
        <f t="shared" si="13"/>
        <v>0</v>
      </c>
      <c r="V42" s="138">
        <f t="shared" si="14"/>
        <v>0</v>
      </c>
      <c r="W42" s="138">
        <f t="shared" si="14"/>
        <v>0</v>
      </c>
      <c r="X42" s="138">
        <f t="shared" si="14"/>
        <v>0</v>
      </c>
      <c r="Y42" s="138">
        <f t="shared" si="14"/>
        <v>0</v>
      </c>
      <c r="Z42" s="138">
        <f t="shared" si="14"/>
        <v>0</v>
      </c>
      <c r="AA42" s="138">
        <f t="shared" si="14"/>
        <v>0</v>
      </c>
      <c r="AB42" s="138">
        <f t="shared" si="14"/>
        <v>0</v>
      </c>
      <c r="AC42" s="138">
        <f t="shared" si="14"/>
        <v>0</v>
      </c>
      <c r="AD42" s="138">
        <f t="shared" si="14"/>
        <v>0</v>
      </c>
      <c r="AE42" s="138">
        <f t="shared" si="14"/>
        <v>0</v>
      </c>
      <c r="AF42" s="138">
        <f t="shared" si="14"/>
        <v>0</v>
      </c>
      <c r="AG42" s="138">
        <f t="shared" si="14"/>
        <v>0</v>
      </c>
      <c r="AH42" s="138">
        <f t="shared" si="14"/>
        <v>0</v>
      </c>
      <c r="AI42" s="138">
        <f t="shared" si="14"/>
        <v>0</v>
      </c>
      <c r="AJ42" s="138">
        <f t="shared" si="14"/>
        <v>0</v>
      </c>
      <c r="AK42" s="138">
        <f t="shared" si="14"/>
        <v>0</v>
      </c>
      <c r="AL42" s="138">
        <f t="shared" si="15"/>
        <v>0</v>
      </c>
      <c r="AM42" s="138">
        <f t="shared" si="15"/>
        <v>0</v>
      </c>
      <c r="AN42" s="138">
        <f t="shared" si="15"/>
        <v>0</v>
      </c>
      <c r="AO42" s="138">
        <f t="shared" si="15"/>
        <v>0</v>
      </c>
      <c r="AP42" s="138">
        <f t="shared" si="15"/>
        <v>0</v>
      </c>
      <c r="AQ42" s="138">
        <f t="shared" si="15"/>
        <v>0</v>
      </c>
      <c r="AR42" s="138">
        <f t="shared" si="15"/>
        <v>0</v>
      </c>
      <c r="AS42" s="138">
        <f t="shared" si="15"/>
        <v>0</v>
      </c>
      <c r="AT42" s="138">
        <f t="shared" si="15"/>
        <v>0</v>
      </c>
      <c r="AU42" s="138">
        <f t="shared" si="15"/>
        <v>0</v>
      </c>
      <c r="AV42" s="138">
        <f t="shared" si="15"/>
        <v>0</v>
      </c>
      <c r="AW42" s="138">
        <f t="shared" si="15"/>
        <v>0</v>
      </c>
      <c r="AX42" s="138">
        <f t="shared" si="15"/>
        <v>0</v>
      </c>
      <c r="AY42" s="138">
        <f t="shared" si="15"/>
        <v>0</v>
      </c>
      <c r="AZ42" s="138">
        <f t="shared" si="15"/>
        <v>0</v>
      </c>
      <c r="BA42" s="138">
        <f t="shared" si="15"/>
        <v>0</v>
      </c>
      <c r="BB42" s="138">
        <f t="shared" si="11"/>
        <v>0</v>
      </c>
      <c r="BC42" s="138">
        <f t="shared" si="11"/>
        <v>0</v>
      </c>
      <c r="BD42" s="138">
        <f t="shared" si="11"/>
        <v>0</v>
      </c>
      <c r="BE42" s="138">
        <f t="shared" si="11"/>
        <v>0</v>
      </c>
      <c r="BF42" s="138">
        <f t="shared" si="11"/>
        <v>0</v>
      </c>
      <c r="BG42" s="138">
        <f t="shared" si="11"/>
        <v>0</v>
      </c>
      <c r="BH42" s="138">
        <f t="shared" si="11"/>
        <v>0</v>
      </c>
      <c r="BI42" s="138">
        <f t="shared" si="11"/>
        <v>0</v>
      </c>
      <c r="BJ42" s="138">
        <f t="shared" si="11"/>
        <v>0</v>
      </c>
      <c r="BK42" s="138">
        <f t="shared" si="11"/>
        <v>0</v>
      </c>
    </row>
    <row r="43" spans="1:63" x14ac:dyDescent="0.25">
      <c r="A43" s="353">
        <v>0</v>
      </c>
      <c r="B43" s="354">
        <v>37257</v>
      </c>
      <c r="C43" s="364">
        <v>37257</v>
      </c>
      <c r="E43" s="181">
        <v>3.4075000000000002</v>
      </c>
      <c r="F43" s="85" t="s">
        <v>205</v>
      </c>
      <c r="G43" s="151">
        <v>4.75</v>
      </c>
      <c r="H43" s="90">
        <f t="shared" si="1"/>
        <v>0</v>
      </c>
      <c r="I43" s="135">
        <v>3.4180000000000001</v>
      </c>
      <c r="J43" s="85" t="s">
        <v>129</v>
      </c>
      <c r="K43" s="85">
        <f t="shared" si="16"/>
        <v>4.75</v>
      </c>
      <c r="L43" s="138">
        <f t="shared" si="13"/>
        <v>0</v>
      </c>
      <c r="M43" s="138">
        <f t="shared" si="13"/>
        <v>0</v>
      </c>
      <c r="N43" s="138">
        <f t="shared" si="13"/>
        <v>0</v>
      </c>
      <c r="O43" s="138">
        <f t="shared" si="13"/>
        <v>0</v>
      </c>
      <c r="P43" s="138">
        <f t="shared" si="13"/>
        <v>0</v>
      </c>
      <c r="Q43" s="138">
        <f t="shared" si="13"/>
        <v>0</v>
      </c>
      <c r="R43" s="138">
        <f t="shared" si="13"/>
        <v>0</v>
      </c>
      <c r="S43" s="138">
        <f t="shared" si="13"/>
        <v>0</v>
      </c>
      <c r="T43" s="138">
        <f t="shared" si="13"/>
        <v>0</v>
      </c>
      <c r="U43" s="138">
        <f t="shared" si="13"/>
        <v>0</v>
      </c>
      <c r="V43" s="138">
        <f t="shared" si="14"/>
        <v>0</v>
      </c>
      <c r="W43" s="138">
        <f t="shared" si="14"/>
        <v>0</v>
      </c>
      <c r="X43" s="138">
        <f t="shared" si="14"/>
        <v>0</v>
      </c>
      <c r="Y43" s="138">
        <f t="shared" si="14"/>
        <v>0</v>
      </c>
      <c r="Z43" s="138">
        <f t="shared" si="14"/>
        <v>0</v>
      </c>
      <c r="AA43" s="138">
        <f t="shared" si="14"/>
        <v>0</v>
      </c>
      <c r="AB43" s="138">
        <f t="shared" si="14"/>
        <v>0</v>
      </c>
      <c r="AC43" s="138">
        <f t="shared" si="14"/>
        <v>0</v>
      </c>
      <c r="AD43" s="138">
        <f t="shared" si="14"/>
        <v>0</v>
      </c>
      <c r="AE43" s="138">
        <f t="shared" si="14"/>
        <v>0</v>
      </c>
      <c r="AF43" s="138">
        <f t="shared" si="14"/>
        <v>0</v>
      </c>
      <c r="AG43" s="138">
        <f t="shared" si="14"/>
        <v>0</v>
      </c>
      <c r="AH43" s="138">
        <f t="shared" si="14"/>
        <v>0</v>
      </c>
      <c r="AI43" s="138">
        <f t="shared" si="14"/>
        <v>0</v>
      </c>
      <c r="AJ43" s="138">
        <f t="shared" si="14"/>
        <v>0</v>
      </c>
      <c r="AK43" s="138">
        <f t="shared" si="14"/>
        <v>0</v>
      </c>
      <c r="AL43" s="138">
        <f t="shared" si="15"/>
        <v>0</v>
      </c>
      <c r="AM43" s="138">
        <f t="shared" si="15"/>
        <v>0</v>
      </c>
      <c r="AN43" s="138">
        <f t="shared" si="15"/>
        <v>0</v>
      </c>
      <c r="AO43" s="138">
        <f t="shared" si="15"/>
        <v>0</v>
      </c>
      <c r="AP43" s="138">
        <f t="shared" si="15"/>
        <v>0</v>
      </c>
      <c r="AQ43" s="138">
        <f t="shared" si="15"/>
        <v>0</v>
      </c>
      <c r="AR43" s="138">
        <f t="shared" si="15"/>
        <v>0</v>
      </c>
      <c r="AS43" s="138">
        <f t="shared" si="15"/>
        <v>0</v>
      </c>
      <c r="AT43" s="138">
        <f t="shared" si="15"/>
        <v>0</v>
      </c>
      <c r="AU43" s="138">
        <f t="shared" si="15"/>
        <v>0</v>
      </c>
      <c r="AV43" s="138">
        <f t="shared" si="15"/>
        <v>0</v>
      </c>
      <c r="AW43" s="138">
        <f t="shared" si="15"/>
        <v>0</v>
      </c>
      <c r="AX43" s="138">
        <f t="shared" si="15"/>
        <v>0</v>
      </c>
      <c r="AY43" s="138">
        <f t="shared" si="15"/>
        <v>0</v>
      </c>
      <c r="AZ43" s="138">
        <f t="shared" si="15"/>
        <v>0</v>
      </c>
      <c r="BA43" s="138">
        <f t="shared" si="15"/>
        <v>0</v>
      </c>
      <c r="BB43" s="138">
        <f t="shared" si="11"/>
        <v>0</v>
      </c>
      <c r="BC43" s="138">
        <f t="shared" si="11"/>
        <v>0</v>
      </c>
      <c r="BD43" s="138">
        <f t="shared" si="11"/>
        <v>0</v>
      </c>
      <c r="BE43" s="138">
        <f t="shared" si="11"/>
        <v>0</v>
      </c>
      <c r="BF43" s="138">
        <f t="shared" si="11"/>
        <v>0</v>
      </c>
      <c r="BG43" s="138">
        <f t="shared" si="11"/>
        <v>0</v>
      </c>
      <c r="BH43" s="138">
        <f t="shared" si="11"/>
        <v>0</v>
      </c>
      <c r="BI43" s="138">
        <f t="shared" si="11"/>
        <v>0</v>
      </c>
      <c r="BJ43" s="138">
        <f t="shared" si="11"/>
        <v>0</v>
      </c>
      <c r="BK43" s="138">
        <f t="shared" si="11"/>
        <v>0</v>
      </c>
    </row>
    <row r="44" spans="1:63" x14ac:dyDescent="0.25">
      <c r="A44" s="353">
        <f t="shared" ref="A44:A51" si="17">D44*30.5</f>
        <v>0</v>
      </c>
      <c r="B44" s="354">
        <v>37288</v>
      </c>
      <c r="C44" s="364">
        <v>37288</v>
      </c>
      <c r="E44" s="181">
        <v>3.415</v>
      </c>
      <c r="F44" s="85" t="s">
        <v>205</v>
      </c>
      <c r="G44" s="151">
        <v>-8.25</v>
      </c>
      <c r="H44" s="90">
        <f t="shared" si="1"/>
        <v>0</v>
      </c>
      <c r="I44" s="135">
        <v>3.4180000000000001</v>
      </c>
      <c r="J44" s="85" t="s">
        <v>129</v>
      </c>
      <c r="K44" s="85">
        <f t="shared" si="16"/>
        <v>-8.25</v>
      </c>
      <c r="L44" s="138">
        <f t="shared" si="13"/>
        <v>0</v>
      </c>
      <c r="M44" s="138">
        <f t="shared" si="13"/>
        <v>0</v>
      </c>
      <c r="N44" s="138">
        <f t="shared" si="13"/>
        <v>0</v>
      </c>
      <c r="O44" s="138">
        <f t="shared" si="13"/>
        <v>0</v>
      </c>
      <c r="P44" s="138">
        <f t="shared" si="13"/>
        <v>0</v>
      </c>
      <c r="Q44" s="138">
        <f t="shared" si="13"/>
        <v>0</v>
      </c>
      <c r="R44" s="138">
        <f t="shared" si="13"/>
        <v>0</v>
      </c>
      <c r="S44" s="138">
        <f t="shared" si="13"/>
        <v>0</v>
      </c>
      <c r="T44" s="138">
        <f t="shared" si="13"/>
        <v>0</v>
      </c>
      <c r="U44" s="138">
        <f t="shared" si="13"/>
        <v>0</v>
      </c>
      <c r="V44" s="138">
        <f t="shared" si="14"/>
        <v>0</v>
      </c>
      <c r="W44" s="138">
        <f t="shared" si="14"/>
        <v>0</v>
      </c>
      <c r="X44" s="138">
        <f t="shared" si="14"/>
        <v>0</v>
      </c>
      <c r="Y44" s="138">
        <f t="shared" si="14"/>
        <v>0</v>
      </c>
      <c r="Z44" s="138">
        <f t="shared" si="14"/>
        <v>0</v>
      </c>
      <c r="AA44" s="138">
        <f t="shared" si="14"/>
        <v>0</v>
      </c>
      <c r="AB44" s="138">
        <f t="shared" si="14"/>
        <v>0</v>
      </c>
      <c r="AC44" s="138">
        <f t="shared" si="14"/>
        <v>0</v>
      </c>
      <c r="AD44" s="138">
        <f t="shared" si="14"/>
        <v>0</v>
      </c>
      <c r="AE44" s="138">
        <f t="shared" si="14"/>
        <v>0</v>
      </c>
      <c r="AF44" s="138">
        <f t="shared" si="14"/>
        <v>0</v>
      </c>
      <c r="AG44" s="138">
        <f t="shared" si="14"/>
        <v>0</v>
      </c>
      <c r="AH44" s="138">
        <f t="shared" si="14"/>
        <v>0</v>
      </c>
      <c r="AI44" s="138">
        <f t="shared" si="14"/>
        <v>0</v>
      </c>
      <c r="AJ44" s="138">
        <f t="shared" si="14"/>
        <v>0</v>
      </c>
      <c r="AK44" s="138">
        <f t="shared" si="14"/>
        <v>0</v>
      </c>
      <c r="AL44" s="138">
        <f t="shared" si="15"/>
        <v>0</v>
      </c>
      <c r="AM44" s="138">
        <f t="shared" si="15"/>
        <v>0</v>
      </c>
      <c r="AN44" s="138">
        <f t="shared" si="15"/>
        <v>0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</v>
      </c>
      <c r="AU44" s="138">
        <f t="shared" si="15"/>
        <v>0</v>
      </c>
      <c r="AV44" s="138">
        <f t="shared" si="15"/>
        <v>0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1"/>
        <v>0</v>
      </c>
      <c r="BC44" s="138">
        <f t="shared" si="11"/>
        <v>0</v>
      </c>
      <c r="BD44" s="138">
        <f t="shared" si="11"/>
        <v>0</v>
      </c>
      <c r="BE44" s="138">
        <f t="shared" si="11"/>
        <v>0</v>
      </c>
      <c r="BF44" s="138">
        <f t="shared" si="11"/>
        <v>0</v>
      </c>
      <c r="BG44" s="138">
        <f t="shared" si="11"/>
        <v>0</v>
      </c>
      <c r="BH44" s="138">
        <f t="shared" si="11"/>
        <v>0</v>
      </c>
      <c r="BI44" s="138">
        <f t="shared" si="11"/>
        <v>0</v>
      </c>
      <c r="BJ44" s="138">
        <f t="shared" si="11"/>
        <v>0</v>
      </c>
      <c r="BK44" s="138">
        <f t="shared" si="11"/>
        <v>0</v>
      </c>
    </row>
    <row r="45" spans="1:63" x14ac:dyDescent="0.25">
      <c r="A45" s="353">
        <f t="shared" si="17"/>
        <v>0</v>
      </c>
      <c r="B45" s="354">
        <v>37316</v>
      </c>
      <c r="C45" s="364">
        <v>37316</v>
      </c>
      <c r="E45" s="181">
        <v>2.7749999999999999</v>
      </c>
      <c r="F45" s="85" t="s">
        <v>205</v>
      </c>
      <c r="G45" s="151"/>
      <c r="H45" s="90">
        <f t="shared" si="1"/>
        <v>0</v>
      </c>
      <c r="I45" s="135">
        <v>3.3580000000000001</v>
      </c>
      <c r="J45" s="85" t="s">
        <v>129</v>
      </c>
      <c r="K45" s="85">
        <f t="shared" si="16"/>
        <v>0</v>
      </c>
      <c r="L45" s="138">
        <f t="shared" si="13"/>
        <v>0</v>
      </c>
      <c r="M45" s="138">
        <f t="shared" si="13"/>
        <v>0</v>
      </c>
      <c r="N45" s="138">
        <f t="shared" si="13"/>
        <v>0</v>
      </c>
      <c r="O45" s="138">
        <f t="shared" si="13"/>
        <v>0</v>
      </c>
      <c r="P45" s="138">
        <f t="shared" si="13"/>
        <v>0</v>
      </c>
      <c r="Q45" s="138">
        <f t="shared" si="13"/>
        <v>0</v>
      </c>
      <c r="R45" s="138">
        <f t="shared" si="13"/>
        <v>0</v>
      </c>
      <c r="S45" s="138">
        <f t="shared" si="13"/>
        <v>0</v>
      </c>
      <c r="T45" s="138">
        <f t="shared" si="13"/>
        <v>0</v>
      </c>
      <c r="U45" s="138">
        <f t="shared" si="13"/>
        <v>0</v>
      </c>
      <c r="V45" s="138">
        <f t="shared" si="14"/>
        <v>0</v>
      </c>
      <c r="W45" s="138">
        <f t="shared" si="14"/>
        <v>0</v>
      </c>
      <c r="X45" s="138">
        <f t="shared" si="14"/>
        <v>0</v>
      </c>
      <c r="Y45" s="138">
        <f t="shared" si="14"/>
        <v>0</v>
      </c>
      <c r="Z45" s="138">
        <f t="shared" si="14"/>
        <v>0</v>
      </c>
      <c r="AA45" s="138">
        <f t="shared" si="14"/>
        <v>0</v>
      </c>
      <c r="AB45" s="138">
        <f t="shared" si="14"/>
        <v>0</v>
      </c>
      <c r="AC45" s="138">
        <f t="shared" si="14"/>
        <v>0</v>
      </c>
      <c r="AD45" s="138">
        <f t="shared" si="14"/>
        <v>0</v>
      </c>
      <c r="AE45" s="138">
        <f t="shared" si="14"/>
        <v>0</v>
      </c>
      <c r="AF45" s="138">
        <f t="shared" si="14"/>
        <v>0</v>
      </c>
      <c r="AG45" s="138">
        <f t="shared" si="14"/>
        <v>0</v>
      </c>
      <c r="AH45" s="138">
        <f t="shared" si="14"/>
        <v>0</v>
      </c>
      <c r="AI45" s="138">
        <f t="shared" si="14"/>
        <v>0</v>
      </c>
      <c r="AJ45" s="138">
        <f t="shared" si="14"/>
        <v>0</v>
      </c>
      <c r="AK45" s="138">
        <f t="shared" si="14"/>
        <v>0</v>
      </c>
      <c r="AL45" s="138">
        <f t="shared" si="15"/>
        <v>0</v>
      </c>
      <c r="AM45" s="138">
        <f t="shared" si="15"/>
        <v>0</v>
      </c>
      <c r="AN45" s="138">
        <f t="shared" si="15"/>
        <v>0</v>
      </c>
      <c r="AO45" s="138">
        <f t="shared" si="15"/>
        <v>0</v>
      </c>
      <c r="AP45" s="138">
        <f t="shared" si="15"/>
        <v>0</v>
      </c>
      <c r="AQ45" s="138">
        <f t="shared" si="15"/>
        <v>0</v>
      </c>
      <c r="AR45" s="138">
        <f t="shared" si="15"/>
        <v>0</v>
      </c>
      <c r="AS45" s="138">
        <f t="shared" si="15"/>
        <v>0</v>
      </c>
      <c r="AT45" s="138">
        <f t="shared" si="15"/>
        <v>0</v>
      </c>
      <c r="AU45" s="138">
        <f t="shared" si="15"/>
        <v>0</v>
      </c>
      <c r="AV45" s="138">
        <f t="shared" si="15"/>
        <v>0</v>
      </c>
      <c r="AW45" s="138">
        <f t="shared" si="15"/>
        <v>0</v>
      </c>
      <c r="AX45" s="138">
        <f t="shared" si="15"/>
        <v>0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1"/>
        <v>0</v>
      </c>
      <c r="BC45" s="138">
        <f t="shared" si="11"/>
        <v>0</v>
      </c>
      <c r="BD45" s="138">
        <f t="shared" si="11"/>
        <v>0</v>
      </c>
      <c r="BE45" s="138">
        <f t="shared" si="11"/>
        <v>0</v>
      </c>
      <c r="BF45" s="138">
        <f t="shared" si="11"/>
        <v>0</v>
      </c>
      <c r="BG45" s="138">
        <f t="shared" si="11"/>
        <v>0</v>
      </c>
      <c r="BH45" s="138">
        <f t="shared" si="11"/>
        <v>0</v>
      </c>
      <c r="BI45" s="138">
        <f t="shared" si="11"/>
        <v>0</v>
      </c>
      <c r="BJ45" s="138">
        <f t="shared" si="11"/>
        <v>0</v>
      </c>
      <c r="BK45" s="138">
        <f t="shared" si="11"/>
        <v>0</v>
      </c>
    </row>
    <row r="46" spans="1:63" x14ac:dyDescent="0.25">
      <c r="A46" s="353">
        <f t="shared" si="17"/>
        <v>0</v>
      </c>
      <c r="B46" s="354">
        <v>37316</v>
      </c>
      <c r="C46" s="364">
        <v>37316</v>
      </c>
      <c r="E46" s="135">
        <v>3.2650000000000001</v>
      </c>
      <c r="F46" s="85" t="s">
        <v>205</v>
      </c>
      <c r="G46" s="151">
        <v>-1.75</v>
      </c>
      <c r="H46" s="90">
        <f t="shared" si="1"/>
        <v>0</v>
      </c>
      <c r="I46" s="181">
        <v>3.3580000000000001</v>
      </c>
      <c r="J46" s="85" t="s">
        <v>129</v>
      </c>
      <c r="K46" s="85">
        <f t="shared" si="16"/>
        <v>-1.75</v>
      </c>
      <c r="L46" s="138">
        <f t="shared" si="13"/>
        <v>0</v>
      </c>
      <c r="M46" s="138">
        <f t="shared" si="13"/>
        <v>0</v>
      </c>
      <c r="N46" s="138">
        <f t="shared" si="13"/>
        <v>0</v>
      </c>
      <c r="O46" s="138">
        <f t="shared" si="13"/>
        <v>0</v>
      </c>
      <c r="P46" s="138">
        <f t="shared" si="13"/>
        <v>0</v>
      </c>
      <c r="Q46" s="138">
        <f t="shared" si="13"/>
        <v>0</v>
      </c>
      <c r="R46" s="138">
        <f t="shared" si="13"/>
        <v>0</v>
      </c>
      <c r="S46" s="138">
        <f t="shared" si="13"/>
        <v>0</v>
      </c>
      <c r="T46" s="138">
        <f t="shared" si="13"/>
        <v>0</v>
      </c>
      <c r="U46" s="138">
        <f t="shared" si="13"/>
        <v>0</v>
      </c>
      <c r="V46" s="138">
        <f t="shared" si="14"/>
        <v>0</v>
      </c>
      <c r="W46" s="138">
        <f t="shared" si="14"/>
        <v>0</v>
      </c>
      <c r="X46" s="138">
        <f t="shared" si="14"/>
        <v>0</v>
      </c>
      <c r="Y46" s="138">
        <f t="shared" si="14"/>
        <v>0</v>
      </c>
      <c r="Z46" s="138">
        <f t="shared" si="14"/>
        <v>0</v>
      </c>
      <c r="AA46" s="138">
        <f t="shared" si="14"/>
        <v>0</v>
      </c>
      <c r="AB46" s="138">
        <f t="shared" si="14"/>
        <v>0</v>
      </c>
      <c r="AC46" s="138">
        <f t="shared" si="14"/>
        <v>0</v>
      </c>
      <c r="AD46" s="138">
        <f t="shared" si="14"/>
        <v>0</v>
      </c>
      <c r="AE46" s="138">
        <f t="shared" si="14"/>
        <v>0</v>
      </c>
      <c r="AF46" s="138">
        <f t="shared" si="14"/>
        <v>0</v>
      </c>
      <c r="AG46" s="138">
        <f t="shared" si="14"/>
        <v>0</v>
      </c>
      <c r="AH46" s="138">
        <f t="shared" si="14"/>
        <v>0</v>
      </c>
      <c r="AI46" s="138">
        <f t="shared" si="14"/>
        <v>0</v>
      </c>
      <c r="AJ46" s="138">
        <f t="shared" si="14"/>
        <v>0</v>
      </c>
      <c r="AK46" s="138">
        <f t="shared" si="14"/>
        <v>0</v>
      </c>
      <c r="AL46" s="138">
        <f t="shared" si="15"/>
        <v>0</v>
      </c>
      <c r="AM46" s="138">
        <f t="shared" si="15"/>
        <v>0</v>
      </c>
      <c r="AN46" s="138">
        <f t="shared" si="15"/>
        <v>0</v>
      </c>
      <c r="AO46" s="138">
        <f t="shared" si="15"/>
        <v>0</v>
      </c>
      <c r="AP46" s="138">
        <f t="shared" si="15"/>
        <v>0</v>
      </c>
      <c r="AQ46" s="138">
        <f t="shared" si="15"/>
        <v>0</v>
      </c>
      <c r="AR46" s="138">
        <f t="shared" si="15"/>
        <v>0</v>
      </c>
      <c r="AS46" s="138">
        <f t="shared" si="15"/>
        <v>0</v>
      </c>
      <c r="AT46" s="138">
        <f t="shared" si="15"/>
        <v>0</v>
      </c>
      <c r="AU46" s="138">
        <f t="shared" si="15"/>
        <v>0</v>
      </c>
      <c r="AV46" s="138">
        <f t="shared" si="15"/>
        <v>0</v>
      </c>
      <c r="AW46" s="138">
        <f t="shared" si="15"/>
        <v>0</v>
      </c>
      <c r="AX46" s="138">
        <f t="shared" si="15"/>
        <v>0</v>
      </c>
      <c r="AY46" s="138">
        <f t="shared" si="15"/>
        <v>0</v>
      </c>
      <c r="AZ46" s="138">
        <f t="shared" si="15"/>
        <v>0</v>
      </c>
      <c r="BA46" s="138">
        <f t="shared" si="15"/>
        <v>0</v>
      </c>
      <c r="BB46" s="138">
        <f t="shared" si="11"/>
        <v>0</v>
      </c>
      <c r="BC46" s="138">
        <f t="shared" si="11"/>
        <v>0</v>
      </c>
      <c r="BD46" s="138">
        <f t="shared" si="11"/>
        <v>0</v>
      </c>
      <c r="BE46" s="138">
        <f t="shared" si="11"/>
        <v>0</v>
      </c>
      <c r="BF46" s="138">
        <f t="shared" si="11"/>
        <v>0</v>
      </c>
      <c r="BG46" s="138">
        <f>IF($B46&lt;=BG$2,IF($C46&gt;=BG$2,$A46,0),0)</f>
        <v>0</v>
      </c>
      <c r="BH46" s="138">
        <f>IF($B46&lt;=BH$2,IF($C46&gt;=BH$2,$A46,0),0)</f>
        <v>0</v>
      </c>
      <c r="BI46" s="138">
        <f>IF($B46&lt;=BI$2,IF($C46&gt;=BI$2,$A46,0),0)</f>
        <v>0</v>
      </c>
      <c r="BJ46" s="138">
        <f>IF($B46&lt;=BJ$2,IF($C46&gt;=BJ$2,$A46,0),0)</f>
        <v>0</v>
      </c>
      <c r="BK46" s="138">
        <f>IF($B46&lt;=BK$2,IF($C46&gt;=BK$2,$A46,0),0)</f>
        <v>0</v>
      </c>
    </row>
    <row r="47" spans="1:63" x14ac:dyDescent="0.25">
      <c r="A47" s="353">
        <f t="shared" si="17"/>
        <v>0</v>
      </c>
      <c r="B47" s="134">
        <v>37257</v>
      </c>
      <c r="C47" s="134">
        <v>37591</v>
      </c>
      <c r="E47" s="135">
        <v>2.98</v>
      </c>
      <c r="F47" s="85" t="s">
        <v>205</v>
      </c>
      <c r="G47" s="151"/>
      <c r="H47" s="90">
        <f t="shared" si="1"/>
        <v>0</v>
      </c>
      <c r="I47" s="181">
        <v>3.0510000000000002</v>
      </c>
      <c r="J47" s="85" t="s">
        <v>129</v>
      </c>
      <c r="K47" s="85">
        <f>IF(I47=1,0,G47)</f>
        <v>0</v>
      </c>
      <c r="L47" s="138">
        <f t="shared" si="13"/>
        <v>0</v>
      </c>
      <c r="M47" s="138">
        <f t="shared" si="13"/>
        <v>0</v>
      </c>
      <c r="N47" s="138">
        <f t="shared" si="13"/>
        <v>0</v>
      </c>
      <c r="O47" s="138">
        <f t="shared" si="13"/>
        <v>0</v>
      </c>
      <c r="P47" s="138">
        <f t="shared" si="13"/>
        <v>0</v>
      </c>
      <c r="Q47" s="138">
        <f t="shared" si="13"/>
        <v>0</v>
      </c>
      <c r="R47" s="138">
        <f t="shared" si="13"/>
        <v>0</v>
      </c>
      <c r="S47" s="138">
        <f t="shared" si="13"/>
        <v>0</v>
      </c>
      <c r="T47" s="138">
        <f t="shared" si="13"/>
        <v>0</v>
      </c>
      <c r="U47" s="138">
        <f t="shared" si="13"/>
        <v>0</v>
      </c>
      <c r="V47" s="138">
        <f t="shared" si="14"/>
        <v>0</v>
      </c>
      <c r="W47" s="138">
        <f t="shared" si="14"/>
        <v>0</v>
      </c>
      <c r="X47" s="138">
        <f t="shared" si="14"/>
        <v>0</v>
      </c>
      <c r="Y47" s="138">
        <f t="shared" si="14"/>
        <v>0</v>
      </c>
      <c r="Z47" s="138">
        <f t="shared" si="14"/>
        <v>0</v>
      </c>
      <c r="AA47" s="138">
        <f t="shared" si="14"/>
        <v>0</v>
      </c>
      <c r="AB47" s="138">
        <f t="shared" si="14"/>
        <v>0</v>
      </c>
      <c r="AC47" s="138">
        <f t="shared" si="14"/>
        <v>0</v>
      </c>
      <c r="AD47" s="138">
        <f t="shared" si="14"/>
        <v>0</v>
      </c>
      <c r="AE47" s="138">
        <f t="shared" si="14"/>
        <v>0</v>
      </c>
      <c r="AF47" s="138">
        <f t="shared" si="14"/>
        <v>0</v>
      </c>
      <c r="AG47" s="138">
        <f t="shared" si="14"/>
        <v>0</v>
      </c>
      <c r="AH47" s="138">
        <f t="shared" si="14"/>
        <v>0</v>
      </c>
      <c r="AI47" s="138">
        <f t="shared" si="14"/>
        <v>0</v>
      </c>
      <c r="AJ47" s="138">
        <f t="shared" si="14"/>
        <v>0</v>
      </c>
      <c r="AK47" s="138">
        <f t="shared" si="14"/>
        <v>0</v>
      </c>
      <c r="AL47" s="138">
        <f t="shared" si="15"/>
        <v>0</v>
      </c>
      <c r="AM47" s="138">
        <f t="shared" si="15"/>
        <v>0</v>
      </c>
      <c r="AN47" s="138">
        <f t="shared" si="15"/>
        <v>0</v>
      </c>
      <c r="AO47" s="138">
        <f t="shared" si="15"/>
        <v>0</v>
      </c>
      <c r="AP47" s="138">
        <f t="shared" si="15"/>
        <v>0</v>
      </c>
      <c r="AQ47" s="138">
        <f t="shared" si="15"/>
        <v>0</v>
      </c>
      <c r="AR47" s="138">
        <f t="shared" si="15"/>
        <v>0</v>
      </c>
      <c r="AS47" s="138">
        <f t="shared" si="15"/>
        <v>0</v>
      </c>
      <c r="AT47" s="138">
        <f t="shared" si="15"/>
        <v>0</v>
      </c>
      <c r="AU47" s="138">
        <f t="shared" si="15"/>
        <v>0</v>
      </c>
      <c r="AV47" s="138">
        <f t="shared" si="15"/>
        <v>0</v>
      </c>
      <c r="AW47" s="138">
        <f t="shared" si="15"/>
        <v>0</v>
      </c>
      <c r="AX47" s="138">
        <f t="shared" si="15"/>
        <v>0</v>
      </c>
      <c r="AY47" s="138">
        <f t="shared" si="15"/>
        <v>0</v>
      </c>
      <c r="AZ47" s="138">
        <f t="shared" si="15"/>
        <v>0</v>
      </c>
      <c r="BA47" s="138">
        <f t="shared" si="15"/>
        <v>0</v>
      </c>
      <c r="BB47" s="138">
        <f t="shared" si="11"/>
        <v>0</v>
      </c>
      <c r="BC47" s="138">
        <f t="shared" si="11"/>
        <v>0</v>
      </c>
      <c r="BD47" s="138">
        <f t="shared" si="11"/>
        <v>0</v>
      </c>
      <c r="BE47" s="138">
        <f t="shared" si="11"/>
        <v>0</v>
      </c>
      <c r="BF47" s="138">
        <f t="shared" si="11"/>
        <v>0</v>
      </c>
      <c r="BG47" s="138">
        <f t="shared" si="11"/>
        <v>0</v>
      </c>
      <c r="BH47" s="138">
        <f t="shared" si="11"/>
        <v>0</v>
      </c>
      <c r="BI47" s="138">
        <f t="shared" si="11"/>
        <v>0</v>
      </c>
      <c r="BJ47" s="138">
        <f t="shared" si="11"/>
        <v>0</v>
      </c>
      <c r="BK47" s="138">
        <f t="shared" si="11"/>
        <v>0</v>
      </c>
    </row>
    <row r="48" spans="1:63" x14ac:dyDescent="0.25">
      <c r="A48" s="353">
        <f t="shared" si="17"/>
        <v>0</v>
      </c>
      <c r="B48" s="354">
        <v>37226</v>
      </c>
      <c r="C48" s="364">
        <v>37316</v>
      </c>
      <c r="E48" s="135">
        <v>3.3450000000000002</v>
      </c>
      <c r="F48" s="85" t="s">
        <v>205</v>
      </c>
      <c r="G48" s="151">
        <v>2</v>
      </c>
      <c r="H48" s="90">
        <f t="shared" si="1"/>
        <v>0</v>
      </c>
      <c r="I48" s="181">
        <v>3.3740000000000001</v>
      </c>
      <c r="J48" s="85" t="s">
        <v>129</v>
      </c>
      <c r="K48" s="85">
        <f>IF(I48=1,0,G48)</f>
        <v>2</v>
      </c>
      <c r="L48" s="138">
        <f t="shared" si="13"/>
        <v>0</v>
      </c>
      <c r="M48" s="138">
        <f t="shared" si="13"/>
        <v>0</v>
      </c>
      <c r="N48" s="138">
        <f t="shared" si="13"/>
        <v>0</v>
      </c>
      <c r="O48" s="138">
        <f t="shared" si="13"/>
        <v>0</v>
      </c>
      <c r="P48" s="138">
        <f t="shared" si="13"/>
        <v>0</v>
      </c>
      <c r="Q48" s="138">
        <f t="shared" si="13"/>
        <v>0</v>
      </c>
      <c r="R48" s="138">
        <f t="shared" si="13"/>
        <v>0</v>
      </c>
      <c r="S48" s="138">
        <f t="shared" si="13"/>
        <v>0</v>
      </c>
      <c r="T48" s="138">
        <f t="shared" si="13"/>
        <v>0</v>
      </c>
      <c r="U48" s="138">
        <f t="shared" si="13"/>
        <v>0</v>
      </c>
      <c r="V48" s="138">
        <f t="shared" si="14"/>
        <v>0</v>
      </c>
      <c r="W48" s="138">
        <f t="shared" si="14"/>
        <v>0</v>
      </c>
      <c r="X48" s="138">
        <f t="shared" si="14"/>
        <v>0</v>
      </c>
      <c r="Y48" s="138">
        <f t="shared" si="14"/>
        <v>0</v>
      </c>
      <c r="Z48" s="138">
        <f t="shared" si="14"/>
        <v>0</v>
      </c>
      <c r="AA48" s="138">
        <f t="shared" si="14"/>
        <v>0</v>
      </c>
      <c r="AB48" s="138">
        <f t="shared" si="14"/>
        <v>0</v>
      </c>
      <c r="AC48" s="138">
        <f t="shared" si="14"/>
        <v>0</v>
      </c>
      <c r="AD48" s="138">
        <f t="shared" si="14"/>
        <v>0</v>
      </c>
      <c r="AE48" s="138">
        <f t="shared" si="14"/>
        <v>0</v>
      </c>
      <c r="AF48" s="138">
        <f t="shared" si="14"/>
        <v>0</v>
      </c>
      <c r="AG48" s="138">
        <f t="shared" si="14"/>
        <v>0</v>
      </c>
      <c r="AH48" s="138">
        <f t="shared" si="14"/>
        <v>0</v>
      </c>
      <c r="AI48" s="138">
        <f t="shared" si="14"/>
        <v>0</v>
      </c>
      <c r="AJ48" s="138">
        <f t="shared" si="14"/>
        <v>0</v>
      </c>
      <c r="AK48" s="138">
        <f t="shared" si="14"/>
        <v>0</v>
      </c>
      <c r="AL48" s="138">
        <f t="shared" si="15"/>
        <v>0</v>
      </c>
      <c r="AM48" s="138">
        <f t="shared" si="15"/>
        <v>0</v>
      </c>
      <c r="AN48" s="138">
        <f t="shared" si="15"/>
        <v>0</v>
      </c>
      <c r="AO48" s="138">
        <f t="shared" si="15"/>
        <v>0</v>
      </c>
      <c r="AP48" s="138">
        <f t="shared" si="15"/>
        <v>0</v>
      </c>
      <c r="AQ48" s="138">
        <f t="shared" si="15"/>
        <v>0</v>
      </c>
      <c r="AR48" s="138">
        <f t="shared" si="15"/>
        <v>0</v>
      </c>
      <c r="AS48" s="138">
        <f t="shared" si="15"/>
        <v>0</v>
      </c>
      <c r="AT48" s="138">
        <f t="shared" si="15"/>
        <v>0</v>
      </c>
      <c r="AU48" s="138">
        <f t="shared" si="15"/>
        <v>0</v>
      </c>
      <c r="AV48" s="138">
        <f t="shared" si="15"/>
        <v>0</v>
      </c>
      <c r="AW48" s="138">
        <f t="shared" si="15"/>
        <v>0</v>
      </c>
      <c r="AX48" s="138">
        <f t="shared" si="15"/>
        <v>0</v>
      </c>
      <c r="AY48" s="138">
        <f t="shared" si="15"/>
        <v>0</v>
      </c>
      <c r="AZ48" s="138">
        <f t="shared" si="15"/>
        <v>0</v>
      </c>
      <c r="BA48" s="138">
        <f t="shared" si="15"/>
        <v>0</v>
      </c>
      <c r="BB48" s="138">
        <f t="shared" si="11"/>
        <v>0</v>
      </c>
      <c r="BC48" s="138">
        <f t="shared" si="11"/>
        <v>0</v>
      </c>
      <c r="BD48" s="138">
        <f t="shared" si="11"/>
        <v>0</v>
      </c>
      <c r="BE48" s="138">
        <f t="shared" si="11"/>
        <v>0</v>
      </c>
      <c r="BF48" s="138">
        <f t="shared" si="11"/>
        <v>0</v>
      </c>
      <c r="BG48" s="138">
        <f t="shared" si="11"/>
        <v>0</v>
      </c>
      <c r="BH48" s="138">
        <f t="shared" si="11"/>
        <v>0</v>
      </c>
      <c r="BI48" s="138">
        <f t="shared" si="11"/>
        <v>0</v>
      </c>
      <c r="BJ48" s="138">
        <f t="shared" si="11"/>
        <v>0</v>
      </c>
      <c r="BK48" s="138">
        <f t="shared" si="11"/>
        <v>0</v>
      </c>
    </row>
    <row r="49" spans="1:63" x14ac:dyDescent="0.25">
      <c r="A49" s="353">
        <f t="shared" si="17"/>
        <v>0</v>
      </c>
      <c r="B49" s="354">
        <v>37226</v>
      </c>
      <c r="C49" s="364">
        <v>37316</v>
      </c>
      <c r="E49" s="135">
        <v>3.375</v>
      </c>
      <c r="F49" s="85" t="s">
        <v>205</v>
      </c>
      <c r="G49" s="151">
        <v>-1.5</v>
      </c>
      <c r="H49" s="90">
        <f t="shared" si="1"/>
        <v>0</v>
      </c>
      <c r="I49" s="181">
        <v>3.3740000000000001</v>
      </c>
      <c r="J49" s="85" t="s">
        <v>129</v>
      </c>
      <c r="K49" s="85">
        <f>IF(I49=1,0,G49)</f>
        <v>-1.5</v>
      </c>
      <c r="L49" s="138">
        <f t="shared" si="12"/>
        <v>0</v>
      </c>
      <c r="M49" s="138">
        <f t="shared" si="12"/>
        <v>0</v>
      </c>
      <c r="N49" s="138">
        <f t="shared" si="12"/>
        <v>0</v>
      </c>
      <c r="O49" s="138">
        <f t="shared" si="12"/>
        <v>0</v>
      </c>
      <c r="P49" s="138">
        <f t="shared" si="12"/>
        <v>0</v>
      </c>
      <c r="Q49" s="138">
        <f t="shared" si="12"/>
        <v>0</v>
      </c>
      <c r="R49" s="138">
        <f t="shared" si="12"/>
        <v>0</v>
      </c>
      <c r="S49" s="138">
        <f t="shared" si="12"/>
        <v>0</v>
      </c>
      <c r="T49" s="138">
        <f t="shared" si="12"/>
        <v>0</v>
      </c>
      <c r="U49" s="138">
        <f t="shared" si="12"/>
        <v>0</v>
      </c>
      <c r="V49" s="138">
        <f t="shared" si="9"/>
        <v>0</v>
      </c>
      <c r="W49" s="138">
        <f t="shared" si="9"/>
        <v>0</v>
      </c>
      <c r="X49" s="138">
        <f t="shared" si="9"/>
        <v>0</v>
      </c>
      <c r="Y49" s="138">
        <f t="shared" si="9"/>
        <v>0</v>
      </c>
      <c r="Z49" s="138">
        <f t="shared" si="9"/>
        <v>0</v>
      </c>
      <c r="AA49" s="138">
        <f t="shared" si="9"/>
        <v>0</v>
      </c>
      <c r="AB49" s="138">
        <f t="shared" si="9"/>
        <v>0</v>
      </c>
      <c r="AC49" s="138">
        <f t="shared" si="9"/>
        <v>0</v>
      </c>
      <c r="AD49" s="138">
        <f t="shared" si="9"/>
        <v>0</v>
      </c>
      <c r="AE49" s="138">
        <f t="shared" si="9"/>
        <v>0</v>
      </c>
      <c r="AF49" s="138">
        <f t="shared" si="9"/>
        <v>0</v>
      </c>
      <c r="AG49" s="138">
        <f t="shared" si="9"/>
        <v>0</v>
      </c>
      <c r="AH49" s="138">
        <f t="shared" si="9"/>
        <v>0</v>
      </c>
      <c r="AI49" s="138">
        <f t="shared" si="9"/>
        <v>0</v>
      </c>
      <c r="AJ49" s="138">
        <f t="shared" si="9"/>
        <v>0</v>
      </c>
      <c r="AK49" s="138">
        <f t="shared" si="9"/>
        <v>0</v>
      </c>
      <c r="AL49" s="138">
        <f t="shared" si="10"/>
        <v>0</v>
      </c>
      <c r="AM49" s="138">
        <f t="shared" si="10"/>
        <v>0</v>
      </c>
      <c r="AN49" s="138">
        <f t="shared" si="10"/>
        <v>0</v>
      </c>
      <c r="AO49" s="138">
        <f t="shared" si="10"/>
        <v>0</v>
      </c>
      <c r="AP49" s="138">
        <f t="shared" si="10"/>
        <v>0</v>
      </c>
      <c r="AQ49" s="138">
        <f t="shared" si="10"/>
        <v>0</v>
      </c>
      <c r="AR49" s="138">
        <f t="shared" si="10"/>
        <v>0</v>
      </c>
      <c r="AS49" s="138">
        <f t="shared" si="10"/>
        <v>0</v>
      </c>
      <c r="AT49" s="138">
        <f t="shared" si="10"/>
        <v>0</v>
      </c>
      <c r="AU49" s="138">
        <f t="shared" si="10"/>
        <v>0</v>
      </c>
      <c r="AV49" s="138">
        <f t="shared" si="10"/>
        <v>0</v>
      </c>
      <c r="AW49" s="138">
        <f t="shared" si="10"/>
        <v>0</v>
      </c>
      <c r="AX49" s="138">
        <f t="shared" si="10"/>
        <v>0</v>
      </c>
      <c r="AY49" s="138">
        <f t="shared" si="10"/>
        <v>0</v>
      </c>
      <c r="AZ49" s="138">
        <f t="shared" si="10"/>
        <v>0</v>
      </c>
      <c r="BA49" s="138">
        <f t="shared" si="10"/>
        <v>0</v>
      </c>
      <c r="BB49" s="138">
        <f t="shared" si="11"/>
        <v>0</v>
      </c>
      <c r="BC49" s="138">
        <f t="shared" si="11"/>
        <v>0</v>
      </c>
      <c r="BD49" s="138">
        <f t="shared" si="11"/>
        <v>0</v>
      </c>
      <c r="BE49" s="138">
        <f t="shared" si="11"/>
        <v>0</v>
      </c>
      <c r="BF49" s="138">
        <f t="shared" si="11"/>
        <v>0</v>
      </c>
      <c r="BG49" s="138">
        <f t="shared" si="11"/>
        <v>0</v>
      </c>
      <c r="BH49" s="138">
        <f t="shared" si="11"/>
        <v>0</v>
      </c>
      <c r="BI49" s="138">
        <f t="shared" si="11"/>
        <v>0</v>
      </c>
      <c r="BJ49" s="138">
        <f t="shared" si="11"/>
        <v>0</v>
      </c>
      <c r="BK49" s="138">
        <f t="shared" si="11"/>
        <v>0</v>
      </c>
    </row>
    <row r="50" spans="1:63" ht="13.8" thickBot="1" x14ac:dyDescent="0.3">
      <c r="A50" s="353">
        <f t="shared" si="17"/>
        <v>0</v>
      </c>
      <c r="B50" s="140">
        <v>37257</v>
      </c>
      <c r="C50" s="365">
        <v>37591</v>
      </c>
      <c r="E50" s="135">
        <v>3.4</v>
      </c>
      <c r="F50" s="85" t="s">
        <v>205</v>
      </c>
      <c r="G50" s="151">
        <v>2</v>
      </c>
      <c r="H50" s="90">
        <f t="shared" si="1"/>
        <v>0</v>
      </c>
      <c r="I50" s="181">
        <v>3.4260000000000002</v>
      </c>
      <c r="J50" s="85" t="s">
        <v>129</v>
      </c>
      <c r="K50" s="85">
        <f>IF(I50=1,0,G50)</f>
        <v>2</v>
      </c>
      <c r="L50" s="138">
        <f t="shared" si="12"/>
        <v>0</v>
      </c>
      <c r="M50" s="138">
        <f t="shared" si="12"/>
        <v>0</v>
      </c>
      <c r="N50" s="138">
        <f t="shared" si="12"/>
        <v>0</v>
      </c>
      <c r="O50" s="138">
        <f t="shared" si="12"/>
        <v>0</v>
      </c>
      <c r="P50" s="138">
        <f t="shared" si="12"/>
        <v>0</v>
      </c>
      <c r="Q50" s="138">
        <f t="shared" si="12"/>
        <v>0</v>
      </c>
      <c r="R50" s="138">
        <f t="shared" si="12"/>
        <v>0</v>
      </c>
      <c r="S50" s="138">
        <f t="shared" si="12"/>
        <v>0</v>
      </c>
      <c r="T50" s="138">
        <f t="shared" si="12"/>
        <v>0</v>
      </c>
      <c r="U50" s="138">
        <f t="shared" si="12"/>
        <v>0</v>
      </c>
      <c r="V50" s="138">
        <f t="shared" si="9"/>
        <v>0</v>
      </c>
      <c r="W50" s="138">
        <f t="shared" si="9"/>
        <v>0</v>
      </c>
      <c r="X50" s="138">
        <f t="shared" si="9"/>
        <v>0</v>
      </c>
      <c r="Y50" s="138">
        <f t="shared" si="9"/>
        <v>0</v>
      </c>
      <c r="Z50" s="138">
        <f t="shared" si="9"/>
        <v>0</v>
      </c>
      <c r="AA50" s="138">
        <f t="shared" si="9"/>
        <v>0</v>
      </c>
      <c r="AB50" s="138">
        <f t="shared" si="9"/>
        <v>0</v>
      </c>
      <c r="AC50" s="138">
        <f t="shared" si="9"/>
        <v>0</v>
      </c>
      <c r="AD50" s="138">
        <f t="shared" si="9"/>
        <v>0</v>
      </c>
      <c r="AE50" s="138">
        <f t="shared" si="9"/>
        <v>0</v>
      </c>
      <c r="AF50" s="138">
        <f t="shared" si="9"/>
        <v>0</v>
      </c>
      <c r="AG50" s="138">
        <f t="shared" si="9"/>
        <v>0</v>
      </c>
      <c r="AH50" s="138">
        <f t="shared" si="9"/>
        <v>0</v>
      </c>
      <c r="AI50" s="138">
        <f t="shared" si="9"/>
        <v>0</v>
      </c>
      <c r="AJ50" s="138">
        <f t="shared" si="9"/>
        <v>0</v>
      </c>
      <c r="AK50" s="138">
        <f t="shared" si="9"/>
        <v>0</v>
      </c>
      <c r="AL50" s="138">
        <f t="shared" si="10"/>
        <v>0</v>
      </c>
      <c r="AM50" s="138">
        <f t="shared" si="10"/>
        <v>0</v>
      </c>
      <c r="AN50" s="138">
        <f t="shared" si="10"/>
        <v>0</v>
      </c>
      <c r="AO50" s="138">
        <f t="shared" si="10"/>
        <v>0</v>
      </c>
      <c r="AP50" s="138">
        <f t="shared" si="10"/>
        <v>0</v>
      </c>
      <c r="AQ50" s="138">
        <f t="shared" si="10"/>
        <v>0</v>
      </c>
      <c r="AR50" s="138">
        <f t="shared" si="10"/>
        <v>0</v>
      </c>
      <c r="AS50" s="138">
        <f t="shared" si="10"/>
        <v>0</v>
      </c>
      <c r="AT50" s="138">
        <f t="shared" si="10"/>
        <v>0</v>
      </c>
      <c r="AU50" s="138">
        <f t="shared" si="10"/>
        <v>0</v>
      </c>
      <c r="AV50" s="138">
        <f t="shared" si="10"/>
        <v>0</v>
      </c>
      <c r="AW50" s="138">
        <f t="shared" si="10"/>
        <v>0</v>
      </c>
      <c r="AX50" s="138">
        <f t="shared" si="10"/>
        <v>0</v>
      </c>
      <c r="AY50" s="138">
        <f t="shared" si="10"/>
        <v>0</v>
      </c>
      <c r="AZ50" s="138">
        <f t="shared" si="10"/>
        <v>0</v>
      </c>
      <c r="BA50" s="138">
        <f t="shared" si="10"/>
        <v>0</v>
      </c>
      <c r="BB50" s="138">
        <f t="shared" si="11"/>
        <v>0</v>
      </c>
      <c r="BC50" s="138">
        <f t="shared" si="11"/>
        <v>0</v>
      </c>
      <c r="BD50" s="138">
        <f t="shared" si="11"/>
        <v>0</v>
      </c>
      <c r="BE50" s="138">
        <f t="shared" si="11"/>
        <v>0</v>
      </c>
      <c r="BF50" s="138">
        <f t="shared" si="11"/>
        <v>0</v>
      </c>
      <c r="BG50" s="138">
        <f t="shared" si="11"/>
        <v>0</v>
      </c>
      <c r="BH50" s="138">
        <f t="shared" si="11"/>
        <v>0</v>
      </c>
      <c r="BI50" s="138">
        <f t="shared" si="11"/>
        <v>0</v>
      </c>
      <c r="BJ50" s="138">
        <f t="shared" si="11"/>
        <v>0</v>
      </c>
      <c r="BK50" s="138">
        <f t="shared" si="11"/>
        <v>0</v>
      </c>
    </row>
    <row r="51" spans="1:63" ht="12" customHeight="1" thickTop="1" thickBot="1" x14ac:dyDescent="0.3">
      <c r="A51" s="353">
        <f t="shared" si="17"/>
        <v>0</v>
      </c>
      <c r="B51" s="140">
        <v>37257</v>
      </c>
      <c r="C51" s="365">
        <v>37591</v>
      </c>
      <c r="E51" s="135">
        <v>3.34</v>
      </c>
      <c r="F51" s="85" t="s">
        <v>205</v>
      </c>
      <c r="G51" s="151">
        <v>-1</v>
      </c>
      <c r="H51" s="90">
        <f t="shared" si="1"/>
        <v>0</v>
      </c>
      <c r="I51" s="181">
        <v>3.4260000000000002</v>
      </c>
      <c r="J51" s="85" t="s">
        <v>129</v>
      </c>
      <c r="K51" s="85">
        <f>IF(I51=1,0,G51)</f>
        <v>-1</v>
      </c>
      <c r="L51" s="138">
        <f t="shared" si="12"/>
        <v>0</v>
      </c>
      <c r="M51" s="138">
        <f t="shared" si="12"/>
        <v>0</v>
      </c>
      <c r="N51" s="138">
        <f t="shared" si="12"/>
        <v>0</v>
      </c>
      <c r="O51" s="138">
        <f t="shared" si="12"/>
        <v>0</v>
      </c>
      <c r="P51" s="138">
        <f t="shared" si="12"/>
        <v>0</v>
      </c>
      <c r="Q51" s="138">
        <f t="shared" si="12"/>
        <v>0</v>
      </c>
      <c r="R51" s="138">
        <f t="shared" si="12"/>
        <v>0</v>
      </c>
      <c r="S51" s="138">
        <f t="shared" si="12"/>
        <v>0</v>
      </c>
      <c r="T51" s="138">
        <f t="shared" si="12"/>
        <v>0</v>
      </c>
      <c r="U51" s="138">
        <f t="shared" si="12"/>
        <v>0</v>
      </c>
      <c r="V51" s="138">
        <f t="shared" si="9"/>
        <v>0</v>
      </c>
      <c r="W51" s="138">
        <f t="shared" si="9"/>
        <v>0</v>
      </c>
      <c r="X51" s="138">
        <f t="shared" si="9"/>
        <v>0</v>
      </c>
      <c r="Y51" s="138">
        <f t="shared" si="9"/>
        <v>0</v>
      </c>
      <c r="Z51" s="138">
        <f t="shared" si="9"/>
        <v>0</v>
      </c>
      <c r="AA51" s="138">
        <f t="shared" si="9"/>
        <v>0</v>
      </c>
      <c r="AB51" s="138">
        <f t="shared" si="9"/>
        <v>0</v>
      </c>
      <c r="AC51" s="138">
        <f t="shared" si="9"/>
        <v>0</v>
      </c>
      <c r="AD51" s="138">
        <f t="shared" si="9"/>
        <v>0</v>
      </c>
      <c r="AE51" s="138">
        <f t="shared" si="9"/>
        <v>0</v>
      </c>
      <c r="AF51" s="138">
        <f t="shared" si="9"/>
        <v>0</v>
      </c>
      <c r="AG51" s="138">
        <f t="shared" si="9"/>
        <v>0</v>
      </c>
      <c r="AH51" s="138">
        <f t="shared" si="9"/>
        <v>0</v>
      </c>
      <c r="AI51" s="138">
        <f t="shared" si="9"/>
        <v>0</v>
      </c>
      <c r="AJ51" s="138">
        <f t="shared" si="9"/>
        <v>0</v>
      </c>
      <c r="AK51" s="138">
        <f t="shared" si="9"/>
        <v>0</v>
      </c>
      <c r="AL51" s="138">
        <f t="shared" si="10"/>
        <v>0</v>
      </c>
      <c r="AM51" s="138">
        <f t="shared" si="10"/>
        <v>0</v>
      </c>
      <c r="AN51" s="138">
        <f t="shared" si="10"/>
        <v>0</v>
      </c>
      <c r="AO51" s="138">
        <f t="shared" si="10"/>
        <v>0</v>
      </c>
      <c r="AP51" s="138">
        <f t="shared" si="10"/>
        <v>0</v>
      </c>
      <c r="AQ51" s="138">
        <f t="shared" si="10"/>
        <v>0</v>
      </c>
      <c r="AR51" s="138">
        <f t="shared" si="10"/>
        <v>0</v>
      </c>
      <c r="AS51" s="138">
        <f t="shared" si="10"/>
        <v>0</v>
      </c>
      <c r="AT51" s="138">
        <f t="shared" si="10"/>
        <v>0</v>
      </c>
      <c r="AU51" s="138">
        <f t="shared" si="10"/>
        <v>0</v>
      </c>
      <c r="AV51" s="138">
        <f t="shared" si="10"/>
        <v>0</v>
      </c>
      <c r="AW51" s="138">
        <f t="shared" si="10"/>
        <v>0</v>
      </c>
      <c r="AX51" s="138">
        <f t="shared" si="10"/>
        <v>0</v>
      </c>
      <c r="AY51" s="138">
        <f t="shared" si="10"/>
        <v>0</v>
      </c>
      <c r="AZ51" s="138">
        <f t="shared" si="10"/>
        <v>0</v>
      </c>
      <c r="BA51" s="138">
        <f t="shared" si="10"/>
        <v>0</v>
      </c>
      <c r="BB51" s="138">
        <f t="shared" si="11"/>
        <v>0</v>
      </c>
      <c r="BC51" s="138">
        <f t="shared" si="11"/>
        <v>0</v>
      </c>
      <c r="BD51" s="138">
        <f t="shared" si="11"/>
        <v>0</v>
      </c>
      <c r="BE51" s="138">
        <f t="shared" si="11"/>
        <v>0</v>
      </c>
      <c r="BF51" s="138">
        <f t="shared" si="11"/>
        <v>0</v>
      </c>
      <c r="BG51" s="138">
        <f t="shared" si="11"/>
        <v>0</v>
      </c>
      <c r="BH51" s="138">
        <f t="shared" si="11"/>
        <v>0</v>
      </c>
      <c r="BI51" s="138">
        <f t="shared" si="11"/>
        <v>0</v>
      </c>
      <c r="BJ51" s="138">
        <f t="shared" si="11"/>
        <v>0</v>
      </c>
      <c r="BK51" s="138">
        <f t="shared" si="11"/>
        <v>0</v>
      </c>
    </row>
    <row r="52" spans="1:63" s="352" customFormat="1" ht="12" customHeight="1" thickTop="1" x14ac:dyDescent="0.25">
      <c r="A52" s="344" t="s">
        <v>326</v>
      </c>
      <c r="B52" s="345"/>
      <c r="C52" s="345"/>
      <c r="D52" s="346"/>
      <c r="E52" s="347"/>
      <c r="F52" s="327"/>
      <c r="G52" s="348" t="s">
        <v>258</v>
      </c>
      <c r="H52" s="349"/>
      <c r="I52" s="350"/>
      <c r="J52" s="327"/>
      <c r="K52" s="327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1"/>
      <c r="AE52" s="351"/>
      <c r="AF52" s="351"/>
      <c r="AG52" s="351"/>
      <c r="AH52" s="351"/>
      <c r="AI52" s="351"/>
      <c r="AJ52" s="351"/>
      <c r="AK52" s="351"/>
      <c r="AL52" s="351"/>
      <c r="AM52" s="351"/>
      <c r="AN52" s="351"/>
      <c r="AO52" s="351"/>
      <c r="AP52" s="351"/>
      <c r="AQ52" s="351"/>
      <c r="AR52" s="351"/>
      <c r="AS52" s="351"/>
      <c r="AT52" s="351"/>
      <c r="AU52" s="351"/>
      <c r="AV52" s="351"/>
      <c r="AW52" s="351"/>
      <c r="AX52" s="351"/>
      <c r="AY52" s="351"/>
      <c r="AZ52" s="351"/>
      <c r="BA52" s="351"/>
      <c r="BB52" s="351"/>
      <c r="BC52" s="351"/>
      <c r="BD52" s="351"/>
      <c r="BE52" s="351"/>
      <c r="BF52" s="351"/>
      <c r="BG52" s="351"/>
      <c r="BH52" s="351"/>
      <c r="BI52" s="351"/>
      <c r="BJ52" s="351"/>
      <c r="BK52" s="351"/>
    </row>
    <row r="53" spans="1:63" s="360" customFormat="1" ht="12" customHeight="1" x14ac:dyDescent="0.25">
      <c r="A53" s="353">
        <f>D53*30*G53</f>
        <v>0</v>
      </c>
      <c r="B53" s="354">
        <v>36982</v>
      </c>
      <c r="C53" s="354">
        <v>36982</v>
      </c>
      <c r="D53" s="355"/>
      <c r="E53" s="356">
        <v>5.6849999999999996</v>
      </c>
      <c r="F53" s="330" t="s">
        <v>205</v>
      </c>
      <c r="G53" s="357">
        <v>0.04</v>
      </c>
      <c r="H53" s="333">
        <f t="shared" ref="H53:H61" si="18">((I53-E53)*SUM(L53:AK53)*10000)</f>
        <v>0</v>
      </c>
      <c r="I53" s="358">
        <v>5.78</v>
      </c>
      <c r="J53" s="330" t="s">
        <v>129</v>
      </c>
      <c r="K53" s="330">
        <f t="shared" ref="K53:K61" si="19">IF(I53=1,0,G53)</f>
        <v>0.04</v>
      </c>
      <c r="L53" s="359">
        <f t="shared" si="12"/>
        <v>0</v>
      </c>
      <c r="M53" s="359">
        <f t="shared" si="12"/>
        <v>0</v>
      </c>
      <c r="N53" s="359">
        <f t="shared" si="12"/>
        <v>0</v>
      </c>
      <c r="O53" s="359">
        <f t="shared" si="12"/>
        <v>0</v>
      </c>
      <c r="P53" s="359">
        <f t="shared" si="12"/>
        <v>0</v>
      </c>
      <c r="Q53" s="359">
        <f t="shared" si="12"/>
        <v>0</v>
      </c>
      <c r="R53" s="359">
        <f t="shared" si="12"/>
        <v>0</v>
      </c>
      <c r="S53" s="359">
        <f t="shared" si="12"/>
        <v>0</v>
      </c>
      <c r="T53" s="359">
        <f t="shared" si="12"/>
        <v>0</v>
      </c>
      <c r="U53" s="359">
        <f t="shared" si="12"/>
        <v>0</v>
      </c>
      <c r="V53" s="359">
        <f t="shared" si="9"/>
        <v>0</v>
      </c>
      <c r="W53" s="359">
        <f t="shared" si="9"/>
        <v>0</v>
      </c>
      <c r="X53" s="359">
        <f t="shared" si="9"/>
        <v>0</v>
      </c>
      <c r="Y53" s="359">
        <f t="shared" si="9"/>
        <v>0</v>
      </c>
      <c r="Z53" s="359">
        <f t="shared" si="9"/>
        <v>0</v>
      </c>
      <c r="AA53" s="359">
        <f t="shared" si="9"/>
        <v>0</v>
      </c>
      <c r="AB53" s="359">
        <f t="shared" si="9"/>
        <v>0</v>
      </c>
      <c r="AC53" s="359">
        <f t="shared" si="9"/>
        <v>0</v>
      </c>
      <c r="AD53" s="359">
        <f t="shared" si="9"/>
        <v>0</v>
      </c>
      <c r="AE53" s="359">
        <f t="shared" si="9"/>
        <v>0</v>
      </c>
      <c r="AF53" s="359">
        <f t="shared" si="9"/>
        <v>0</v>
      </c>
      <c r="AG53" s="359">
        <f t="shared" si="9"/>
        <v>0</v>
      </c>
      <c r="AH53" s="359">
        <f t="shared" si="9"/>
        <v>0</v>
      </c>
      <c r="AI53" s="359">
        <f t="shared" si="9"/>
        <v>0</v>
      </c>
      <c r="AJ53" s="359">
        <f t="shared" si="9"/>
        <v>0</v>
      </c>
      <c r="AK53" s="359">
        <f t="shared" si="9"/>
        <v>0</v>
      </c>
      <c r="AL53" s="359">
        <f t="shared" si="10"/>
        <v>0</v>
      </c>
      <c r="AM53" s="359">
        <f t="shared" si="10"/>
        <v>0</v>
      </c>
      <c r="AN53" s="359">
        <f t="shared" si="10"/>
        <v>0</v>
      </c>
      <c r="AO53" s="359">
        <f t="shared" si="10"/>
        <v>0</v>
      </c>
      <c r="AP53" s="359">
        <f t="shared" si="10"/>
        <v>0</v>
      </c>
      <c r="AQ53" s="359">
        <f t="shared" si="10"/>
        <v>0</v>
      </c>
      <c r="AR53" s="359">
        <f t="shared" si="10"/>
        <v>0</v>
      </c>
      <c r="AS53" s="359">
        <f t="shared" si="10"/>
        <v>0</v>
      </c>
      <c r="AT53" s="359">
        <f t="shared" si="10"/>
        <v>0</v>
      </c>
      <c r="AU53" s="359">
        <f t="shared" si="10"/>
        <v>0</v>
      </c>
      <c r="AV53" s="359">
        <f t="shared" si="10"/>
        <v>0</v>
      </c>
      <c r="AW53" s="359">
        <f t="shared" si="10"/>
        <v>0</v>
      </c>
      <c r="AX53" s="359">
        <f t="shared" si="10"/>
        <v>0</v>
      </c>
      <c r="AY53" s="359">
        <f t="shared" si="10"/>
        <v>0</v>
      </c>
      <c r="AZ53" s="359">
        <f t="shared" si="10"/>
        <v>0</v>
      </c>
      <c r="BA53" s="359">
        <f t="shared" si="10"/>
        <v>0</v>
      </c>
      <c r="BB53" s="359">
        <f t="shared" si="11"/>
        <v>0</v>
      </c>
      <c r="BC53" s="359">
        <f t="shared" si="11"/>
        <v>0</v>
      </c>
      <c r="BD53" s="359">
        <f t="shared" si="11"/>
        <v>0</v>
      </c>
      <c r="BE53" s="359">
        <f t="shared" si="11"/>
        <v>0</v>
      </c>
      <c r="BF53" s="359">
        <f t="shared" si="11"/>
        <v>0</v>
      </c>
      <c r="BG53" s="359">
        <f t="shared" si="11"/>
        <v>0</v>
      </c>
      <c r="BH53" s="359">
        <f t="shared" si="11"/>
        <v>0</v>
      </c>
      <c r="BI53" s="359">
        <f t="shared" si="11"/>
        <v>0</v>
      </c>
      <c r="BJ53" s="359">
        <f t="shared" si="11"/>
        <v>0</v>
      </c>
      <c r="BK53" s="359">
        <f t="shared" si="11"/>
        <v>0</v>
      </c>
    </row>
    <row r="54" spans="1:63" s="360" customFormat="1" ht="12" customHeight="1" x14ac:dyDescent="0.25">
      <c r="A54" s="353">
        <f t="shared" ref="A54:A61" si="20">D54*30*G54</f>
        <v>0</v>
      </c>
      <c r="B54" s="354">
        <v>37012</v>
      </c>
      <c r="C54" s="354">
        <v>37012</v>
      </c>
      <c r="D54" s="355"/>
      <c r="E54" s="356">
        <v>5.9749999999999996</v>
      </c>
      <c r="F54" s="330" t="s">
        <v>205</v>
      </c>
      <c r="G54" s="357"/>
      <c r="H54" s="333">
        <f t="shared" si="18"/>
        <v>0</v>
      </c>
      <c r="I54" s="358">
        <v>6.1</v>
      </c>
      <c r="J54" s="330" t="s">
        <v>129</v>
      </c>
      <c r="K54" s="330">
        <f t="shared" si="19"/>
        <v>0</v>
      </c>
      <c r="L54" s="359">
        <f t="shared" si="12"/>
        <v>0</v>
      </c>
      <c r="M54" s="359">
        <f t="shared" si="12"/>
        <v>0</v>
      </c>
      <c r="N54" s="359">
        <f t="shared" si="12"/>
        <v>0</v>
      </c>
      <c r="O54" s="359">
        <f t="shared" si="12"/>
        <v>0</v>
      </c>
      <c r="P54" s="359">
        <f t="shared" si="12"/>
        <v>0</v>
      </c>
      <c r="Q54" s="359">
        <f t="shared" si="12"/>
        <v>0</v>
      </c>
      <c r="R54" s="359">
        <f t="shared" si="12"/>
        <v>0</v>
      </c>
      <c r="S54" s="359">
        <f t="shared" si="12"/>
        <v>0</v>
      </c>
      <c r="T54" s="359">
        <f t="shared" si="12"/>
        <v>0</v>
      </c>
      <c r="U54" s="359">
        <f t="shared" si="12"/>
        <v>0</v>
      </c>
      <c r="V54" s="359">
        <f t="shared" si="9"/>
        <v>0</v>
      </c>
      <c r="W54" s="359">
        <f t="shared" si="9"/>
        <v>0</v>
      </c>
      <c r="X54" s="359">
        <f t="shared" si="9"/>
        <v>0</v>
      </c>
      <c r="Y54" s="359">
        <f t="shared" si="9"/>
        <v>0</v>
      </c>
      <c r="Z54" s="359">
        <f t="shared" si="9"/>
        <v>0</v>
      </c>
      <c r="AA54" s="359">
        <f t="shared" si="9"/>
        <v>0</v>
      </c>
      <c r="AB54" s="359">
        <f t="shared" si="9"/>
        <v>0</v>
      </c>
      <c r="AC54" s="359">
        <f t="shared" si="9"/>
        <v>0</v>
      </c>
      <c r="AD54" s="359">
        <f t="shared" si="9"/>
        <v>0</v>
      </c>
      <c r="AE54" s="359">
        <f t="shared" si="9"/>
        <v>0</v>
      </c>
      <c r="AF54" s="359">
        <f t="shared" si="9"/>
        <v>0</v>
      </c>
      <c r="AG54" s="359">
        <f t="shared" si="9"/>
        <v>0</v>
      </c>
      <c r="AH54" s="359">
        <f t="shared" si="9"/>
        <v>0</v>
      </c>
      <c r="AI54" s="359">
        <f t="shared" si="9"/>
        <v>0</v>
      </c>
      <c r="AJ54" s="359">
        <f t="shared" si="9"/>
        <v>0</v>
      </c>
      <c r="AK54" s="359">
        <f t="shared" si="9"/>
        <v>0</v>
      </c>
      <c r="AL54" s="359">
        <f t="shared" si="10"/>
        <v>0</v>
      </c>
      <c r="AM54" s="359">
        <f t="shared" si="10"/>
        <v>0</v>
      </c>
      <c r="AN54" s="359">
        <f t="shared" si="10"/>
        <v>0</v>
      </c>
      <c r="AO54" s="359">
        <f t="shared" si="10"/>
        <v>0</v>
      </c>
      <c r="AP54" s="359">
        <f t="shared" si="10"/>
        <v>0</v>
      </c>
      <c r="AQ54" s="359">
        <f t="shared" si="10"/>
        <v>0</v>
      </c>
      <c r="AR54" s="359">
        <f t="shared" si="10"/>
        <v>0</v>
      </c>
      <c r="AS54" s="359">
        <f t="shared" si="10"/>
        <v>0</v>
      </c>
      <c r="AT54" s="359">
        <f t="shared" si="10"/>
        <v>0</v>
      </c>
      <c r="AU54" s="359">
        <f t="shared" si="10"/>
        <v>0</v>
      </c>
      <c r="AV54" s="359">
        <f t="shared" si="10"/>
        <v>0</v>
      </c>
      <c r="AW54" s="359">
        <f t="shared" si="10"/>
        <v>0</v>
      </c>
      <c r="AX54" s="359">
        <f t="shared" si="10"/>
        <v>0</v>
      </c>
      <c r="AY54" s="359">
        <f t="shared" si="10"/>
        <v>0</v>
      </c>
      <c r="AZ54" s="359">
        <f t="shared" si="10"/>
        <v>0</v>
      </c>
      <c r="BA54" s="359">
        <f t="shared" si="10"/>
        <v>0</v>
      </c>
      <c r="BB54" s="359">
        <f t="shared" si="11"/>
        <v>0</v>
      </c>
      <c r="BC54" s="359">
        <f t="shared" si="11"/>
        <v>0</v>
      </c>
      <c r="BD54" s="359">
        <f t="shared" si="11"/>
        <v>0</v>
      </c>
      <c r="BE54" s="359">
        <f t="shared" si="11"/>
        <v>0</v>
      </c>
      <c r="BF54" s="359">
        <f t="shared" si="11"/>
        <v>0</v>
      </c>
      <c r="BG54" s="359">
        <f t="shared" si="11"/>
        <v>0</v>
      </c>
      <c r="BH54" s="359">
        <f t="shared" si="11"/>
        <v>0</v>
      </c>
      <c r="BI54" s="359">
        <f t="shared" si="11"/>
        <v>0</v>
      </c>
      <c r="BJ54" s="359">
        <f t="shared" si="11"/>
        <v>0</v>
      </c>
      <c r="BK54" s="359">
        <f t="shared" si="11"/>
        <v>0</v>
      </c>
    </row>
    <row r="55" spans="1:63" s="360" customFormat="1" ht="12" customHeight="1" x14ac:dyDescent="0.25">
      <c r="A55" s="353">
        <f t="shared" si="20"/>
        <v>0</v>
      </c>
      <c r="B55" s="354">
        <v>37073</v>
      </c>
      <c r="C55" s="354">
        <v>37135</v>
      </c>
      <c r="D55" s="355"/>
      <c r="E55" s="356">
        <v>5.72</v>
      </c>
      <c r="F55" s="330" t="s">
        <v>205</v>
      </c>
      <c r="G55" s="357"/>
      <c r="H55" s="333">
        <f t="shared" si="18"/>
        <v>0</v>
      </c>
      <c r="I55" s="358">
        <v>5.78</v>
      </c>
      <c r="J55" s="330" t="s">
        <v>129</v>
      </c>
      <c r="K55" s="330">
        <f t="shared" si="19"/>
        <v>0</v>
      </c>
      <c r="L55" s="359">
        <f t="shared" si="12"/>
        <v>0</v>
      </c>
      <c r="M55" s="359">
        <f t="shared" si="12"/>
        <v>0</v>
      </c>
      <c r="N55" s="359">
        <f t="shared" si="12"/>
        <v>0</v>
      </c>
      <c r="O55" s="359">
        <f t="shared" si="12"/>
        <v>0</v>
      </c>
      <c r="P55" s="359">
        <f t="shared" si="12"/>
        <v>0</v>
      </c>
      <c r="Q55" s="359">
        <f t="shared" si="12"/>
        <v>0</v>
      </c>
      <c r="R55" s="359">
        <f t="shared" si="12"/>
        <v>0</v>
      </c>
      <c r="S55" s="359">
        <f t="shared" si="12"/>
        <v>0</v>
      </c>
      <c r="T55" s="359">
        <f t="shared" si="12"/>
        <v>0</v>
      </c>
      <c r="U55" s="359">
        <f t="shared" si="12"/>
        <v>0</v>
      </c>
      <c r="V55" s="359">
        <f t="shared" si="9"/>
        <v>0</v>
      </c>
      <c r="W55" s="359">
        <f t="shared" si="9"/>
        <v>0</v>
      </c>
      <c r="X55" s="359">
        <f t="shared" si="9"/>
        <v>0</v>
      </c>
      <c r="Y55" s="359">
        <f t="shared" si="9"/>
        <v>0</v>
      </c>
      <c r="Z55" s="359">
        <f t="shared" si="9"/>
        <v>0</v>
      </c>
      <c r="AA55" s="359">
        <f t="shared" si="9"/>
        <v>0</v>
      </c>
      <c r="AB55" s="359">
        <f t="shared" si="9"/>
        <v>0</v>
      </c>
      <c r="AC55" s="359">
        <f t="shared" si="9"/>
        <v>0</v>
      </c>
      <c r="AD55" s="359">
        <f t="shared" si="9"/>
        <v>0</v>
      </c>
      <c r="AE55" s="359">
        <f t="shared" si="9"/>
        <v>0</v>
      </c>
      <c r="AF55" s="359">
        <f t="shared" si="9"/>
        <v>0</v>
      </c>
      <c r="AG55" s="359">
        <f t="shared" si="9"/>
        <v>0</v>
      </c>
      <c r="AH55" s="359">
        <f t="shared" si="9"/>
        <v>0</v>
      </c>
      <c r="AI55" s="359">
        <f t="shared" si="9"/>
        <v>0</v>
      </c>
      <c r="AJ55" s="359">
        <f t="shared" si="9"/>
        <v>0</v>
      </c>
      <c r="AK55" s="359">
        <f t="shared" si="9"/>
        <v>0</v>
      </c>
      <c r="AL55" s="359">
        <f t="shared" si="10"/>
        <v>0</v>
      </c>
      <c r="AM55" s="359">
        <f t="shared" si="10"/>
        <v>0</v>
      </c>
      <c r="AN55" s="359">
        <f t="shared" si="10"/>
        <v>0</v>
      </c>
      <c r="AO55" s="359">
        <f t="shared" si="10"/>
        <v>0</v>
      </c>
      <c r="AP55" s="359">
        <f t="shared" si="10"/>
        <v>0</v>
      </c>
      <c r="AQ55" s="359">
        <f t="shared" si="10"/>
        <v>0</v>
      </c>
      <c r="AR55" s="359">
        <f t="shared" si="10"/>
        <v>0</v>
      </c>
      <c r="AS55" s="359">
        <f t="shared" si="10"/>
        <v>0</v>
      </c>
      <c r="AT55" s="359">
        <f t="shared" si="10"/>
        <v>0</v>
      </c>
      <c r="AU55" s="359">
        <f t="shared" si="10"/>
        <v>0</v>
      </c>
      <c r="AV55" s="359">
        <f t="shared" si="10"/>
        <v>0</v>
      </c>
      <c r="AW55" s="359">
        <f t="shared" si="10"/>
        <v>0</v>
      </c>
      <c r="AX55" s="359">
        <f t="shared" si="10"/>
        <v>0</v>
      </c>
      <c r="AY55" s="359">
        <f t="shared" si="10"/>
        <v>0</v>
      </c>
      <c r="AZ55" s="359">
        <f t="shared" si="10"/>
        <v>0</v>
      </c>
      <c r="BA55" s="359">
        <f t="shared" si="10"/>
        <v>0</v>
      </c>
      <c r="BB55" s="359">
        <f t="shared" si="11"/>
        <v>0</v>
      </c>
      <c r="BC55" s="359">
        <f t="shared" si="11"/>
        <v>0</v>
      </c>
      <c r="BD55" s="359">
        <f t="shared" si="11"/>
        <v>0</v>
      </c>
      <c r="BE55" s="359">
        <f t="shared" si="11"/>
        <v>0</v>
      </c>
      <c r="BF55" s="359">
        <f t="shared" si="11"/>
        <v>0</v>
      </c>
      <c r="BG55" s="359">
        <f t="shared" si="11"/>
        <v>0</v>
      </c>
      <c r="BH55" s="359">
        <f t="shared" si="11"/>
        <v>0</v>
      </c>
      <c r="BI55" s="359">
        <f t="shared" si="11"/>
        <v>0</v>
      </c>
      <c r="BJ55" s="359">
        <f t="shared" si="11"/>
        <v>0</v>
      </c>
      <c r="BK55" s="359">
        <f t="shared" si="11"/>
        <v>0</v>
      </c>
    </row>
    <row r="56" spans="1:63" s="360" customFormat="1" ht="12" customHeight="1" x14ac:dyDescent="0.25">
      <c r="A56" s="353">
        <f t="shared" si="20"/>
        <v>0</v>
      </c>
      <c r="B56" s="354">
        <v>36982</v>
      </c>
      <c r="C56" s="354">
        <v>37165</v>
      </c>
      <c r="D56" s="355"/>
      <c r="E56" s="356">
        <v>5.76</v>
      </c>
      <c r="F56" s="330" t="s">
        <v>205</v>
      </c>
      <c r="G56" s="357"/>
      <c r="H56" s="333">
        <f t="shared" si="18"/>
        <v>0</v>
      </c>
      <c r="I56" s="358">
        <v>5.78</v>
      </c>
      <c r="J56" s="330" t="s">
        <v>129</v>
      </c>
      <c r="K56" s="330">
        <f t="shared" si="19"/>
        <v>0</v>
      </c>
      <c r="L56" s="359">
        <f t="shared" si="12"/>
        <v>0</v>
      </c>
      <c r="M56" s="359">
        <f t="shared" si="12"/>
        <v>0</v>
      </c>
      <c r="N56" s="359">
        <f t="shared" si="12"/>
        <v>0</v>
      </c>
      <c r="O56" s="359">
        <f t="shared" si="12"/>
        <v>0</v>
      </c>
      <c r="P56" s="359">
        <f t="shared" si="12"/>
        <v>0</v>
      </c>
      <c r="Q56" s="359">
        <f t="shared" si="12"/>
        <v>0</v>
      </c>
      <c r="R56" s="359">
        <f t="shared" si="12"/>
        <v>0</v>
      </c>
      <c r="S56" s="359">
        <f t="shared" si="12"/>
        <v>0</v>
      </c>
      <c r="T56" s="359">
        <f t="shared" si="12"/>
        <v>0</v>
      </c>
      <c r="U56" s="359">
        <f t="shared" si="12"/>
        <v>0</v>
      </c>
      <c r="V56" s="359">
        <f t="shared" si="9"/>
        <v>0</v>
      </c>
      <c r="W56" s="359">
        <f t="shared" si="9"/>
        <v>0</v>
      </c>
      <c r="X56" s="359">
        <f t="shared" si="9"/>
        <v>0</v>
      </c>
      <c r="Y56" s="359">
        <f t="shared" si="9"/>
        <v>0</v>
      </c>
      <c r="Z56" s="359">
        <f t="shared" si="9"/>
        <v>0</v>
      </c>
      <c r="AA56" s="359">
        <f t="shared" si="9"/>
        <v>0</v>
      </c>
      <c r="AB56" s="359">
        <f t="shared" si="9"/>
        <v>0</v>
      </c>
      <c r="AC56" s="359">
        <f t="shared" si="9"/>
        <v>0</v>
      </c>
      <c r="AD56" s="359">
        <f t="shared" si="9"/>
        <v>0</v>
      </c>
      <c r="AE56" s="359">
        <f t="shared" si="9"/>
        <v>0</v>
      </c>
      <c r="AF56" s="359">
        <f t="shared" si="9"/>
        <v>0</v>
      </c>
      <c r="AG56" s="359">
        <f t="shared" si="9"/>
        <v>0</v>
      </c>
      <c r="AH56" s="359">
        <f t="shared" si="9"/>
        <v>0</v>
      </c>
      <c r="AI56" s="359">
        <f t="shared" si="9"/>
        <v>0</v>
      </c>
      <c r="AJ56" s="359">
        <f t="shared" si="9"/>
        <v>0</v>
      </c>
      <c r="AK56" s="359">
        <f t="shared" si="9"/>
        <v>0</v>
      </c>
      <c r="AL56" s="359">
        <f t="shared" si="10"/>
        <v>0</v>
      </c>
      <c r="AM56" s="359">
        <f t="shared" si="10"/>
        <v>0</v>
      </c>
      <c r="AN56" s="359">
        <f t="shared" si="10"/>
        <v>0</v>
      </c>
      <c r="AO56" s="359">
        <f t="shared" si="10"/>
        <v>0</v>
      </c>
      <c r="AP56" s="359">
        <f t="shared" si="10"/>
        <v>0</v>
      </c>
      <c r="AQ56" s="359">
        <f t="shared" si="10"/>
        <v>0</v>
      </c>
      <c r="AR56" s="359">
        <f t="shared" si="10"/>
        <v>0</v>
      </c>
      <c r="AS56" s="359">
        <f t="shared" si="10"/>
        <v>0</v>
      </c>
      <c r="AT56" s="359">
        <f t="shared" si="10"/>
        <v>0</v>
      </c>
      <c r="AU56" s="359">
        <f t="shared" si="10"/>
        <v>0</v>
      </c>
      <c r="AV56" s="359">
        <f t="shared" si="10"/>
        <v>0</v>
      </c>
      <c r="AW56" s="359">
        <f t="shared" si="10"/>
        <v>0</v>
      </c>
      <c r="AX56" s="359">
        <f t="shared" si="10"/>
        <v>0</v>
      </c>
      <c r="AY56" s="359">
        <f t="shared" si="10"/>
        <v>0</v>
      </c>
      <c r="AZ56" s="359">
        <f t="shared" si="10"/>
        <v>0</v>
      </c>
      <c r="BA56" s="359">
        <f t="shared" si="10"/>
        <v>0</v>
      </c>
      <c r="BB56" s="359">
        <f t="shared" si="11"/>
        <v>0</v>
      </c>
      <c r="BC56" s="359">
        <f t="shared" si="11"/>
        <v>0</v>
      </c>
      <c r="BD56" s="359">
        <f t="shared" si="11"/>
        <v>0</v>
      </c>
      <c r="BE56" s="359">
        <f t="shared" si="11"/>
        <v>0</v>
      </c>
      <c r="BF56" s="359">
        <f t="shared" si="11"/>
        <v>0</v>
      </c>
      <c r="BG56" s="359">
        <f t="shared" si="11"/>
        <v>0</v>
      </c>
      <c r="BH56" s="359">
        <f t="shared" si="11"/>
        <v>0</v>
      </c>
      <c r="BI56" s="359">
        <f t="shared" si="11"/>
        <v>0</v>
      </c>
      <c r="BJ56" s="359">
        <f t="shared" si="11"/>
        <v>0</v>
      </c>
      <c r="BK56" s="359">
        <f t="shared" si="11"/>
        <v>0</v>
      </c>
    </row>
    <row r="57" spans="1:63" s="360" customFormat="1" ht="12" customHeight="1" x14ac:dyDescent="0.25">
      <c r="A57" s="353">
        <f t="shared" si="20"/>
        <v>0</v>
      </c>
      <c r="B57" s="354">
        <v>37196</v>
      </c>
      <c r="C57" s="354">
        <v>37316</v>
      </c>
      <c r="D57" s="355"/>
      <c r="E57" s="356">
        <v>6.1050000000000004</v>
      </c>
      <c r="F57" s="330" t="s">
        <v>205</v>
      </c>
      <c r="G57" s="357">
        <v>0.06</v>
      </c>
      <c r="H57" s="333">
        <f t="shared" si="18"/>
        <v>0</v>
      </c>
      <c r="I57" s="358">
        <v>6.1</v>
      </c>
      <c r="J57" s="330" t="s">
        <v>129</v>
      </c>
      <c r="K57" s="330">
        <f t="shared" si="19"/>
        <v>0.06</v>
      </c>
      <c r="L57" s="359">
        <f t="shared" si="12"/>
        <v>0</v>
      </c>
      <c r="M57" s="359">
        <f t="shared" si="12"/>
        <v>0</v>
      </c>
      <c r="N57" s="359">
        <f t="shared" si="12"/>
        <v>0</v>
      </c>
      <c r="O57" s="359">
        <f t="shared" si="12"/>
        <v>0</v>
      </c>
      <c r="P57" s="359">
        <f t="shared" si="12"/>
        <v>0</v>
      </c>
      <c r="Q57" s="359">
        <f t="shared" si="12"/>
        <v>0</v>
      </c>
      <c r="R57" s="359">
        <f t="shared" si="12"/>
        <v>0</v>
      </c>
      <c r="S57" s="359">
        <f t="shared" si="12"/>
        <v>0</v>
      </c>
      <c r="T57" s="359">
        <f t="shared" si="12"/>
        <v>0</v>
      </c>
      <c r="U57" s="359">
        <f t="shared" si="12"/>
        <v>0</v>
      </c>
      <c r="V57" s="359">
        <f t="shared" si="9"/>
        <v>0</v>
      </c>
      <c r="W57" s="359">
        <f t="shared" si="9"/>
        <v>0</v>
      </c>
      <c r="X57" s="359">
        <f t="shared" si="9"/>
        <v>0</v>
      </c>
      <c r="Y57" s="359">
        <f t="shared" si="9"/>
        <v>0</v>
      </c>
      <c r="Z57" s="359">
        <f t="shared" si="9"/>
        <v>0</v>
      </c>
      <c r="AA57" s="359">
        <f t="shared" si="9"/>
        <v>0</v>
      </c>
      <c r="AB57" s="359">
        <f t="shared" si="9"/>
        <v>0</v>
      </c>
      <c r="AC57" s="359">
        <f t="shared" si="9"/>
        <v>0</v>
      </c>
      <c r="AD57" s="359">
        <f t="shared" si="9"/>
        <v>0</v>
      </c>
      <c r="AE57" s="359">
        <f t="shared" si="9"/>
        <v>0</v>
      </c>
      <c r="AF57" s="359">
        <f t="shared" si="9"/>
        <v>0</v>
      </c>
      <c r="AG57" s="359">
        <f t="shared" si="9"/>
        <v>0</v>
      </c>
      <c r="AH57" s="359">
        <f t="shared" si="9"/>
        <v>0</v>
      </c>
      <c r="AI57" s="359">
        <f t="shared" si="9"/>
        <v>0</v>
      </c>
      <c r="AJ57" s="359">
        <f t="shared" si="9"/>
        <v>0</v>
      </c>
      <c r="AK57" s="359">
        <f t="shared" si="9"/>
        <v>0</v>
      </c>
      <c r="AL57" s="359">
        <f t="shared" si="10"/>
        <v>0</v>
      </c>
      <c r="AM57" s="359">
        <f t="shared" si="10"/>
        <v>0</v>
      </c>
      <c r="AN57" s="359">
        <f t="shared" si="10"/>
        <v>0</v>
      </c>
      <c r="AO57" s="359">
        <f t="shared" si="10"/>
        <v>0</v>
      </c>
      <c r="AP57" s="359">
        <f t="shared" si="10"/>
        <v>0</v>
      </c>
      <c r="AQ57" s="359">
        <f t="shared" si="10"/>
        <v>0</v>
      </c>
      <c r="AR57" s="359">
        <f t="shared" si="10"/>
        <v>0</v>
      </c>
      <c r="AS57" s="359">
        <f t="shared" si="10"/>
        <v>0</v>
      </c>
      <c r="AT57" s="359">
        <f t="shared" si="10"/>
        <v>0</v>
      </c>
      <c r="AU57" s="359">
        <f t="shared" si="10"/>
        <v>0</v>
      </c>
      <c r="AV57" s="359">
        <f t="shared" si="10"/>
        <v>0</v>
      </c>
      <c r="AW57" s="359">
        <f t="shared" si="10"/>
        <v>0</v>
      </c>
      <c r="AX57" s="359">
        <f t="shared" si="10"/>
        <v>0</v>
      </c>
      <c r="AY57" s="359">
        <f t="shared" si="10"/>
        <v>0</v>
      </c>
      <c r="AZ57" s="359">
        <f t="shared" si="10"/>
        <v>0</v>
      </c>
      <c r="BA57" s="359">
        <f t="shared" si="10"/>
        <v>0</v>
      </c>
      <c r="BB57" s="359">
        <f t="shared" si="11"/>
        <v>0</v>
      </c>
      <c r="BC57" s="359">
        <f t="shared" si="11"/>
        <v>0</v>
      </c>
      <c r="BD57" s="359">
        <f t="shared" si="11"/>
        <v>0</v>
      </c>
      <c r="BE57" s="359">
        <f t="shared" si="11"/>
        <v>0</v>
      </c>
      <c r="BF57" s="359">
        <f t="shared" si="11"/>
        <v>0</v>
      </c>
      <c r="BG57" s="359">
        <f t="shared" si="11"/>
        <v>0</v>
      </c>
      <c r="BH57" s="359">
        <f t="shared" si="11"/>
        <v>0</v>
      </c>
      <c r="BI57" s="359">
        <f t="shared" si="11"/>
        <v>0</v>
      </c>
      <c r="BJ57" s="359">
        <f t="shared" si="11"/>
        <v>0</v>
      </c>
      <c r="BK57" s="359">
        <f t="shared" si="11"/>
        <v>0</v>
      </c>
    </row>
    <row r="58" spans="1:63" s="360" customFormat="1" ht="12" customHeight="1" x14ac:dyDescent="0.25">
      <c r="A58" s="353">
        <f t="shared" si="20"/>
        <v>0</v>
      </c>
      <c r="B58" s="354">
        <v>36892</v>
      </c>
      <c r="C58" s="354">
        <v>36892</v>
      </c>
      <c r="D58" s="355"/>
      <c r="E58" s="356">
        <v>6.085</v>
      </c>
      <c r="F58" s="330" t="s">
        <v>205</v>
      </c>
      <c r="G58" s="357"/>
      <c r="H58" s="333">
        <f t="shared" si="18"/>
        <v>0</v>
      </c>
      <c r="I58" s="358">
        <v>6.0830000000000002</v>
      </c>
      <c r="J58" s="330" t="s">
        <v>129</v>
      </c>
      <c r="K58" s="330">
        <f t="shared" si="19"/>
        <v>0</v>
      </c>
      <c r="L58" s="359">
        <f t="shared" si="12"/>
        <v>0</v>
      </c>
      <c r="M58" s="359">
        <f t="shared" si="12"/>
        <v>0</v>
      </c>
      <c r="N58" s="359">
        <f t="shared" si="12"/>
        <v>0</v>
      </c>
      <c r="O58" s="359">
        <f t="shared" si="12"/>
        <v>0</v>
      </c>
      <c r="P58" s="359">
        <f t="shared" si="12"/>
        <v>0</v>
      </c>
      <c r="Q58" s="359">
        <f t="shared" si="12"/>
        <v>0</v>
      </c>
      <c r="R58" s="359">
        <f t="shared" si="12"/>
        <v>0</v>
      </c>
      <c r="S58" s="359">
        <f t="shared" si="12"/>
        <v>0</v>
      </c>
      <c r="T58" s="359">
        <f t="shared" si="12"/>
        <v>0</v>
      </c>
      <c r="U58" s="359">
        <f t="shared" si="12"/>
        <v>0</v>
      </c>
      <c r="V58" s="359">
        <f t="shared" si="9"/>
        <v>0</v>
      </c>
      <c r="W58" s="359">
        <f t="shared" si="9"/>
        <v>0</v>
      </c>
      <c r="X58" s="359">
        <f t="shared" si="9"/>
        <v>0</v>
      </c>
      <c r="Y58" s="359">
        <f t="shared" si="9"/>
        <v>0</v>
      </c>
      <c r="Z58" s="359">
        <f t="shared" si="9"/>
        <v>0</v>
      </c>
      <c r="AA58" s="359">
        <f t="shared" si="9"/>
        <v>0</v>
      </c>
      <c r="AB58" s="359">
        <f t="shared" si="9"/>
        <v>0</v>
      </c>
      <c r="AC58" s="359">
        <f t="shared" si="9"/>
        <v>0</v>
      </c>
      <c r="AD58" s="359">
        <f t="shared" si="9"/>
        <v>0</v>
      </c>
      <c r="AE58" s="359">
        <f t="shared" si="9"/>
        <v>0</v>
      </c>
      <c r="AF58" s="359">
        <f t="shared" si="9"/>
        <v>0</v>
      </c>
      <c r="AG58" s="359">
        <f t="shared" si="9"/>
        <v>0</v>
      </c>
      <c r="AH58" s="359">
        <f t="shared" si="9"/>
        <v>0</v>
      </c>
      <c r="AI58" s="359">
        <f t="shared" si="9"/>
        <v>0</v>
      </c>
      <c r="AJ58" s="359">
        <f t="shared" si="9"/>
        <v>0</v>
      </c>
      <c r="AK58" s="359">
        <f t="shared" si="9"/>
        <v>0</v>
      </c>
      <c r="AL58" s="359">
        <f t="shared" si="10"/>
        <v>0</v>
      </c>
      <c r="AM58" s="359">
        <f t="shared" si="10"/>
        <v>0</v>
      </c>
      <c r="AN58" s="359">
        <f t="shared" si="10"/>
        <v>0</v>
      </c>
      <c r="AO58" s="359">
        <f t="shared" si="10"/>
        <v>0</v>
      </c>
      <c r="AP58" s="359">
        <f t="shared" si="10"/>
        <v>0</v>
      </c>
      <c r="AQ58" s="359">
        <f t="shared" si="10"/>
        <v>0</v>
      </c>
      <c r="AR58" s="359">
        <f t="shared" si="10"/>
        <v>0</v>
      </c>
      <c r="AS58" s="359">
        <f t="shared" si="10"/>
        <v>0</v>
      </c>
      <c r="AT58" s="359">
        <f t="shared" si="10"/>
        <v>0</v>
      </c>
      <c r="AU58" s="359">
        <f t="shared" si="10"/>
        <v>0</v>
      </c>
      <c r="AV58" s="359">
        <f t="shared" si="10"/>
        <v>0</v>
      </c>
      <c r="AW58" s="359">
        <f t="shared" si="10"/>
        <v>0</v>
      </c>
      <c r="AX58" s="359">
        <f t="shared" si="10"/>
        <v>0</v>
      </c>
      <c r="AY58" s="359">
        <f t="shared" si="10"/>
        <v>0</v>
      </c>
      <c r="AZ58" s="359">
        <f t="shared" si="10"/>
        <v>0</v>
      </c>
      <c r="BA58" s="359">
        <f t="shared" si="10"/>
        <v>0</v>
      </c>
      <c r="BB58" s="359">
        <f t="shared" si="11"/>
        <v>0</v>
      </c>
      <c r="BC58" s="359">
        <f t="shared" si="11"/>
        <v>0</v>
      </c>
      <c r="BD58" s="359">
        <f t="shared" si="11"/>
        <v>0</v>
      </c>
      <c r="BE58" s="359">
        <f t="shared" si="11"/>
        <v>0</v>
      </c>
      <c r="BF58" s="359">
        <f t="shared" si="11"/>
        <v>0</v>
      </c>
      <c r="BG58" s="359">
        <f t="shared" si="11"/>
        <v>0</v>
      </c>
      <c r="BH58" s="359">
        <f t="shared" si="11"/>
        <v>0</v>
      </c>
      <c r="BI58" s="359">
        <f t="shared" si="11"/>
        <v>0</v>
      </c>
      <c r="BJ58" s="359">
        <f t="shared" si="11"/>
        <v>0</v>
      </c>
      <c r="BK58" s="359">
        <f t="shared" si="11"/>
        <v>0</v>
      </c>
    </row>
    <row r="59" spans="1:63" s="360" customFormat="1" ht="12" customHeight="1" x14ac:dyDescent="0.25">
      <c r="A59" s="353">
        <f t="shared" si="20"/>
        <v>0</v>
      </c>
      <c r="B59" s="354">
        <v>36892</v>
      </c>
      <c r="C59" s="354">
        <v>36892</v>
      </c>
      <c r="D59" s="355"/>
      <c r="E59" s="356">
        <v>6.1124999999999998</v>
      </c>
      <c r="F59" s="330" t="s">
        <v>205</v>
      </c>
      <c r="G59" s="330"/>
      <c r="H59" s="333">
        <f t="shared" si="18"/>
        <v>0</v>
      </c>
      <c r="I59" s="358">
        <v>6.0830000000000002</v>
      </c>
      <c r="J59" s="330" t="s">
        <v>129</v>
      </c>
      <c r="K59" s="330">
        <f t="shared" si="19"/>
        <v>0</v>
      </c>
      <c r="L59" s="359">
        <f t="shared" si="12"/>
        <v>0</v>
      </c>
      <c r="M59" s="359">
        <f t="shared" si="12"/>
        <v>0</v>
      </c>
      <c r="N59" s="359">
        <f t="shared" si="12"/>
        <v>0</v>
      </c>
      <c r="O59" s="359">
        <f t="shared" si="12"/>
        <v>0</v>
      </c>
      <c r="P59" s="359">
        <f t="shared" si="12"/>
        <v>0</v>
      </c>
      <c r="Q59" s="359">
        <f t="shared" si="12"/>
        <v>0</v>
      </c>
      <c r="R59" s="359">
        <f t="shared" si="12"/>
        <v>0</v>
      </c>
      <c r="S59" s="359">
        <f t="shared" si="12"/>
        <v>0</v>
      </c>
      <c r="T59" s="359">
        <f t="shared" si="12"/>
        <v>0</v>
      </c>
      <c r="U59" s="359">
        <f t="shared" si="12"/>
        <v>0</v>
      </c>
      <c r="V59" s="359">
        <f t="shared" si="9"/>
        <v>0</v>
      </c>
      <c r="W59" s="359">
        <f t="shared" si="9"/>
        <v>0</v>
      </c>
      <c r="X59" s="359">
        <f t="shared" si="9"/>
        <v>0</v>
      </c>
      <c r="Y59" s="359">
        <f t="shared" si="9"/>
        <v>0</v>
      </c>
      <c r="Z59" s="359">
        <f t="shared" si="9"/>
        <v>0</v>
      </c>
      <c r="AA59" s="359">
        <f t="shared" si="9"/>
        <v>0</v>
      </c>
      <c r="AB59" s="359">
        <f t="shared" si="9"/>
        <v>0</v>
      </c>
      <c r="AC59" s="359">
        <f t="shared" si="9"/>
        <v>0</v>
      </c>
      <c r="AD59" s="359">
        <f t="shared" si="9"/>
        <v>0</v>
      </c>
      <c r="AE59" s="359">
        <f t="shared" si="9"/>
        <v>0</v>
      </c>
      <c r="AF59" s="359">
        <f t="shared" si="9"/>
        <v>0</v>
      </c>
      <c r="AG59" s="359">
        <f t="shared" si="9"/>
        <v>0</v>
      </c>
      <c r="AH59" s="359">
        <f t="shared" si="9"/>
        <v>0</v>
      </c>
      <c r="AI59" s="359">
        <f t="shared" si="9"/>
        <v>0</v>
      </c>
      <c r="AJ59" s="359">
        <f t="shared" si="9"/>
        <v>0</v>
      </c>
      <c r="AK59" s="359">
        <f t="shared" si="9"/>
        <v>0</v>
      </c>
      <c r="AL59" s="359">
        <f t="shared" si="10"/>
        <v>0</v>
      </c>
      <c r="AM59" s="359">
        <f t="shared" si="10"/>
        <v>0</v>
      </c>
      <c r="AN59" s="359">
        <f t="shared" si="10"/>
        <v>0</v>
      </c>
      <c r="AO59" s="359">
        <f t="shared" si="10"/>
        <v>0</v>
      </c>
      <c r="AP59" s="359">
        <f t="shared" si="10"/>
        <v>0</v>
      </c>
      <c r="AQ59" s="359">
        <f t="shared" si="10"/>
        <v>0</v>
      </c>
      <c r="AR59" s="359">
        <f t="shared" si="10"/>
        <v>0</v>
      </c>
      <c r="AS59" s="359">
        <f t="shared" si="10"/>
        <v>0</v>
      </c>
      <c r="AT59" s="359">
        <f t="shared" si="10"/>
        <v>0</v>
      </c>
      <c r="AU59" s="359">
        <f t="shared" si="10"/>
        <v>0</v>
      </c>
      <c r="AV59" s="359">
        <f t="shared" si="10"/>
        <v>0</v>
      </c>
      <c r="AW59" s="359">
        <f t="shared" si="10"/>
        <v>0</v>
      </c>
      <c r="AX59" s="359">
        <f t="shared" si="10"/>
        <v>0</v>
      </c>
      <c r="AY59" s="359">
        <f t="shared" si="10"/>
        <v>0</v>
      </c>
      <c r="AZ59" s="359">
        <f t="shared" si="10"/>
        <v>0</v>
      </c>
      <c r="BA59" s="359">
        <f t="shared" si="10"/>
        <v>0</v>
      </c>
      <c r="BB59" s="359">
        <f t="shared" si="11"/>
        <v>0</v>
      </c>
      <c r="BC59" s="359">
        <f t="shared" si="11"/>
        <v>0</v>
      </c>
      <c r="BD59" s="359">
        <f t="shared" si="11"/>
        <v>0</v>
      </c>
      <c r="BE59" s="359">
        <f t="shared" si="11"/>
        <v>0</v>
      </c>
      <c r="BF59" s="359">
        <f t="shared" si="11"/>
        <v>0</v>
      </c>
      <c r="BG59" s="359">
        <f t="shared" si="11"/>
        <v>0</v>
      </c>
      <c r="BH59" s="359">
        <f t="shared" si="11"/>
        <v>0</v>
      </c>
      <c r="BI59" s="359">
        <f t="shared" si="11"/>
        <v>0</v>
      </c>
      <c r="BJ59" s="359">
        <f t="shared" si="11"/>
        <v>0</v>
      </c>
      <c r="BK59" s="359">
        <f t="shared" si="11"/>
        <v>0</v>
      </c>
    </row>
    <row r="60" spans="1:63" s="360" customFormat="1" ht="12" customHeight="1" x14ac:dyDescent="0.25">
      <c r="A60" s="353">
        <f t="shared" si="20"/>
        <v>0</v>
      </c>
      <c r="B60" s="354">
        <v>36861</v>
      </c>
      <c r="C60" s="354">
        <v>36861</v>
      </c>
      <c r="D60" s="355"/>
      <c r="E60" s="356">
        <v>5.33</v>
      </c>
      <c r="F60" s="330" t="s">
        <v>205</v>
      </c>
      <c r="G60" s="330"/>
      <c r="H60" s="333">
        <f t="shared" si="18"/>
        <v>0</v>
      </c>
      <c r="I60" s="358">
        <v>5.7949999999999999</v>
      </c>
      <c r="J60" s="330" t="s">
        <v>129</v>
      </c>
      <c r="K60" s="330">
        <f t="shared" si="19"/>
        <v>0</v>
      </c>
      <c r="L60" s="359">
        <f t="shared" si="12"/>
        <v>0</v>
      </c>
      <c r="M60" s="359">
        <f t="shared" si="12"/>
        <v>0</v>
      </c>
      <c r="N60" s="359">
        <f t="shared" si="12"/>
        <v>0</v>
      </c>
      <c r="O60" s="359">
        <f t="shared" si="12"/>
        <v>0</v>
      </c>
      <c r="P60" s="359">
        <f t="shared" si="12"/>
        <v>0</v>
      </c>
      <c r="Q60" s="359">
        <f t="shared" si="12"/>
        <v>0</v>
      </c>
      <c r="R60" s="359">
        <f t="shared" si="12"/>
        <v>0</v>
      </c>
      <c r="S60" s="359">
        <f t="shared" si="12"/>
        <v>0</v>
      </c>
      <c r="T60" s="359">
        <f t="shared" si="12"/>
        <v>0</v>
      </c>
      <c r="U60" s="359">
        <f t="shared" si="12"/>
        <v>0</v>
      </c>
      <c r="V60" s="359">
        <f t="shared" si="9"/>
        <v>0</v>
      </c>
      <c r="W60" s="359">
        <f t="shared" si="9"/>
        <v>0</v>
      </c>
      <c r="X60" s="359">
        <f t="shared" si="9"/>
        <v>0</v>
      </c>
      <c r="Y60" s="359">
        <f t="shared" si="9"/>
        <v>0</v>
      </c>
      <c r="Z60" s="359">
        <f t="shared" si="9"/>
        <v>0</v>
      </c>
      <c r="AA60" s="359">
        <f t="shared" si="9"/>
        <v>0</v>
      </c>
      <c r="AB60" s="359">
        <f t="shared" si="9"/>
        <v>0</v>
      </c>
      <c r="AC60" s="359">
        <f t="shared" si="9"/>
        <v>0</v>
      </c>
      <c r="AD60" s="359">
        <f t="shared" si="9"/>
        <v>0</v>
      </c>
      <c r="AE60" s="359">
        <f t="shared" si="9"/>
        <v>0</v>
      </c>
      <c r="AF60" s="359">
        <f t="shared" si="9"/>
        <v>0</v>
      </c>
      <c r="AG60" s="359">
        <f t="shared" si="9"/>
        <v>0</v>
      </c>
      <c r="AH60" s="359">
        <f t="shared" si="9"/>
        <v>0</v>
      </c>
      <c r="AI60" s="359">
        <f t="shared" si="9"/>
        <v>0</v>
      </c>
      <c r="AJ60" s="359">
        <f t="shared" si="9"/>
        <v>0</v>
      </c>
      <c r="AK60" s="359">
        <f t="shared" si="9"/>
        <v>0</v>
      </c>
      <c r="AL60" s="359">
        <f t="shared" si="10"/>
        <v>0</v>
      </c>
      <c r="AM60" s="359">
        <f t="shared" si="10"/>
        <v>0</v>
      </c>
      <c r="AN60" s="359">
        <f t="shared" si="10"/>
        <v>0</v>
      </c>
      <c r="AO60" s="359">
        <f t="shared" si="10"/>
        <v>0</v>
      </c>
      <c r="AP60" s="359">
        <f t="shared" si="10"/>
        <v>0</v>
      </c>
      <c r="AQ60" s="359">
        <f t="shared" si="10"/>
        <v>0</v>
      </c>
      <c r="AR60" s="359">
        <f t="shared" si="10"/>
        <v>0</v>
      </c>
      <c r="AS60" s="359">
        <f t="shared" si="10"/>
        <v>0</v>
      </c>
      <c r="AT60" s="359">
        <f t="shared" si="10"/>
        <v>0</v>
      </c>
      <c r="AU60" s="359">
        <f t="shared" si="10"/>
        <v>0</v>
      </c>
      <c r="AV60" s="359">
        <f t="shared" si="10"/>
        <v>0</v>
      </c>
      <c r="AW60" s="359">
        <f t="shared" si="10"/>
        <v>0</v>
      </c>
      <c r="AX60" s="359">
        <f t="shared" si="10"/>
        <v>0</v>
      </c>
      <c r="AY60" s="359">
        <f t="shared" si="10"/>
        <v>0</v>
      </c>
      <c r="AZ60" s="359">
        <f t="shared" si="10"/>
        <v>0</v>
      </c>
      <c r="BA60" s="359">
        <f t="shared" si="10"/>
        <v>0</v>
      </c>
      <c r="BB60" s="359">
        <f t="shared" si="11"/>
        <v>0</v>
      </c>
      <c r="BC60" s="359">
        <f t="shared" si="11"/>
        <v>0</v>
      </c>
      <c r="BD60" s="359">
        <f t="shared" si="11"/>
        <v>0</v>
      </c>
      <c r="BE60" s="359">
        <f t="shared" si="11"/>
        <v>0</v>
      </c>
      <c r="BF60" s="359">
        <f t="shared" si="11"/>
        <v>0</v>
      </c>
      <c r="BG60" s="359">
        <f t="shared" si="11"/>
        <v>0</v>
      </c>
      <c r="BH60" s="359">
        <f t="shared" si="11"/>
        <v>0</v>
      </c>
      <c r="BI60" s="359">
        <f t="shared" si="11"/>
        <v>0</v>
      </c>
      <c r="BJ60" s="359">
        <f t="shared" si="11"/>
        <v>0</v>
      </c>
      <c r="BK60" s="359">
        <f t="shared" si="11"/>
        <v>0</v>
      </c>
    </row>
    <row r="61" spans="1:63" s="363" customFormat="1" ht="12" customHeight="1" thickBot="1" x14ac:dyDescent="0.3">
      <c r="A61" s="353">
        <f t="shared" si="20"/>
        <v>0</v>
      </c>
      <c r="B61" s="140">
        <v>36982</v>
      </c>
      <c r="C61" s="140">
        <v>37165</v>
      </c>
      <c r="D61" s="152"/>
      <c r="E61" s="141">
        <v>4.4649999999999999</v>
      </c>
      <c r="F61" s="139" t="s">
        <v>205</v>
      </c>
      <c r="G61" s="139"/>
      <c r="H61" s="336">
        <f t="shared" si="18"/>
        <v>0</v>
      </c>
      <c r="I61" s="361">
        <v>5.7949999999999999</v>
      </c>
      <c r="J61" s="139" t="s">
        <v>129</v>
      </c>
      <c r="K61" s="139">
        <f t="shared" si="19"/>
        <v>0</v>
      </c>
      <c r="L61" s="362">
        <f t="shared" si="12"/>
        <v>0</v>
      </c>
      <c r="M61" s="362">
        <f t="shared" si="12"/>
        <v>0</v>
      </c>
      <c r="N61" s="362">
        <f t="shared" si="12"/>
        <v>0</v>
      </c>
      <c r="O61" s="362">
        <f t="shared" si="12"/>
        <v>0</v>
      </c>
      <c r="P61" s="362">
        <f t="shared" si="12"/>
        <v>0</v>
      </c>
      <c r="Q61" s="362">
        <f t="shared" si="12"/>
        <v>0</v>
      </c>
      <c r="R61" s="362">
        <f t="shared" si="12"/>
        <v>0</v>
      </c>
      <c r="S61" s="362">
        <f t="shared" si="12"/>
        <v>0</v>
      </c>
      <c r="T61" s="362">
        <f t="shared" si="12"/>
        <v>0</v>
      </c>
      <c r="U61" s="362">
        <f t="shared" si="12"/>
        <v>0</v>
      </c>
      <c r="V61" s="362">
        <f t="shared" si="9"/>
        <v>0</v>
      </c>
      <c r="W61" s="362">
        <f t="shared" si="9"/>
        <v>0</v>
      </c>
      <c r="X61" s="362">
        <f t="shared" si="9"/>
        <v>0</v>
      </c>
      <c r="Y61" s="362">
        <f t="shared" si="9"/>
        <v>0</v>
      </c>
      <c r="Z61" s="362">
        <f t="shared" si="9"/>
        <v>0</v>
      </c>
      <c r="AA61" s="362">
        <f t="shared" si="9"/>
        <v>0</v>
      </c>
      <c r="AB61" s="362">
        <f t="shared" si="9"/>
        <v>0</v>
      </c>
      <c r="AC61" s="362">
        <f t="shared" si="9"/>
        <v>0</v>
      </c>
      <c r="AD61" s="362">
        <f t="shared" si="9"/>
        <v>0</v>
      </c>
      <c r="AE61" s="362">
        <f t="shared" si="9"/>
        <v>0</v>
      </c>
      <c r="AF61" s="362">
        <f t="shared" si="9"/>
        <v>0</v>
      </c>
      <c r="AG61" s="362">
        <f t="shared" si="9"/>
        <v>0</v>
      </c>
      <c r="AH61" s="362">
        <f t="shared" si="9"/>
        <v>0</v>
      </c>
      <c r="AI61" s="362">
        <f t="shared" si="9"/>
        <v>0</v>
      </c>
      <c r="AJ61" s="362">
        <f t="shared" si="9"/>
        <v>0</v>
      </c>
      <c r="AK61" s="362">
        <f t="shared" si="9"/>
        <v>0</v>
      </c>
      <c r="AL61" s="362">
        <f t="shared" si="10"/>
        <v>0</v>
      </c>
      <c r="AM61" s="362">
        <f t="shared" si="10"/>
        <v>0</v>
      </c>
      <c r="AN61" s="362">
        <f t="shared" si="10"/>
        <v>0</v>
      </c>
      <c r="AO61" s="362">
        <f t="shared" si="10"/>
        <v>0</v>
      </c>
      <c r="AP61" s="362">
        <f t="shared" si="10"/>
        <v>0</v>
      </c>
      <c r="AQ61" s="362">
        <f t="shared" si="10"/>
        <v>0</v>
      </c>
      <c r="AR61" s="362">
        <f t="shared" si="10"/>
        <v>0</v>
      </c>
      <c r="AS61" s="362">
        <f t="shared" si="10"/>
        <v>0</v>
      </c>
      <c r="AT61" s="362">
        <f t="shared" si="10"/>
        <v>0</v>
      </c>
      <c r="AU61" s="362">
        <f t="shared" si="10"/>
        <v>0</v>
      </c>
      <c r="AV61" s="362">
        <f t="shared" si="10"/>
        <v>0</v>
      </c>
      <c r="AW61" s="362">
        <f t="shared" si="10"/>
        <v>0</v>
      </c>
      <c r="AX61" s="362">
        <f t="shared" si="10"/>
        <v>0</v>
      </c>
      <c r="AY61" s="362">
        <f t="shared" si="10"/>
        <v>0</v>
      </c>
      <c r="AZ61" s="362">
        <f t="shared" si="10"/>
        <v>0</v>
      </c>
      <c r="BA61" s="362">
        <f t="shared" si="10"/>
        <v>0</v>
      </c>
      <c r="BB61" s="362">
        <f t="shared" si="11"/>
        <v>0</v>
      </c>
      <c r="BC61" s="362">
        <f t="shared" si="11"/>
        <v>0</v>
      </c>
      <c r="BD61" s="362">
        <f t="shared" si="11"/>
        <v>0</v>
      </c>
      <c r="BE61" s="362">
        <f t="shared" si="11"/>
        <v>0</v>
      </c>
      <c r="BF61" s="362">
        <f t="shared" si="11"/>
        <v>0</v>
      </c>
      <c r="BG61" s="362">
        <f t="shared" si="11"/>
        <v>0</v>
      </c>
      <c r="BH61" s="362">
        <f t="shared" si="11"/>
        <v>0</v>
      </c>
      <c r="BI61" s="362">
        <f t="shared" si="11"/>
        <v>0</v>
      </c>
      <c r="BJ61" s="362">
        <f t="shared" si="11"/>
        <v>0</v>
      </c>
      <c r="BK61" s="362">
        <f t="shared" si="11"/>
        <v>0</v>
      </c>
    </row>
    <row r="62" spans="1:63" ht="12" customHeight="1" thickTop="1" x14ac:dyDescent="0.25">
      <c r="H62" s="87"/>
      <c r="I62" s="181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2" customHeight="1" x14ac:dyDescent="0.25">
      <c r="H63" s="87"/>
      <c r="I63" s="181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2" customHeight="1" x14ac:dyDescent="0.25">
      <c r="H64" s="87"/>
      <c r="I64" s="181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5:63" x14ac:dyDescent="0.25">
      <c r="H65" s="87"/>
      <c r="I65" s="135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5:63" x14ac:dyDescent="0.25">
      <c r="H66" s="87"/>
      <c r="I66" s="135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5:63" x14ac:dyDescent="0.25">
      <c r="E67" s="135">
        <v>4.2699999999999996</v>
      </c>
      <c r="F67" s="85" t="s">
        <v>226</v>
      </c>
      <c r="H67" s="87">
        <f t="shared" ref="H67:H82" si="21">((I67-E67)*SUM(L67:AK67)*10000)</f>
        <v>0</v>
      </c>
      <c r="I67" s="135">
        <v>3.52</v>
      </c>
      <c r="J67" s="85" t="s">
        <v>129</v>
      </c>
      <c r="K67" s="85">
        <f>IF(I67=1,0,G67)</f>
        <v>0</v>
      </c>
      <c r="L67" s="138">
        <f t="shared" ref="L67:R86" si="22">IF($B67&lt;=L$2,IF($C67&gt;=L$2,$D67,0),0)</f>
        <v>0</v>
      </c>
      <c r="M67" s="138">
        <f t="shared" si="22"/>
        <v>0</v>
      </c>
      <c r="N67" s="138">
        <f t="shared" si="22"/>
        <v>0</v>
      </c>
      <c r="O67" s="138">
        <f t="shared" si="22"/>
        <v>0</v>
      </c>
      <c r="P67" s="138">
        <f t="shared" si="22"/>
        <v>0</v>
      </c>
      <c r="Q67" s="138">
        <f t="shared" si="22"/>
        <v>0</v>
      </c>
      <c r="R67" s="138">
        <f t="shared" si="22"/>
        <v>0</v>
      </c>
      <c r="S67" s="138">
        <f t="shared" ref="S67:T86" si="23">IF($B67&lt;=S$2,IF($C67&gt;=S$2,$D67,0),0)</f>
        <v>0</v>
      </c>
      <c r="T67" s="138">
        <f t="shared" si="23"/>
        <v>0</v>
      </c>
      <c r="U67" s="138">
        <f t="shared" ref="U67:AJ86" si="24">IF($B67&lt;=U$2,IF($C67&gt;=U$2,$D67,0),0)</f>
        <v>0</v>
      </c>
      <c r="V67" s="138">
        <f t="shared" si="24"/>
        <v>0</v>
      </c>
      <c r="W67" s="138">
        <f t="shared" si="24"/>
        <v>0</v>
      </c>
      <c r="X67" s="138">
        <f t="shared" si="24"/>
        <v>0</v>
      </c>
      <c r="Y67" s="138">
        <f t="shared" si="24"/>
        <v>0</v>
      </c>
      <c r="Z67" s="138">
        <f t="shared" si="24"/>
        <v>0</v>
      </c>
      <c r="AA67" s="138">
        <f t="shared" si="24"/>
        <v>0</v>
      </c>
      <c r="AB67" s="138">
        <f t="shared" ref="AB67:BK67" si="25">IF($B67&lt;=AB$2,IF($C67&gt;=AB$2,$D67,0),0)</f>
        <v>0</v>
      </c>
      <c r="AC67" s="138">
        <f t="shared" si="25"/>
        <v>0</v>
      </c>
      <c r="AD67" s="138">
        <f t="shared" si="25"/>
        <v>0</v>
      </c>
      <c r="AE67" s="138">
        <f t="shared" si="25"/>
        <v>0</v>
      </c>
      <c r="AF67" s="138">
        <f t="shared" si="25"/>
        <v>0</v>
      </c>
      <c r="AG67" s="138">
        <f t="shared" si="25"/>
        <v>0</v>
      </c>
      <c r="AH67" s="138">
        <f t="shared" si="25"/>
        <v>0</v>
      </c>
      <c r="AI67" s="138">
        <f t="shared" si="25"/>
        <v>0</v>
      </c>
      <c r="AJ67" s="138">
        <f t="shared" si="25"/>
        <v>0</v>
      </c>
      <c r="AK67" s="138">
        <f t="shared" si="25"/>
        <v>0</v>
      </c>
      <c r="AL67" s="138">
        <f t="shared" si="25"/>
        <v>0</v>
      </c>
      <c r="AM67" s="138">
        <f t="shared" si="25"/>
        <v>0</v>
      </c>
      <c r="AN67" s="138">
        <f t="shared" si="25"/>
        <v>0</v>
      </c>
      <c r="AO67" s="138">
        <f t="shared" si="25"/>
        <v>0</v>
      </c>
      <c r="AP67" s="138">
        <f t="shared" si="25"/>
        <v>0</v>
      </c>
      <c r="AQ67" s="138">
        <f t="shared" si="25"/>
        <v>0</v>
      </c>
      <c r="AR67" s="138">
        <f t="shared" si="25"/>
        <v>0</v>
      </c>
      <c r="AS67" s="138">
        <f t="shared" si="25"/>
        <v>0</v>
      </c>
      <c r="AT67" s="138">
        <f t="shared" si="25"/>
        <v>0</v>
      </c>
      <c r="AU67" s="138">
        <f t="shared" si="25"/>
        <v>0</v>
      </c>
      <c r="AV67" s="138">
        <f t="shared" si="25"/>
        <v>0</v>
      </c>
      <c r="AW67" s="138">
        <f t="shared" si="25"/>
        <v>0</v>
      </c>
      <c r="AX67" s="138">
        <f t="shared" si="25"/>
        <v>0</v>
      </c>
      <c r="AY67" s="138">
        <f t="shared" si="25"/>
        <v>0</v>
      </c>
      <c r="AZ67" s="138">
        <f t="shared" si="25"/>
        <v>0</v>
      </c>
      <c r="BA67" s="138">
        <f t="shared" si="25"/>
        <v>0</v>
      </c>
      <c r="BB67" s="138">
        <f t="shared" si="25"/>
        <v>0</v>
      </c>
      <c r="BC67" s="138">
        <f t="shared" si="25"/>
        <v>0</v>
      </c>
      <c r="BD67" s="138">
        <f t="shared" si="25"/>
        <v>0</v>
      </c>
      <c r="BE67" s="138">
        <f t="shared" si="25"/>
        <v>0</v>
      </c>
      <c r="BF67" s="138">
        <f t="shared" si="25"/>
        <v>0</v>
      </c>
      <c r="BG67" s="138">
        <f t="shared" si="25"/>
        <v>0</v>
      </c>
      <c r="BH67" s="138">
        <f t="shared" si="25"/>
        <v>0</v>
      </c>
      <c r="BI67" s="138">
        <f t="shared" si="25"/>
        <v>0</v>
      </c>
      <c r="BJ67" s="138">
        <f t="shared" si="25"/>
        <v>0</v>
      </c>
      <c r="BK67" s="138">
        <f t="shared" si="25"/>
        <v>0</v>
      </c>
    </row>
    <row r="68" spans="5:63" x14ac:dyDescent="0.25">
      <c r="E68" s="135">
        <v>5.1875</v>
      </c>
      <c r="F68" s="85" t="s">
        <v>277</v>
      </c>
      <c r="H68" s="87">
        <f t="shared" si="21"/>
        <v>0</v>
      </c>
      <c r="I68" s="135">
        <v>3.65</v>
      </c>
      <c r="J68" s="85" t="s">
        <v>129</v>
      </c>
      <c r="K68" s="85">
        <f>IF(I68=1,0,G68)</f>
        <v>0</v>
      </c>
      <c r="L68" s="138">
        <f t="shared" si="22"/>
        <v>0</v>
      </c>
      <c r="M68" s="138">
        <f t="shared" si="22"/>
        <v>0</v>
      </c>
      <c r="N68" s="138">
        <f t="shared" si="22"/>
        <v>0</v>
      </c>
      <c r="O68" s="138">
        <f t="shared" si="22"/>
        <v>0</v>
      </c>
      <c r="P68" s="138">
        <f t="shared" si="22"/>
        <v>0</v>
      </c>
      <c r="Q68" s="138">
        <f t="shared" si="22"/>
        <v>0</v>
      </c>
      <c r="R68" s="138">
        <f t="shared" si="22"/>
        <v>0</v>
      </c>
      <c r="S68" s="138">
        <f t="shared" si="23"/>
        <v>0</v>
      </c>
      <c r="T68" s="138">
        <f t="shared" si="23"/>
        <v>0</v>
      </c>
      <c r="U68" s="138">
        <f t="shared" si="24"/>
        <v>0</v>
      </c>
      <c r="V68" s="138">
        <f t="shared" si="24"/>
        <v>0</v>
      </c>
      <c r="W68" s="138">
        <f t="shared" si="24"/>
        <v>0</v>
      </c>
      <c r="X68" s="138">
        <f t="shared" si="24"/>
        <v>0</v>
      </c>
      <c r="Y68" s="138">
        <f t="shared" si="24"/>
        <v>0</v>
      </c>
      <c r="Z68" s="138">
        <f t="shared" si="24"/>
        <v>0</v>
      </c>
      <c r="AA68" s="138">
        <f t="shared" si="24"/>
        <v>0</v>
      </c>
      <c r="AB68" s="138">
        <f t="shared" ref="AB68:AT68" si="26">IF($B68&lt;=AB$2,IF($C68&gt;=AB$2,$D68,0),0)</f>
        <v>0</v>
      </c>
      <c r="AC68" s="138">
        <f t="shared" si="26"/>
        <v>0</v>
      </c>
      <c r="AD68" s="138">
        <f t="shared" si="26"/>
        <v>0</v>
      </c>
      <c r="AE68" s="138">
        <f t="shared" si="26"/>
        <v>0</v>
      </c>
      <c r="AF68" s="138">
        <f t="shared" si="26"/>
        <v>0</v>
      </c>
      <c r="AG68" s="138">
        <f t="shared" si="26"/>
        <v>0</v>
      </c>
      <c r="AH68" s="138">
        <f t="shared" si="26"/>
        <v>0</v>
      </c>
      <c r="AI68" s="138">
        <f t="shared" si="26"/>
        <v>0</v>
      </c>
      <c r="AJ68" s="138">
        <f t="shared" si="26"/>
        <v>0</v>
      </c>
      <c r="AK68" s="138">
        <f t="shared" si="26"/>
        <v>0</v>
      </c>
      <c r="AL68" s="138">
        <f t="shared" si="26"/>
        <v>0</v>
      </c>
      <c r="AM68" s="138">
        <f t="shared" si="26"/>
        <v>0</v>
      </c>
      <c r="AN68" s="138">
        <f t="shared" si="26"/>
        <v>0</v>
      </c>
      <c r="AO68" s="138">
        <f t="shared" si="26"/>
        <v>0</v>
      </c>
      <c r="AP68" s="138">
        <f t="shared" si="26"/>
        <v>0</v>
      </c>
      <c r="AQ68" s="138">
        <f t="shared" si="26"/>
        <v>0</v>
      </c>
      <c r="AR68" s="138">
        <f t="shared" si="26"/>
        <v>0</v>
      </c>
      <c r="AS68" s="138">
        <f t="shared" si="26"/>
        <v>0</v>
      </c>
      <c r="AT68" s="138">
        <f t="shared" si="26"/>
        <v>0</v>
      </c>
      <c r="AU68" s="138">
        <f t="shared" ref="AU68:BD70" si="27">IF($B68&lt;=AU$2,IF($C68&gt;=AU$2,$D68,0),0)</f>
        <v>0</v>
      </c>
      <c r="AV68" s="138">
        <f t="shared" si="27"/>
        <v>0</v>
      </c>
      <c r="AW68" s="138">
        <f t="shared" si="27"/>
        <v>0</v>
      </c>
      <c r="AX68" s="138">
        <f t="shared" si="27"/>
        <v>0</v>
      </c>
      <c r="AY68" s="138">
        <f t="shared" si="27"/>
        <v>0</v>
      </c>
      <c r="AZ68" s="138">
        <f t="shared" si="27"/>
        <v>0</v>
      </c>
      <c r="BA68" s="138">
        <f t="shared" si="27"/>
        <v>0</v>
      </c>
      <c r="BB68" s="138">
        <f t="shared" si="27"/>
        <v>0</v>
      </c>
      <c r="BC68" s="138">
        <f t="shared" si="27"/>
        <v>0</v>
      </c>
      <c r="BD68" s="138">
        <f t="shared" si="27"/>
        <v>0</v>
      </c>
      <c r="BE68" s="138">
        <f t="shared" ref="BE68:BK70" si="28">IF($B68&lt;=BE$2,IF($C68&gt;=BE$2,$D68,0),0)</f>
        <v>0</v>
      </c>
      <c r="BF68" s="138">
        <f t="shared" si="28"/>
        <v>0</v>
      </c>
      <c r="BG68" s="138">
        <f t="shared" si="28"/>
        <v>0</v>
      </c>
      <c r="BH68" s="138">
        <f t="shared" si="28"/>
        <v>0</v>
      </c>
      <c r="BI68" s="138">
        <f t="shared" si="28"/>
        <v>0</v>
      </c>
      <c r="BJ68" s="138">
        <f t="shared" si="28"/>
        <v>0</v>
      </c>
      <c r="BK68" s="138">
        <f t="shared" si="28"/>
        <v>0</v>
      </c>
    </row>
    <row r="69" spans="5:63" x14ac:dyDescent="0.25">
      <c r="E69" s="135">
        <v>5.2450000000000001</v>
      </c>
      <c r="F69" s="85" t="s">
        <v>226</v>
      </c>
      <c r="H69" s="87">
        <f t="shared" si="21"/>
        <v>0</v>
      </c>
      <c r="I69" s="135">
        <v>3.65</v>
      </c>
      <c r="J69" s="85" t="s">
        <v>129</v>
      </c>
      <c r="K69" s="85">
        <f>IF(I69=1,0,G69)</f>
        <v>0</v>
      </c>
      <c r="L69" s="138">
        <f t="shared" si="22"/>
        <v>0</v>
      </c>
      <c r="M69" s="138">
        <f t="shared" si="22"/>
        <v>0</v>
      </c>
      <c r="N69" s="138">
        <f t="shared" si="22"/>
        <v>0</v>
      </c>
      <c r="O69" s="138">
        <f t="shared" si="22"/>
        <v>0</v>
      </c>
      <c r="P69" s="138">
        <f t="shared" si="22"/>
        <v>0</v>
      </c>
      <c r="Q69" s="138">
        <f t="shared" si="22"/>
        <v>0</v>
      </c>
      <c r="R69" s="138">
        <f t="shared" si="22"/>
        <v>0</v>
      </c>
      <c r="S69" s="138">
        <f t="shared" si="23"/>
        <v>0</v>
      </c>
      <c r="T69" s="138">
        <f t="shared" si="23"/>
        <v>0</v>
      </c>
      <c r="U69" s="138">
        <f t="shared" si="24"/>
        <v>0</v>
      </c>
      <c r="V69" s="138">
        <f t="shared" si="24"/>
        <v>0</v>
      </c>
      <c r="W69" s="138">
        <f t="shared" si="24"/>
        <v>0</v>
      </c>
      <c r="X69" s="138">
        <f t="shared" si="24"/>
        <v>0</v>
      </c>
      <c r="Y69" s="138">
        <f t="shared" si="24"/>
        <v>0</v>
      </c>
      <c r="Z69" s="138">
        <f t="shared" si="24"/>
        <v>0</v>
      </c>
      <c r="AA69" s="138">
        <f t="shared" si="24"/>
        <v>0</v>
      </c>
      <c r="AB69" s="138">
        <f t="shared" ref="AB69:AK71" si="29">IF($B69&lt;=AB$2,IF($C69&gt;=AB$2,$D69,0),0)</f>
        <v>0</v>
      </c>
      <c r="AC69" s="138">
        <f t="shared" si="29"/>
        <v>0</v>
      </c>
      <c r="AD69" s="138">
        <f t="shared" si="29"/>
        <v>0</v>
      </c>
      <c r="AE69" s="138">
        <f t="shared" si="29"/>
        <v>0</v>
      </c>
      <c r="AF69" s="138">
        <f t="shared" si="29"/>
        <v>0</v>
      </c>
      <c r="AG69" s="138">
        <f t="shared" si="29"/>
        <v>0</v>
      </c>
      <c r="AH69" s="138">
        <f t="shared" si="29"/>
        <v>0</v>
      </c>
      <c r="AI69" s="138">
        <f t="shared" si="29"/>
        <v>0</v>
      </c>
      <c r="AJ69" s="138">
        <f t="shared" si="29"/>
        <v>0</v>
      </c>
      <c r="AK69" s="138">
        <f t="shared" si="29"/>
        <v>0</v>
      </c>
      <c r="AL69" s="138">
        <f t="shared" ref="AL69:AT71" si="30">IF($B69&lt;=AL$2,IF($C69&gt;=AL$2,$D69,0),0)</f>
        <v>0</v>
      </c>
      <c r="AM69" s="138">
        <f t="shared" si="30"/>
        <v>0</v>
      </c>
      <c r="AN69" s="138">
        <f t="shared" si="30"/>
        <v>0</v>
      </c>
      <c r="AO69" s="138">
        <f t="shared" si="30"/>
        <v>0</v>
      </c>
      <c r="AP69" s="138">
        <f t="shared" si="30"/>
        <v>0</v>
      </c>
      <c r="AQ69" s="138">
        <f t="shared" si="30"/>
        <v>0</v>
      </c>
      <c r="AR69" s="138">
        <f t="shared" si="30"/>
        <v>0</v>
      </c>
      <c r="AS69" s="138">
        <f t="shared" si="30"/>
        <v>0</v>
      </c>
      <c r="AT69" s="138">
        <f t="shared" si="30"/>
        <v>0</v>
      </c>
      <c r="AU69" s="138">
        <f t="shared" si="27"/>
        <v>0</v>
      </c>
      <c r="AV69" s="138">
        <f t="shared" si="27"/>
        <v>0</v>
      </c>
      <c r="AW69" s="138">
        <f t="shared" si="27"/>
        <v>0</v>
      </c>
      <c r="AX69" s="138">
        <f t="shared" si="27"/>
        <v>0</v>
      </c>
      <c r="AY69" s="138">
        <f t="shared" si="27"/>
        <v>0</v>
      </c>
      <c r="AZ69" s="138">
        <f t="shared" si="27"/>
        <v>0</v>
      </c>
      <c r="BA69" s="138">
        <f t="shared" si="27"/>
        <v>0</v>
      </c>
      <c r="BB69" s="138">
        <f t="shared" si="27"/>
        <v>0</v>
      </c>
      <c r="BC69" s="138">
        <f t="shared" si="27"/>
        <v>0</v>
      </c>
      <c r="BD69" s="138">
        <f t="shared" si="27"/>
        <v>0</v>
      </c>
      <c r="BE69" s="138">
        <f t="shared" si="28"/>
        <v>0</v>
      </c>
      <c r="BF69" s="138">
        <f t="shared" si="28"/>
        <v>0</v>
      </c>
      <c r="BG69" s="138">
        <f t="shared" si="28"/>
        <v>0</v>
      </c>
      <c r="BH69" s="138">
        <f t="shared" si="28"/>
        <v>0</v>
      </c>
      <c r="BI69" s="138">
        <f t="shared" si="28"/>
        <v>0</v>
      </c>
      <c r="BJ69" s="138">
        <f t="shared" si="28"/>
        <v>0</v>
      </c>
      <c r="BK69" s="138">
        <f t="shared" si="28"/>
        <v>0</v>
      </c>
    </row>
    <row r="70" spans="5:63" x14ac:dyDescent="0.25">
      <c r="E70" s="135">
        <v>5.5374999999999996</v>
      </c>
      <c r="F70" s="85" t="s">
        <v>226</v>
      </c>
      <c r="H70" s="87">
        <f t="shared" si="21"/>
        <v>0</v>
      </c>
      <c r="I70" s="135">
        <v>3.65</v>
      </c>
      <c r="J70" s="85" t="s">
        <v>129</v>
      </c>
      <c r="K70" s="85">
        <f t="shared" ref="K70:K82" si="31">IF(I70=1,0,G70)</f>
        <v>0</v>
      </c>
      <c r="L70" s="138">
        <f t="shared" si="22"/>
        <v>0</v>
      </c>
      <c r="M70" s="138">
        <f t="shared" si="22"/>
        <v>0</v>
      </c>
      <c r="N70" s="138">
        <f t="shared" si="22"/>
        <v>0</v>
      </c>
      <c r="O70" s="138">
        <f t="shared" si="22"/>
        <v>0</v>
      </c>
      <c r="P70" s="138">
        <f t="shared" si="22"/>
        <v>0</v>
      </c>
      <c r="Q70" s="138">
        <f t="shared" si="22"/>
        <v>0</v>
      </c>
      <c r="R70" s="138">
        <f t="shared" si="22"/>
        <v>0</v>
      </c>
      <c r="S70" s="138">
        <f t="shared" si="23"/>
        <v>0</v>
      </c>
      <c r="T70" s="138">
        <f t="shared" si="23"/>
        <v>0</v>
      </c>
      <c r="U70" s="138">
        <f t="shared" si="24"/>
        <v>0</v>
      </c>
      <c r="V70" s="138">
        <f t="shared" si="24"/>
        <v>0</v>
      </c>
      <c r="W70" s="138">
        <f t="shared" si="24"/>
        <v>0</v>
      </c>
      <c r="X70" s="138">
        <f t="shared" si="24"/>
        <v>0</v>
      </c>
      <c r="Y70" s="138">
        <f t="shared" si="24"/>
        <v>0</v>
      </c>
      <c r="Z70" s="138">
        <f t="shared" si="24"/>
        <v>0</v>
      </c>
      <c r="AA70" s="138">
        <f t="shared" si="24"/>
        <v>0</v>
      </c>
      <c r="AB70" s="138">
        <f t="shared" si="29"/>
        <v>0</v>
      </c>
      <c r="AC70" s="138">
        <f t="shared" si="29"/>
        <v>0</v>
      </c>
      <c r="AD70" s="138">
        <f t="shared" si="29"/>
        <v>0</v>
      </c>
      <c r="AE70" s="138">
        <f t="shared" si="29"/>
        <v>0</v>
      </c>
      <c r="AF70" s="138">
        <f t="shared" si="29"/>
        <v>0</v>
      </c>
      <c r="AG70" s="138">
        <f t="shared" si="29"/>
        <v>0</v>
      </c>
      <c r="AH70" s="138">
        <f t="shared" si="29"/>
        <v>0</v>
      </c>
      <c r="AI70" s="138">
        <f t="shared" si="29"/>
        <v>0</v>
      </c>
      <c r="AJ70" s="138">
        <f t="shared" si="29"/>
        <v>0</v>
      </c>
      <c r="AK70" s="138">
        <f t="shared" si="29"/>
        <v>0</v>
      </c>
      <c r="AL70" s="138">
        <f t="shared" si="30"/>
        <v>0</v>
      </c>
      <c r="AM70" s="138">
        <f t="shared" si="30"/>
        <v>0</v>
      </c>
      <c r="AN70" s="138">
        <f t="shared" si="30"/>
        <v>0</v>
      </c>
      <c r="AO70" s="138">
        <f t="shared" si="30"/>
        <v>0</v>
      </c>
      <c r="AP70" s="138">
        <f t="shared" si="30"/>
        <v>0</v>
      </c>
      <c r="AQ70" s="138">
        <f t="shared" si="30"/>
        <v>0</v>
      </c>
      <c r="AR70" s="138">
        <f t="shared" si="30"/>
        <v>0</v>
      </c>
      <c r="AS70" s="138">
        <f t="shared" si="30"/>
        <v>0</v>
      </c>
      <c r="AT70" s="138">
        <f t="shared" si="30"/>
        <v>0</v>
      </c>
      <c r="AU70" s="138">
        <f t="shared" si="27"/>
        <v>0</v>
      </c>
      <c r="AV70" s="138">
        <f t="shared" si="27"/>
        <v>0</v>
      </c>
      <c r="AW70" s="138">
        <f t="shared" si="27"/>
        <v>0</v>
      </c>
      <c r="AX70" s="138">
        <f t="shared" si="27"/>
        <v>0</v>
      </c>
      <c r="AY70" s="138">
        <f t="shared" si="27"/>
        <v>0</v>
      </c>
      <c r="AZ70" s="138">
        <f t="shared" si="27"/>
        <v>0</v>
      </c>
      <c r="BA70" s="138">
        <f t="shared" si="27"/>
        <v>0</v>
      </c>
      <c r="BB70" s="138">
        <f t="shared" si="27"/>
        <v>0</v>
      </c>
      <c r="BC70" s="138">
        <f t="shared" si="27"/>
        <v>0</v>
      </c>
      <c r="BD70" s="138">
        <f t="shared" si="27"/>
        <v>0</v>
      </c>
      <c r="BE70" s="138">
        <f t="shared" si="28"/>
        <v>0</v>
      </c>
      <c r="BF70" s="138">
        <f t="shared" si="28"/>
        <v>0</v>
      </c>
      <c r="BG70" s="138">
        <f t="shared" si="28"/>
        <v>0</v>
      </c>
      <c r="BH70" s="138">
        <f t="shared" si="28"/>
        <v>0</v>
      </c>
      <c r="BI70" s="138">
        <f t="shared" si="28"/>
        <v>0</v>
      </c>
      <c r="BJ70" s="138">
        <f t="shared" si="28"/>
        <v>0</v>
      </c>
      <c r="BK70" s="138">
        <f t="shared" si="28"/>
        <v>0</v>
      </c>
    </row>
    <row r="71" spans="5:63" x14ac:dyDescent="0.25">
      <c r="E71" s="135">
        <v>5.53</v>
      </c>
      <c r="F71" s="85" t="s">
        <v>226</v>
      </c>
      <c r="H71" s="87">
        <f t="shared" si="21"/>
        <v>0</v>
      </c>
      <c r="I71" s="135">
        <v>3.65</v>
      </c>
      <c r="J71" s="85" t="s">
        <v>129</v>
      </c>
      <c r="K71" s="85">
        <f t="shared" si="31"/>
        <v>0</v>
      </c>
      <c r="L71" s="138">
        <f t="shared" si="22"/>
        <v>0</v>
      </c>
      <c r="M71" s="138">
        <f t="shared" si="22"/>
        <v>0</v>
      </c>
      <c r="N71" s="138">
        <f t="shared" si="22"/>
        <v>0</v>
      </c>
      <c r="O71" s="138">
        <f t="shared" si="22"/>
        <v>0</v>
      </c>
      <c r="P71" s="138">
        <f t="shared" si="22"/>
        <v>0</v>
      </c>
      <c r="Q71" s="138">
        <f t="shared" si="22"/>
        <v>0</v>
      </c>
      <c r="R71" s="138">
        <f t="shared" si="22"/>
        <v>0</v>
      </c>
      <c r="S71" s="138">
        <f t="shared" si="23"/>
        <v>0</v>
      </c>
      <c r="T71" s="138">
        <f t="shared" si="23"/>
        <v>0</v>
      </c>
      <c r="U71" s="138">
        <f t="shared" si="24"/>
        <v>0</v>
      </c>
      <c r="V71" s="138">
        <f t="shared" si="24"/>
        <v>0</v>
      </c>
      <c r="W71" s="138">
        <f t="shared" si="24"/>
        <v>0</v>
      </c>
      <c r="X71" s="138">
        <f t="shared" si="24"/>
        <v>0</v>
      </c>
      <c r="Y71" s="138">
        <f t="shared" si="24"/>
        <v>0</v>
      </c>
      <c r="Z71" s="138">
        <f t="shared" si="24"/>
        <v>0</v>
      </c>
      <c r="AA71" s="138">
        <f t="shared" si="24"/>
        <v>0</v>
      </c>
      <c r="AB71" s="138">
        <f t="shared" si="29"/>
        <v>0</v>
      </c>
      <c r="AC71" s="138">
        <f t="shared" si="29"/>
        <v>0</v>
      </c>
      <c r="AD71" s="138">
        <f t="shared" si="29"/>
        <v>0</v>
      </c>
      <c r="AE71" s="138">
        <f t="shared" si="29"/>
        <v>0</v>
      </c>
      <c r="AF71" s="138">
        <f t="shared" si="29"/>
        <v>0</v>
      </c>
      <c r="AG71" s="138">
        <f t="shared" si="29"/>
        <v>0</v>
      </c>
      <c r="AH71" s="138">
        <f t="shared" si="29"/>
        <v>0</v>
      </c>
      <c r="AI71" s="138">
        <f t="shared" si="29"/>
        <v>0</v>
      </c>
      <c r="AJ71" s="138">
        <f t="shared" si="29"/>
        <v>0</v>
      </c>
      <c r="AK71" s="138">
        <f t="shared" si="29"/>
        <v>0</v>
      </c>
      <c r="AL71" s="138">
        <f t="shared" si="30"/>
        <v>0</v>
      </c>
      <c r="AM71" s="138">
        <f t="shared" si="30"/>
        <v>0</v>
      </c>
      <c r="AN71" s="138">
        <f t="shared" si="30"/>
        <v>0</v>
      </c>
      <c r="AO71" s="138">
        <f t="shared" si="30"/>
        <v>0</v>
      </c>
      <c r="AP71" s="138">
        <f t="shared" si="30"/>
        <v>0</v>
      </c>
      <c r="AQ71" s="138">
        <f t="shared" si="30"/>
        <v>0</v>
      </c>
      <c r="AR71" s="138">
        <f t="shared" si="30"/>
        <v>0</v>
      </c>
      <c r="AS71" s="138">
        <f t="shared" si="30"/>
        <v>0</v>
      </c>
      <c r="AT71" s="138">
        <f t="shared" si="30"/>
        <v>0</v>
      </c>
      <c r="AU71" s="138">
        <f>IF($B71&lt;=AU$2,IF($C71&gt;=AU$2,$D71,0),0)</f>
        <v>0</v>
      </c>
      <c r="AV71" s="138">
        <f>IF($B71&lt;=AV$2,IF($C71&gt;=AV$2,$D71,0),0)</f>
        <v>0</v>
      </c>
      <c r="AW71" s="138">
        <f>IF($B71&lt;=AW$2,IF($C71&gt;=AW$2,$D71,0),0)</f>
        <v>0</v>
      </c>
      <c r="AX71" s="138">
        <f t="shared" ref="AX71:BK82" si="32">IF($B71&lt;=AX$2,IF($C71&gt;=AX$2,$D71,0),0)</f>
        <v>0</v>
      </c>
      <c r="AY71" s="138">
        <f t="shared" si="32"/>
        <v>0</v>
      </c>
      <c r="AZ71" s="138">
        <f t="shared" si="32"/>
        <v>0</v>
      </c>
      <c r="BA71" s="138">
        <f t="shared" si="32"/>
        <v>0</v>
      </c>
      <c r="BB71" s="138">
        <f t="shared" si="32"/>
        <v>0</v>
      </c>
      <c r="BC71" s="138">
        <f t="shared" si="32"/>
        <v>0</v>
      </c>
      <c r="BD71" s="138">
        <f t="shared" si="32"/>
        <v>0</v>
      </c>
      <c r="BE71" s="138">
        <f t="shared" si="32"/>
        <v>0</v>
      </c>
      <c r="BF71" s="138">
        <f t="shared" si="32"/>
        <v>0</v>
      </c>
      <c r="BG71" s="138">
        <f t="shared" si="32"/>
        <v>0</v>
      </c>
      <c r="BH71" s="138">
        <f t="shared" si="32"/>
        <v>0</v>
      </c>
      <c r="BI71" s="138">
        <f t="shared" si="32"/>
        <v>0</v>
      </c>
      <c r="BJ71" s="138">
        <f t="shared" si="32"/>
        <v>0</v>
      </c>
      <c r="BK71" s="138">
        <f t="shared" si="32"/>
        <v>0</v>
      </c>
    </row>
    <row r="72" spans="5:63" x14ac:dyDescent="0.25">
      <c r="E72" s="135">
        <v>5.085</v>
      </c>
      <c r="F72" s="85" t="s">
        <v>226</v>
      </c>
      <c r="H72" s="87">
        <f t="shared" si="21"/>
        <v>0</v>
      </c>
      <c r="I72" s="135">
        <v>3.65</v>
      </c>
      <c r="J72" s="85" t="s">
        <v>129</v>
      </c>
      <c r="K72" s="85">
        <f t="shared" si="31"/>
        <v>0</v>
      </c>
      <c r="L72" s="138">
        <f t="shared" si="22"/>
        <v>0</v>
      </c>
      <c r="M72" s="138">
        <f t="shared" si="22"/>
        <v>0</v>
      </c>
      <c r="N72" s="138">
        <f t="shared" si="22"/>
        <v>0</v>
      </c>
      <c r="O72" s="138">
        <f t="shared" si="22"/>
        <v>0</v>
      </c>
      <c r="P72" s="138">
        <f t="shared" si="22"/>
        <v>0</v>
      </c>
      <c r="Q72" s="138">
        <f t="shared" si="22"/>
        <v>0</v>
      </c>
      <c r="R72" s="138">
        <f t="shared" si="22"/>
        <v>0</v>
      </c>
      <c r="S72" s="138">
        <f t="shared" si="23"/>
        <v>0</v>
      </c>
      <c r="T72" s="138">
        <f t="shared" si="23"/>
        <v>0</v>
      </c>
      <c r="U72" s="138">
        <f t="shared" si="24"/>
        <v>0</v>
      </c>
      <c r="V72" s="138">
        <f t="shared" si="24"/>
        <v>0</v>
      </c>
      <c r="W72" s="138">
        <f t="shared" si="24"/>
        <v>0</v>
      </c>
      <c r="X72" s="138">
        <f t="shared" si="24"/>
        <v>0</v>
      </c>
      <c r="Y72" s="138">
        <f t="shared" si="24"/>
        <v>0</v>
      </c>
      <c r="Z72" s="138">
        <f t="shared" si="24"/>
        <v>0</v>
      </c>
      <c r="AA72" s="138">
        <f t="shared" si="24"/>
        <v>0</v>
      </c>
      <c r="AB72" s="138">
        <f t="shared" si="24"/>
        <v>0</v>
      </c>
      <c r="AC72" s="138">
        <f t="shared" si="24"/>
        <v>0</v>
      </c>
      <c r="AD72" s="138">
        <f t="shared" si="24"/>
        <v>0</v>
      </c>
      <c r="AE72" s="138">
        <f t="shared" si="24"/>
        <v>0</v>
      </c>
      <c r="AF72" s="138">
        <f t="shared" si="24"/>
        <v>0</v>
      </c>
      <c r="AG72" s="138">
        <f t="shared" si="24"/>
        <v>0</v>
      </c>
      <c r="AH72" s="138">
        <f t="shared" si="24"/>
        <v>0</v>
      </c>
      <c r="AI72" s="138">
        <f t="shared" si="24"/>
        <v>0</v>
      </c>
      <c r="AJ72" s="138">
        <f t="shared" si="24"/>
        <v>0</v>
      </c>
      <c r="AK72" s="138">
        <f t="shared" ref="AK72:AZ82" si="33">IF($B72&lt;=AK$2,IF($C72&gt;=AK$2,$D72,0),0)</f>
        <v>0</v>
      </c>
      <c r="AL72" s="138">
        <f t="shared" si="33"/>
        <v>0</v>
      </c>
      <c r="AM72" s="138">
        <f t="shared" si="33"/>
        <v>0</v>
      </c>
      <c r="AN72" s="138">
        <f t="shared" si="33"/>
        <v>0</v>
      </c>
      <c r="AO72" s="138">
        <f t="shared" si="33"/>
        <v>0</v>
      </c>
      <c r="AP72" s="138">
        <f t="shared" si="33"/>
        <v>0</v>
      </c>
      <c r="AQ72" s="138">
        <f t="shared" si="33"/>
        <v>0</v>
      </c>
      <c r="AR72" s="138">
        <f t="shared" si="33"/>
        <v>0</v>
      </c>
      <c r="AS72" s="138">
        <f t="shared" si="33"/>
        <v>0</v>
      </c>
      <c r="AT72" s="138">
        <f t="shared" si="33"/>
        <v>0</v>
      </c>
      <c r="AU72" s="138">
        <f t="shared" si="33"/>
        <v>0</v>
      </c>
      <c r="AV72" s="138">
        <f t="shared" si="33"/>
        <v>0</v>
      </c>
      <c r="AW72" s="138">
        <f t="shared" si="33"/>
        <v>0</v>
      </c>
      <c r="AX72" s="138">
        <f t="shared" si="33"/>
        <v>0</v>
      </c>
      <c r="AY72" s="138">
        <f t="shared" si="33"/>
        <v>0</v>
      </c>
      <c r="AZ72" s="138">
        <f t="shared" si="33"/>
        <v>0</v>
      </c>
      <c r="BA72" s="138">
        <f t="shared" si="32"/>
        <v>0</v>
      </c>
      <c r="BB72" s="138">
        <f t="shared" si="32"/>
        <v>0</v>
      </c>
      <c r="BC72" s="138">
        <f t="shared" si="32"/>
        <v>0</v>
      </c>
      <c r="BD72" s="138">
        <f t="shared" si="32"/>
        <v>0</v>
      </c>
      <c r="BE72" s="138">
        <f t="shared" si="32"/>
        <v>0</v>
      </c>
      <c r="BF72" s="138">
        <f t="shared" si="32"/>
        <v>0</v>
      </c>
      <c r="BG72" s="138">
        <f t="shared" si="32"/>
        <v>0</v>
      </c>
      <c r="BH72" s="138">
        <f t="shared" si="32"/>
        <v>0</v>
      </c>
      <c r="BI72" s="138">
        <f t="shared" si="32"/>
        <v>0</v>
      </c>
      <c r="BJ72" s="138">
        <f t="shared" si="32"/>
        <v>0</v>
      </c>
      <c r="BK72" s="138">
        <f t="shared" si="32"/>
        <v>0</v>
      </c>
    </row>
    <row r="73" spans="5:63" x14ac:dyDescent="0.25">
      <c r="E73" s="135">
        <v>5.1349999999999998</v>
      </c>
      <c r="F73" s="85" t="s">
        <v>226</v>
      </c>
      <c r="H73" s="87">
        <f t="shared" si="21"/>
        <v>0</v>
      </c>
      <c r="I73" s="135">
        <v>3.65</v>
      </c>
      <c r="J73" s="85" t="s">
        <v>129</v>
      </c>
      <c r="K73" s="85">
        <f t="shared" si="31"/>
        <v>0</v>
      </c>
      <c r="L73" s="138">
        <f t="shared" si="22"/>
        <v>0</v>
      </c>
      <c r="M73" s="138">
        <f t="shared" si="22"/>
        <v>0</v>
      </c>
      <c r="N73" s="138">
        <f t="shared" si="22"/>
        <v>0</v>
      </c>
      <c r="O73" s="138">
        <f t="shared" si="22"/>
        <v>0</v>
      </c>
      <c r="P73" s="138">
        <f t="shared" si="22"/>
        <v>0</v>
      </c>
      <c r="Q73" s="138">
        <f t="shared" si="22"/>
        <v>0</v>
      </c>
      <c r="R73" s="138">
        <f t="shared" si="22"/>
        <v>0</v>
      </c>
      <c r="S73" s="138">
        <f t="shared" si="23"/>
        <v>0</v>
      </c>
      <c r="T73" s="138">
        <f t="shared" si="23"/>
        <v>0</v>
      </c>
      <c r="U73" s="138">
        <f t="shared" si="24"/>
        <v>0</v>
      </c>
      <c r="V73" s="138">
        <f t="shared" si="24"/>
        <v>0</v>
      </c>
      <c r="W73" s="138">
        <f t="shared" si="24"/>
        <v>0</v>
      </c>
      <c r="X73" s="138">
        <f t="shared" si="24"/>
        <v>0</v>
      </c>
      <c r="Y73" s="138">
        <f t="shared" si="24"/>
        <v>0</v>
      </c>
      <c r="Z73" s="138">
        <f t="shared" si="24"/>
        <v>0</v>
      </c>
      <c r="AA73" s="138">
        <f t="shared" si="24"/>
        <v>0</v>
      </c>
      <c r="AB73" s="138">
        <f t="shared" si="24"/>
        <v>0</v>
      </c>
      <c r="AC73" s="138">
        <f t="shared" si="24"/>
        <v>0</v>
      </c>
      <c r="AD73" s="138">
        <f t="shared" si="24"/>
        <v>0</v>
      </c>
      <c r="AE73" s="138">
        <f t="shared" si="24"/>
        <v>0</v>
      </c>
      <c r="AF73" s="138">
        <f t="shared" si="24"/>
        <v>0</v>
      </c>
      <c r="AG73" s="138">
        <f t="shared" si="24"/>
        <v>0</v>
      </c>
      <c r="AH73" s="138">
        <f t="shared" si="24"/>
        <v>0</v>
      </c>
      <c r="AI73" s="138">
        <f t="shared" si="24"/>
        <v>0</v>
      </c>
      <c r="AJ73" s="138">
        <f t="shared" si="24"/>
        <v>0</v>
      </c>
      <c r="AK73" s="138">
        <f t="shared" si="33"/>
        <v>0</v>
      </c>
      <c r="AL73" s="138">
        <f t="shared" si="33"/>
        <v>0</v>
      </c>
      <c r="AM73" s="138">
        <f t="shared" si="33"/>
        <v>0</v>
      </c>
      <c r="AN73" s="138">
        <f t="shared" si="33"/>
        <v>0</v>
      </c>
      <c r="AO73" s="138">
        <f t="shared" si="33"/>
        <v>0</v>
      </c>
      <c r="AP73" s="138">
        <f t="shared" si="33"/>
        <v>0</v>
      </c>
      <c r="AQ73" s="138">
        <f t="shared" si="33"/>
        <v>0</v>
      </c>
      <c r="AR73" s="138">
        <f t="shared" si="33"/>
        <v>0</v>
      </c>
      <c r="AS73" s="138">
        <f t="shared" si="33"/>
        <v>0</v>
      </c>
      <c r="AT73" s="138">
        <f t="shared" si="33"/>
        <v>0</v>
      </c>
      <c r="AU73" s="138">
        <f t="shared" si="33"/>
        <v>0</v>
      </c>
      <c r="AV73" s="138">
        <f t="shared" si="33"/>
        <v>0</v>
      </c>
      <c r="AW73" s="138">
        <f t="shared" si="33"/>
        <v>0</v>
      </c>
      <c r="AX73" s="138">
        <f t="shared" si="33"/>
        <v>0</v>
      </c>
      <c r="AY73" s="138">
        <f t="shared" si="33"/>
        <v>0</v>
      </c>
      <c r="AZ73" s="138">
        <f t="shared" si="33"/>
        <v>0</v>
      </c>
      <c r="BA73" s="138">
        <f t="shared" si="32"/>
        <v>0</v>
      </c>
      <c r="BB73" s="138">
        <f t="shared" si="32"/>
        <v>0</v>
      </c>
      <c r="BC73" s="138">
        <f t="shared" si="32"/>
        <v>0</v>
      </c>
      <c r="BD73" s="138">
        <f t="shared" si="32"/>
        <v>0</v>
      </c>
      <c r="BE73" s="138">
        <f t="shared" si="32"/>
        <v>0</v>
      </c>
      <c r="BF73" s="138">
        <f t="shared" si="32"/>
        <v>0</v>
      </c>
      <c r="BG73" s="138">
        <f t="shared" si="32"/>
        <v>0</v>
      </c>
      <c r="BH73" s="138">
        <f t="shared" si="32"/>
        <v>0</v>
      </c>
      <c r="BI73" s="138">
        <f t="shared" si="32"/>
        <v>0</v>
      </c>
      <c r="BJ73" s="138">
        <f t="shared" si="32"/>
        <v>0</v>
      </c>
      <c r="BK73" s="138">
        <f t="shared" si="32"/>
        <v>0</v>
      </c>
    </row>
    <row r="74" spans="5:63" x14ac:dyDescent="0.25">
      <c r="E74" s="135">
        <v>5.125</v>
      </c>
      <c r="F74" s="85" t="s">
        <v>226</v>
      </c>
      <c r="H74" s="87">
        <f t="shared" si="21"/>
        <v>0</v>
      </c>
      <c r="I74" s="135">
        <v>3.65</v>
      </c>
      <c r="J74" s="85" t="s">
        <v>129</v>
      </c>
      <c r="K74" s="85">
        <f t="shared" si="31"/>
        <v>0</v>
      </c>
      <c r="L74" s="138">
        <f t="shared" si="22"/>
        <v>0</v>
      </c>
      <c r="M74" s="138">
        <f t="shared" si="22"/>
        <v>0</v>
      </c>
      <c r="N74" s="138">
        <f t="shared" si="22"/>
        <v>0</v>
      </c>
      <c r="O74" s="138">
        <f t="shared" si="22"/>
        <v>0</v>
      </c>
      <c r="P74" s="138">
        <f t="shared" si="22"/>
        <v>0</v>
      </c>
      <c r="Q74" s="138">
        <f t="shared" si="22"/>
        <v>0</v>
      </c>
      <c r="R74" s="138">
        <f t="shared" si="22"/>
        <v>0</v>
      </c>
      <c r="S74" s="138">
        <f t="shared" si="23"/>
        <v>0</v>
      </c>
      <c r="T74" s="138">
        <f t="shared" si="23"/>
        <v>0</v>
      </c>
      <c r="U74" s="138">
        <f t="shared" si="24"/>
        <v>0</v>
      </c>
      <c r="V74" s="138">
        <f t="shared" si="24"/>
        <v>0</v>
      </c>
      <c r="W74" s="138">
        <f t="shared" si="24"/>
        <v>0</v>
      </c>
      <c r="X74" s="138">
        <f t="shared" si="24"/>
        <v>0</v>
      </c>
      <c r="Y74" s="138">
        <f t="shared" si="24"/>
        <v>0</v>
      </c>
      <c r="Z74" s="138">
        <f t="shared" si="24"/>
        <v>0</v>
      </c>
      <c r="AA74" s="138">
        <f t="shared" si="24"/>
        <v>0</v>
      </c>
      <c r="AB74" s="138">
        <f t="shared" si="24"/>
        <v>0</v>
      </c>
      <c r="AC74" s="138">
        <f t="shared" si="24"/>
        <v>0</v>
      </c>
      <c r="AD74" s="138">
        <f t="shared" si="24"/>
        <v>0</v>
      </c>
      <c r="AE74" s="138">
        <f t="shared" si="24"/>
        <v>0</v>
      </c>
      <c r="AF74" s="138">
        <f t="shared" si="24"/>
        <v>0</v>
      </c>
      <c r="AG74" s="138">
        <f t="shared" si="24"/>
        <v>0</v>
      </c>
      <c r="AH74" s="138">
        <f t="shared" si="24"/>
        <v>0</v>
      </c>
      <c r="AI74" s="138">
        <f t="shared" si="24"/>
        <v>0</v>
      </c>
      <c r="AJ74" s="138">
        <f t="shared" si="24"/>
        <v>0</v>
      </c>
      <c r="AK74" s="138">
        <f t="shared" si="33"/>
        <v>0</v>
      </c>
      <c r="AL74" s="138">
        <f t="shared" si="33"/>
        <v>0</v>
      </c>
      <c r="AM74" s="138">
        <f t="shared" si="33"/>
        <v>0</v>
      </c>
      <c r="AN74" s="138">
        <f t="shared" si="33"/>
        <v>0</v>
      </c>
      <c r="AO74" s="138">
        <f t="shared" si="33"/>
        <v>0</v>
      </c>
      <c r="AP74" s="138">
        <f t="shared" si="33"/>
        <v>0</v>
      </c>
      <c r="AQ74" s="138">
        <f t="shared" si="33"/>
        <v>0</v>
      </c>
      <c r="AR74" s="138">
        <f t="shared" si="33"/>
        <v>0</v>
      </c>
      <c r="AS74" s="138">
        <f t="shared" si="33"/>
        <v>0</v>
      </c>
      <c r="AT74" s="138">
        <f t="shared" si="33"/>
        <v>0</v>
      </c>
      <c r="AU74" s="138">
        <f t="shared" si="33"/>
        <v>0</v>
      </c>
      <c r="AV74" s="138">
        <f t="shared" si="33"/>
        <v>0</v>
      </c>
      <c r="AW74" s="138">
        <f t="shared" si="33"/>
        <v>0</v>
      </c>
      <c r="AX74" s="138">
        <f t="shared" si="33"/>
        <v>0</v>
      </c>
      <c r="AY74" s="138">
        <f t="shared" si="33"/>
        <v>0</v>
      </c>
      <c r="AZ74" s="138">
        <f t="shared" si="33"/>
        <v>0</v>
      </c>
      <c r="BA74" s="138">
        <f t="shared" si="32"/>
        <v>0</v>
      </c>
      <c r="BB74" s="138">
        <f t="shared" si="32"/>
        <v>0</v>
      </c>
      <c r="BC74" s="138">
        <f t="shared" si="32"/>
        <v>0</v>
      </c>
      <c r="BD74" s="138">
        <f t="shared" si="32"/>
        <v>0</v>
      </c>
      <c r="BE74" s="138">
        <f t="shared" si="32"/>
        <v>0</v>
      </c>
      <c r="BF74" s="138">
        <f t="shared" si="32"/>
        <v>0</v>
      </c>
      <c r="BG74" s="138">
        <f t="shared" si="32"/>
        <v>0</v>
      </c>
      <c r="BH74" s="138">
        <f t="shared" si="32"/>
        <v>0</v>
      </c>
      <c r="BI74" s="138">
        <f t="shared" si="32"/>
        <v>0</v>
      </c>
      <c r="BJ74" s="138">
        <f t="shared" si="32"/>
        <v>0</v>
      </c>
      <c r="BK74" s="138">
        <f t="shared" si="32"/>
        <v>0</v>
      </c>
    </row>
    <row r="75" spans="5:63" x14ac:dyDescent="0.25">
      <c r="E75" s="135">
        <v>5.2450000000000001</v>
      </c>
      <c r="F75" s="85" t="s">
        <v>226</v>
      </c>
      <c r="H75" s="87">
        <f t="shared" si="21"/>
        <v>0</v>
      </c>
      <c r="I75" s="135">
        <v>3.65</v>
      </c>
      <c r="J75" s="85" t="s">
        <v>129</v>
      </c>
      <c r="K75" s="85">
        <f t="shared" si="31"/>
        <v>0</v>
      </c>
      <c r="L75" s="138">
        <f t="shared" si="22"/>
        <v>0</v>
      </c>
      <c r="M75" s="138">
        <f t="shared" si="22"/>
        <v>0</v>
      </c>
      <c r="N75" s="138">
        <f t="shared" si="22"/>
        <v>0</v>
      </c>
      <c r="O75" s="138">
        <f t="shared" si="22"/>
        <v>0</v>
      </c>
      <c r="P75" s="138">
        <f t="shared" si="22"/>
        <v>0</v>
      </c>
      <c r="Q75" s="138">
        <f t="shared" si="22"/>
        <v>0</v>
      </c>
      <c r="R75" s="138">
        <f t="shared" si="22"/>
        <v>0</v>
      </c>
      <c r="S75" s="138">
        <f t="shared" si="23"/>
        <v>0</v>
      </c>
      <c r="T75" s="138">
        <f t="shared" si="23"/>
        <v>0</v>
      </c>
      <c r="U75" s="138">
        <f t="shared" si="24"/>
        <v>0</v>
      </c>
      <c r="V75" s="138">
        <f t="shared" si="24"/>
        <v>0</v>
      </c>
      <c r="W75" s="138">
        <f t="shared" si="24"/>
        <v>0</v>
      </c>
      <c r="X75" s="138">
        <f t="shared" si="24"/>
        <v>0</v>
      </c>
      <c r="Y75" s="138">
        <f t="shared" si="24"/>
        <v>0</v>
      </c>
      <c r="Z75" s="138">
        <f t="shared" si="24"/>
        <v>0</v>
      </c>
      <c r="AA75" s="138">
        <f t="shared" si="24"/>
        <v>0</v>
      </c>
      <c r="AB75" s="138">
        <f t="shared" si="24"/>
        <v>0</v>
      </c>
      <c r="AC75" s="138">
        <f t="shared" si="24"/>
        <v>0</v>
      </c>
      <c r="AD75" s="138">
        <f t="shared" si="24"/>
        <v>0</v>
      </c>
      <c r="AE75" s="138">
        <f t="shared" si="24"/>
        <v>0</v>
      </c>
      <c r="AF75" s="138">
        <f t="shared" si="24"/>
        <v>0</v>
      </c>
      <c r="AG75" s="138">
        <f t="shared" si="24"/>
        <v>0</v>
      </c>
      <c r="AH75" s="138">
        <f t="shared" si="24"/>
        <v>0</v>
      </c>
      <c r="AI75" s="138">
        <f t="shared" si="24"/>
        <v>0</v>
      </c>
      <c r="AJ75" s="138">
        <f t="shared" si="24"/>
        <v>0</v>
      </c>
      <c r="AK75" s="138">
        <f t="shared" si="33"/>
        <v>0</v>
      </c>
      <c r="AL75" s="138">
        <f t="shared" si="33"/>
        <v>0</v>
      </c>
      <c r="AM75" s="138">
        <f t="shared" si="33"/>
        <v>0</v>
      </c>
      <c r="AN75" s="138">
        <f t="shared" si="33"/>
        <v>0</v>
      </c>
      <c r="AO75" s="138">
        <f t="shared" si="33"/>
        <v>0</v>
      </c>
      <c r="AP75" s="138">
        <f t="shared" si="33"/>
        <v>0</v>
      </c>
      <c r="AQ75" s="138">
        <f t="shared" si="33"/>
        <v>0</v>
      </c>
      <c r="AR75" s="138">
        <f t="shared" si="33"/>
        <v>0</v>
      </c>
      <c r="AS75" s="138">
        <f t="shared" si="33"/>
        <v>0</v>
      </c>
      <c r="AT75" s="138">
        <f t="shared" si="33"/>
        <v>0</v>
      </c>
      <c r="AU75" s="138">
        <f t="shared" si="33"/>
        <v>0</v>
      </c>
      <c r="AV75" s="138">
        <f t="shared" si="33"/>
        <v>0</v>
      </c>
      <c r="AW75" s="138">
        <f t="shared" si="33"/>
        <v>0</v>
      </c>
      <c r="AX75" s="138">
        <f t="shared" si="33"/>
        <v>0</v>
      </c>
      <c r="AY75" s="138">
        <f t="shared" si="33"/>
        <v>0</v>
      </c>
      <c r="AZ75" s="138">
        <f t="shared" si="33"/>
        <v>0</v>
      </c>
      <c r="BA75" s="138">
        <f t="shared" si="32"/>
        <v>0</v>
      </c>
      <c r="BB75" s="138">
        <f t="shared" si="32"/>
        <v>0</v>
      </c>
      <c r="BC75" s="138">
        <f t="shared" si="32"/>
        <v>0</v>
      </c>
      <c r="BD75" s="138">
        <f t="shared" si="32"/>
        <v>0</v>
      </c>
      <c r="BE75" s="138">
        <f t="shared" si="32"/>
        <v>0</v>
      </c>
      <c r="BF75" s="138">
        <f t="shared" si="32"/>
        <v>0</v>
      </c>
      <c r="BG75" s="138">
        <f t="shared" si="32"/>
        <v>0</v>
      </c>
      <c r="BH75" s="138">
        <f t="shared" si="32"/>
        <v>0</v>
      </c>
      <c r="BI75" s="138">
        <f t="shared" si="32"/>
        <v>0</v>
      </c>
      <c r="BJ75" s="138">
        <f t="shared" si="32"/>
        <v>0</v>
      </c>
      <c r="BK75" s="138">
        <f t="shared" si="32"/>
        <v>0</v>
      </c>
    </row>
    <row r="76" spans="5:63" x14ac:dyDescent="0.25">
      <c r="E76" s="135">
        <v>5.2450000000000001</v>
      </c>
      <c r="F76" s="85" t="s">
        <v>226</v>
      </c>
      <c r="H76" s="87">
        <f t="shared" si="21"/>
        <v>0</v>
      </c>
      <c r="I76" s="135">
        <v>3.65</v>
      </c>
      <c r="J76" s="85" t="s">
        <v>129</v>
      </c>
      <c r="K76" s="85">
        <f t="shared" si="31"/>
        <v>0</v>
      </c>
      <c r="L76" s="138">
        <f t="shared" si="22"/>
        <v>0</v>
      </c>
      <c r="M76" s="138">
        <f t="shared" si="22"/>
        <v>0</v>
      </c>
      <c r="N76" s="138">
        <f t="shared" si="22"/>
        <v>0</v>
      </c>
      <c r="O76" s="138">
        <f t="shared" si="22"/>
        <v>0</v>
      </c>
      <c r="P76" s="138">
        <f t="shared" si="22"/>
        <v>0</v>
      </c>
      <c r="Q76" s="138">
        <f t="shared" si="22"/>
        <v>0</v>
      </c>
      <c r="R76" s="138">
        <f t="shared" si="22"/>
        <v>0</v>
      </c>
      <c r="S76" s="138">
        <f t="shared" si="23"/>
        <v>0</v>
      </c>
      <c r="T76" s="138">
        <f t="shared" si="23"/>
        <v>0</v>
      </c>
      <c r="U76" s="138">
        <f t="shared" si="24"/>
        <v>0</v>
      </c>
      <c r="V76" s="138">
        <f t="shared" si="24"/>
        <v>0</v>
      </c>
      <c r="W76" s="138">
        <f t="shared" si="24"/>
        <v>0</v>
      </c>
      <c r="X76" s="138">
        <f t="shared" si="24"/>
        <v>0</v>
      </c>
      <c r="Y76" s="138">
        <f t="shared" si="24"/>
        <v>0</v>
      </c>
      <c r="Z76" s="138">
        <f t="shared" si="24"/>
        <v>0</v>
      </c>
      <c r="AA76" s="138">
        <f t="shared" si="24"/>
        <v>0</v>
      </c>
      <c r="AB76" s="138">
        <f t="shared" si="24"/>
        <v>0</v>
      </c>
      <c r="AC76" s="138">
        <f t="shared" si="24"/>
        <v>0</v>
      </c>
      <c r="AD76" s="138">
        <f t="shared" si="24"/>
        <v>0</v>
      </c>
      <c r="AE76" s="138">
        <f t="shared" si="24"/>
        <v>0</v>
      </c>
      <c r="AF76" s="138">
        <f t="shared" si="24"/>
        <v>0</v>
      </c>
      <c r="AG76" s="138">
        <f t="shared" si="24"/>
        <v>0</v>
      </c>
      <c r="AH76" s="138">
        <f t="shared" si="24"/>
        <v>0</v>
      </c>
      <c r="AI76" s="138">
        <f t="shared" si="24"/>
        <v>0</v>
      </c>
      <c r="AJ76" s="138">
        <f t="shared" si="24"/>
        <v>0</v>
      </c>
      <c r="AK76" s="138">
        <f t="shared" si="33"/>
        <v>0</v>
      </c>
      <c r="AL76" s="138">
        <f t="shared" si="33"/>
        <v>0</v>
      </c>
      <c r="AM76" s="138">
        <f t="shared" si="33"/>
        <v>0</v>
      </c>
      <c r="AN76" s="138">
        <f t="shared" si="33"/>
        <v>0</v>
      </c>
      <c r="AO76" s="138">
        <f t="shared" si="33"/>
        <v>0</v>
      </c>
      <c r="AP76" s="138">
        <f t="shared" si="33"/>
        <v>0</v>
      </c>
      <c r="AQ76" s="138">
        <f t="shared" si="33"/>
        <v>0</v>
      </c>
      <c r="AR76" s="138">
        <f t="shared" si="33"/>
        <v>0</v>
      </c>
      <c r="AS76" s="138">
        <f t="shared" si="33"/>
        <v>0</v>
      </c>
      <c r="AT76" s="138">
        <f t="shared" si="33"/>
        <v>0</v>
      </c>
      <c r="AU76" s="138">
        <f t="shared" si="33"/>
        <v>0</v>
      </c>
      <c r="AV76" s="138">
        <f t="shared" si="33"/>
        <v>0</v>
      </c>
      <c r="AW76" s="138">
        <f t="shared" si="33"/>
        <v>0</v>
      </c>
      <c r="AX76" s="138">
        <f t="shared" si="33"/>
        <v>0</v>
      </c>
      <c r="AY76" s="138">
        <f t="shared" si="33"/>
        <v>0</v>
      </c>
      <c r="AZ76" s="138">
        <f t="shared" si="33"/>
        <v>0</v>
      </c>
      <c r="BA76" s="138">
        <f t="shared" si="32"/>
        <v>0</v>
      </c>
      <c r="BB76" s="138">
        <f t="shared" si="32"/>
        <v>0</v>
      </c>
      <c r="BC76" s="138">
        <f t="shared" si="32"/>
        <v>0</v>
      </c>
      <c r="BD76" s="138">
        <f t="shared" si="32"/>
        <v>0</v>
      </c>
      <c r="BE76" s="138">
        <f t="shared" si="32"/>
        <v>0</v>
      </c>
      <c r="BF76" s="138">
        <f t="shared" si="32"/>
        <v>0</v>
      </c>
      <c r="BG76" s="138">
        <f t="shared" si="32"/>
        <v>0</v>
      </c>
      <c r="BH76" s="138">
        <f t="shared" si="32"/>
        <v>0</v>
      </c>
      <c r="BI76" s="138">
        <f t="shared" si="32"/>
        <v>0</v>
      </c>
      <c r="BJ76" s="138">
        <f t="shared" si="32"/>
        <v>0</v>
      </c>
      <c r="BK76" s="138">
        <f t="shared" si="32"/>
        <v>0</v>
      </c>
    </row>
    <row r="77" spans="5:63" x14ac:dyDescent="0.25">
      <c r="E77" s="135">
        <v>5.2450000000000001</v>
      </c>
      <c r="F77" s="85" t="s">
        <v>226</v>
      </c>
      <c r="H77" s="87">
        <f t="shared" si="21"/>
        <v>0</v>
      </c>
      <c r="I77" s="135">
        <v>3.65</v>
      </c>
      <c r="J77" s="85" t="s">
        <v>129</v>
      </c>
      <c r="K77" s="85">
        <f t="shared" si="31"/>
        <v>0</v>
      </c>
      <c r="L77" s="138">
        <f t="shared" si="22"/>
        <v>0</v>
      </c>
      <c r="M77" s="138">
        <f t="shared" si="22"/>
        <v>0</v>
      </c>
      <c r="N77" s="138">
        <f t="shared" si="22"/>
        <v>0</v>
      </c>
      <c r="O77" s="138">
        <f t="shared" si="22"/>
        <v>0</v>
      </c>
      <c r="P77" s="138">
        <f t="shared" si="22"/>
        <v>0</v>
      </c>
      <c r="Q77" s="138">
        <f t="shared" si="22"/>
        <v>0</v>
      </c>
      <c r="R77" s="138">
        <f t="shared" si="22"/>
        <v>0</v>
      </c>
      <c r="S77" s="138">
        <f t="shared" si="23"/>
        <v>0</v>
      </c>
      <c r="T77" s="138">
        <f t="shared" si="23"/>
        <v>0</v>
      </c>
      <c r="U77" s="138">
        <f t="shared" si="24"/>
        <v>0</v>
      </c>
      <c r="V77" s="138">
        <f t="shared" si="24"/>
        <v>0</v>
      </c>
      <c r="W77" s="138">
        <f t="shared" si="24"/>
        <v>0</v>
      </c>
      <c r="X77" s="138">
        <f t="shared" si="24"/>
        <v>0</v>
      </c>
      <c r="Y77" s="138">
        <f t="shared" si="24"/>
        <v>0</v>
      </c>
      <c r="Z77" s="138">
        <f t="shared" si="24"/>
        <v>0</v>
      </c>
      <c r="AA77" s="138">
        <f t="shared" si="24"/>
        <v>0</v>
      </c>
      <c r="AB77" s="138">
        <f t="shared" si="24"/>
        <v>0</v>
      </c>
      <c r="AC77" s="138">
        <f t="shared" si="24"/>
        <v>0</v>
      </c>
      <c r="AD77" s="138">
        <f t="shared" si="24"/>
        <v>0</v>
      </c>
      <c r="AE77" s="138">
        <f t="shared" si="24"/>
        <v>0</v>
      </c>
      <c r="AF77" s="138">
        <f t="shared" si="24"/>
        <v>0</v>
      </c>
      <c r="AG77" s="138">
        <f t="shared" si="24"/>
        <v>0</v>
      </c>
      <c r="AH77" s="138">
        <f t="shared" si="24"/>
        <v>0</v>
      </c>
      <c r="AI77" s="138">
        <f t="shared" si="24"/>
        <v>0</v>
      </c>
      <c r="AJ77" s="138">
        <f t="shared" si="24"/>
        <v>0</v>
      </c>
      <c r="AK77" s="138">
        <f t="shared" si="33"/>
        <v>0</v>
      </c>
      <c r="AL77" s="138">
        <f t="shared" si="33"/>
        <v>0</v>
      </c>
      <c r="AM77" s="138">
        <f t="shared" si="33"/>
        <v>0</v>
      </c>
      <c r="AN77" s="138">
        <f t="shared" si="33"/>
        <v>0</v>
      </c>
      <c r="AO77" s="138">
        <f t="shared" si="33"/>
        <v>0</v>
      </c>
      <c r="AP77" s="138">
        <f t="shared" si="33"/>
        <v>0</v>
      </c>
      <c r="AQ77" s="138">
        <f t="shared" si="33"/>
        <v>0</v>
      </c>
      <c r="AR77" s="138">
        <f t="shared" si="33"/>
        <v>0</v>
      </c>
      <c r="AS77" s="138">
        <f t="shared" si="33"/>
        <v>0</v>
      </c>
      <c r="AT77" s="138">
        <f t="shared" si="33"/>
        <v>0</v>
      </c>
      <c r="AU77" s="138">
        <f t="shared" si="33"/>
        <v>0</v>
      </c>
      <c r="AV77" s="138">
        <f t="shared" si="33"/>
        <v>0</v>
      </c>
      <c r="AW77" s="138">
        <f t="shared" si="33"/>
        <v>0</v>
      </c>
      <c r="AX77" s="138">
        <f t="shared" si="33"/>
        <v>0</v>
      </c>
      <c r="AY77" s="138">
        <f t="shared" si="33"/>
        <v>0</v>
      </c>
      <c r="AZ77" s="138">
        <f t="shared" si="33"/>
        <v>0</v>
      </c>
      <c r="BA77" s="138">
        <f t="shared" si="32"/>
        <v>0</v>
      </c>
      <c r="BB77" s="138">
        <f t="shared" si="32"/>
        <v>0</v>
      </c>
      <c r="BC77" s="138">
        <f t="shared" si="32"/>
        <v>0</v>
      </c>
      <c r="BD77" s="138">
        <f t="shared" si="32"/>
        <v>0</v>
      </c>
      <c r="BE77" s="138">
        <f t="shared" si="32"/>
        <v>0</v>
      </c>
      <c r="BF77" s="138">
        <f t="shared" si="32"/>
        <v>0</v>
      </c>
      <c r="BG77" s="138">
        <f t="shared" si="32"/>
        <v>0</v>
      </c>
      <c r="BH77" s="138">
        <f t="shared" si="32"/>
        <v>0</v>
      </c>
      <c r="BI77" s="138">
        <f t="shared" si="32"/>
        <v>0</v>
      </c>
      <c r="BJ77" s="138">
        <f t="shared" si="32"/>
        <v>0</v>
      </c>
      <c r="BK77" s="138">
        <f t="shared" si="32"/>
        <v>0</v>
      </c>
    </row>
    <row r="78" spans="5:63" x14ac:dyDescent="0.25">
      <c r="E78" s="135">
        <v>5.2450000000000001</v>
      </c>
      <c r="F78" s="85" t="s">
        <v>226</v>
      </c>
      <c r="H78" s="87">
        <f t="shared" si="21"/>
        <v>0</v>
      </c>
      <c r="I78" s="135">
        <v>3.65</v>
      </c>
      <c r="J78" s="85" t="s">
        <v>129</v>
      </c>
      <c r="K78" s="85">
        <f t="shared" si="31"/>
        <v>0</v>
      </c>
      <c r="L78" s="138">
        <f t="shared" si="22"/>
        <v>0</v>
      </c>
      <c r="M78" s="138">
        <f t="shared" si="22"/>
        <v>0</v>
      </c>
      <c r="N78" s="138">
        <f t="shared" si="22"/>
        <v>0</v>
      </c>
      <c r="O78" s="138">
        <f t="shared" si="22"/>
        <v>0</v>
      </c>
      <c r="P78" s="138">
        <f t="shared" si="22"/>
        <v>0</v>
      </c>
      <c r="Q78" s="138">
        <f t="shared" si="22"/>
        <v>0</v>
      </c>
      <c r="R78" s="138">
        <f t="shared" ref="L78:R82" si="34">IF($B78&lt;=R$2,IF($C78&gt;=R$2,$D78,0),0)</f>
        <v>0</v>
      </c>
      <c r="S78" s="138">
        <f t="shared" si="23"/>
        <v>0</v>
      </c>
      <c r="T78" s="138">
        <f t="shared" si="23"/>
        <v>0</v>
      </c>
      <c r="U78" s="138">
        <f t="shared" si="24"/>
        <v>0</v>
      </c>
      <c r="V78" s="138">
        <f t="shared" si="24"/>
        <v>0</v>
      </c>
      <c r="W78" s="138">
        <f t="shared" si="24"/>
        <v>0</v>
      </c>
      <c r="X78" s="138">
        <f t="shared" si="24"/>
        <v>0</v>
      </c>
      <c r="Y78" s="138">
        <f t="shared" si="24"/>
        <v>0</v>
      </c>
      <c r="Z78" s="138">
        <f t="shared" si="24"/>
        <v>0</v>
      </c>
      <c r="AA78" s="138">
        <f t="shared" si="24"/>
        <v>0</v>
      </c>
      <c r="AB78" s="138">
        <f t="shared" si="24"/>
        <v>0</v>
      </c>
      <c r="AC78" s="138">
        <f t="shared" si="24"/>
        <v>0</v>
      </c>
      <c r="AD78" s="138">
        <f t="shared" si="24"/>
        <v>0</v>
      </c>
      <c r="AE78" s="138">
        <f t="shared" si="24"/>
        <v>0</v>
      </c>
      <c r="AF78" s="138">
        <f t="shared" si="24"/>
        <v>0</v>
      </c>
      <c r="AG78" s="138">
        <f t="shared" si="24"/>
        <v>0</v>
      </c>
      <c r="AH78" s="138">
        <f t="shared" si="24"/>
        <v>0</v>
      </c>
      <c r="AI78" s="138">
        <f t="shared" si="24"/>
        <v>0</v>
      </c>
      <c r="AJ78" s="138">
        <f t="shared" si="24"/>
        <v>0</v>
      </c>
      <c r="AK78" s="138">
        <f t="shared" si="33"/>
        <v>0</v>
      </c>
      <c r="AL78" s="138">
        <f t="shared" si="33"/>
        <v>0</v>
      </c>
      <c r="AM78" s="138">
        <f t="shared" si="33"/>
        <v>0</v>
      </c>
      <c r="AN78" s="138">
        <f t="shared" si="33"/>
        <v>0</v>
      </c>
      <c r="AO78" s="138">
        <f t="shared" si="33"/>
        <v>0</v>
      </c>
      <c r="AP78" s="138">
        <f t="shared" si="33"/>
        <v>0</v>
      </c>
      <c r="AQ78" s="138">
        <f t="shared" si="33"/>
        <v>0</v>
      </c>
      <c r="AR78" s="138">
        <f t="shared" si="33"/>
        <v>0</v>
      </c>
      <c r="AS78" s="138">
        <f t="shared" si="33"/>
        <v>0</v>
      </c>
      <c r="AT78" s="138">
        <f t="shared" si="33"/>
        <v>0</v>
      </c>
      <c r="AU78" s="138">
        <f t="shared" si="33"/>
        <v>0</v>
      </c>
      <c r="AV78" s="138">
        <f t="shared" si="33"/>
        <v>0</v>
      </c>
      <c r="AW78" s="138">
        <f t="shared" si="33"/>
        <v>0</v>
      </c>
      <c r="AX78" s="138">
        <f t="shared" si="33"/>
        <v>0</v>
      </c>
      <c r="AY78" s="138">
        <f t="shared" si="33"/>
        <v>0</v>
      </c>
      <c r="AZ78" s="138">
        <f t="shared" si="33"/>
        <v>0</v>
      </c>
      <c r="BA78" s="138">
        <f t="shared" si="32"/>
        <v>0</v>
      </c>
      <c r="BB78" s="138">
        <f t="shared" si="32"/>
        <v>0</v>
      </c>
      <c r="BC78" s="138">
        <f t="shared" si="32"/>
        <v>0</v>
      </c>
      <c r="BD78" s="138">
        <f t="shared" si="32"/>
        <v>0</v>
      </c>
      <c r="BE78" s="138">
        <f t="shared" si="32"/>
        <v>0</v>
      </c>
      <c r="BF78" s="138">
        <f t="shared" si="32"/>
        <v>0</v>
      </c>
      <c r="BG78" s="138">
        <f t="shared" si="32"/>
        <v>0</v>
      </c>
      <c r="BH78" s="138">
        <f t="shared" si="32"/>
        <v>0</v>
      </c>
      <c r="BI78" s="138">
        <f t="shared" si="32"/>
        <v>0</v>
      </c>
      <c r="BJ78" s="138">
        <f t="shared" si="32"/>
        <v>0</v>
      </c>
      <c r="BK78" s="138">
        <f t="shared" si="32"/>
        <v>0</v>
      </c>
    </row>
    <row r="79" spans="5:63" x14ac:dyDescent="0.25">
      <c r="E79" s="135">
        <v>5.2450000000000001</v>
      </c>
      <c r="F79" s="85" t="s">
        <v>226</v>
      </c>
      <c r="H79" s="87">
        <f t="shared" si="21"/>
        <v>0</v>
      </c>
      <c r="I79" s="135">
        <v>3.65</v>
      </c>
      <c r="J79" s="85" t="s">
        <v>129</v>
      </c>
      <c r="K79" s="85">
        <f t="shared" si="31"/>
        <v>0</v>
      </c>
      <c r="L79" s="138">
        <f t="shared" si="34"/>
        <v>0</v>
      </c>
      <c r="M79" s="138">
        <f t="shared" si="34"/>
        <v>0</v>
      </c>
      <c r="N79" s="138">
        <f t="shared" si="34"/>
        <v>0</v>
      </c>
      <c r="O79" s="138">
        <f t="shared" si="34"/>
        <v>0</v>
      </c>
      <c r="P79" s="138">
        <f t="shared" si="34"/>
        <v>0</v>
      </c>
      <c r="Q79" s="138">
        <f t="shared" si="34"/>
        <v>0</v>
      </c>
      <c r="R79" s="138">
        <f t="shared" si="34"/>
        <v>0</v>
      </c>
      <c r="S79" s="138">
        <f t="shared" si="23"/>
        <v>0</v>
      </c>
      <c r="T79" s="138">
        <f t="shared" si="23"/>
        <v>0</v>
      </c>
      <c r="U79" s="138">
        <f t="shared" si="24"/>
        <v>0</v>
      </c>
      <c r="V79" s="138">
        <f t="shared" si="24"/>
        <v>0</v>
      </c>
      <c r="W79" s="138">
        <f t="shared" si="24"/>
        <v>0</v>
      </c>
      <c r="X79" s="138">
        <f t="shared" si="24"/>
        <v>0</v>
      </c>
      <c r="Y79" s="138">
        <f t="shared" si="24"/>
        <v>0</v>
      </c>
      <c r="Z79" s="138">
        <f t="shared" si="24"/>
        <v>0</v>
      </c>
      <c r="AA79" s="138">
        <f t="shared" si="24"/>
        <v>0</v>
      </c>
      <c r="AB79" s="138">
        <f t="shared" si="24"/>
        <v>0</v>
      </c>
      <c r="AC79" s="138">
        <f t="shared" si="24"/>
        <v>0</v>
      </c>
      <c r="AD79" s="138">
        <f t="shared" si="24"/>
        <v>0</v>
      </c>
      <c r="AE79" s="138">
        <f t="shared" si="24"/>
        <v>0</v>
      </c>
      <c r="AF79" s="138">
        <f t="shared" si="24"/>
        <v>0</v>
      </c>
      <c r="AG79" s="138">
        <f t="shared" si="24"/>
        <v>0</v>
      </c>
      <c r="AH79" s="138">
        <f t="shared" si="24"/>
        <v>0</v>
      </c>
      <c r="AI79" s="138">
        <f t="shared" si="24"/>
        <v>0</v>
      </c>
      <c r="AJ79" s="138">
        <f t="shared" si="24"/>
        <v>0</v>
      </c>
      <c r="AK79" s="138">
        <f t="shared" si="33"/>
        <v>0</v>
      </c>
      <c r="AL79" s="138">
        <f t="shared" si="33"/>
        <v>0</v>
      </c>
      <c r="AM79" s="138">
        <f t="shared" si="33"/>
        <v>0</v>
      </c>
      <c r="AN79" s="138">
        <f t="shared" si="33"/>
        <v>0</v>
      </c>
      <c r="AO79" s="138">
        <f t="shared" si="33"/>
        <v>0</v>
      </c>
      <c r="AP79" s="138">
        <f t="shared" si="33"/>
        <v>0</v>
      </c>
      <c r="AQ79" s="138">
        <f t="shared" si="33"/>
        <v>0</v>
      </c>
      <c r="AR79" s="138">
        <f t="shared" si="33"/>
        <v>0</v>
      </c>
      <c r="AS79" s="138">
        <f t="shared" si="33"/>
        <v>0</v>
      </c>
      <c r="AT79" s="138">
        <f t="shared" si="33"/>
        <v>0</v>
      </c>
      <c r="AU79" s="138">
        <f t="shared" si="33"/>
        <v>0</v>
      </c>
      <c r="AV79" s="138">
        <f t="shared" si="33"/>
        <v>0</v>
      </c>
      <c r="AW79" s="138">
        <f t="shared" si="33"/>
        <v>0</v>
      </c>
      <c r="AX79" s="138">
        <f t="shared" si="33"/>
        <v>0</v>
      </c>
      <c r="AY79" s="138">
        <f t="shared" si="33"/>
        <v>0</v>
      </c>
      <c r="AZ79" s="138">
        <f t="shared" si="33"/>
        <v>0</v>
      </c>
      <c r="BA79" s="138">
        <f t="shared" si="32"/>
        <v>0</v>
      </c>
      <c r="BB79" s="138">
        <f t="shared" si="32"/>
        <v>0</v>
      </c>
      <c r="BC79" s="138">
        <f t="shared" si="32"/>
        <v>0</v>
      </c>
      <c r="BD79" s="138">
        <f t="shared" si="32"/>
        <v>0</v>
      </c>
      <c r="BE79" s="138">
        <f t="shared" si="32"/>
        <v>0</v>
      </c>
      <c r="BF79" s="138">
        <f t="shared" si="32"/>
        <v>0</v>
      </c>
      <c r="BG79" s="138">
        <f t="shared" si="32"/>
        <v>0</v>
      </c>
      <c r="BH79" s="138">
        <f t="shared" si="32"/>
        <v>0</v>
      </c>
      <c r="BI79" s="138">
        <f t="shared" si="32"/>
        <v>0</v>
      </c>
      <c r="BJ79" s="138">
        <f t="shared" si="32"/>
        <v>0</v>
      </c>
      <c r="BK79" s="138">
        <f t="shared" si="32"/>
        <v>0</v>
      </c>
    </row>
    <row r="80" spans="5:63" x14ac:dyDescent="0.25">
      <c r="E80" s="135">
        <v>5.2450000000000001</v>
      </c>
      <c r="F80" s="85" t="s">
        <v>226</v>
      </c>
      <c r="H80" s="87">
        <f t="shared" si="21"/>
        <v>0</v>
      </c>
      <c r="I80" s="135">
        <v>3.65</v>
      </c>
      <c r="J80" s="85" t="s">
        <v>129</v>
      </c>
      <c r="K80" s="85">
        <f t="shared" si="31"/>
        <v>0</v>
      </c>
      <c r="L80" s="138">
        <f t="shared" si="34"/>
        <v>0</v>
      </c>
      <c r="M80" s="138">
        <f t="shared" si="34"/>
        <v>0</v>
      </c>
      <c r="N80" s="138">
        <f t="shared" si="34"/>
        <v>0</v>
      </c>
      <c r="O80" s="138">
        <f t="shared" si="34"/>
        <v>0</v>
      </c>
      <c r="P80" s="138">
        <f t="shared" si="34"/>
        <v>0</v>
      </c>
      <c r="Q80" s="138">
        <f t="shared" si="34"/>
        <v>0</v>
      </c>
      <c r="R80" s="138">
        <f t="shared" si="34"/>
        <v>0</v>
      </c>
      <c r="S80" s="138">
        <f t="shared" si="23"/>
        <v>0</v>
      </c>
      <c r="T80" s="138">
        <f t="shared" si="23"/>
        <v>0</v>
      </c>
      <c r="U80" s="138">
        <f t="shared" si="24"/>
        <v>0</v>
      </c>
      <c r="V80" s="138">
        <f t="shared" si="24"/>
        <v>0</v>
      </c>
      <c r="W80" s="138">
        <f t="shared" si="24"/>
        <v>0</v>
      </c>
      <c r="X80" s="138">
        <f t="shared" si="24"/>
        <v>0</v>
      </c>
      <c r="Y80" s="138">
        <f t="shared" si="24"/>
        <v>0</v>
      </c>
      <c r="Z80" s="138">
        <f t="shared" si="24"/>
        <v>0</v>
      </c>
      <c r="AA80" s="138">
        <f t="shared" si="24"/>
        <v>0</v>
      </c>
      <c r="AB80" s="138">
        <f t="shared" si="24"/>
        <v>0</v>
      </c>
      <c r="AC80" s="138">
        <f t="shared" si="24"/>
        <v>0</v>
      </c>
      <c r="AD80" s="138">
        <f t="shared" si="24"/>
        <v>0</v>
      </c>
      <c r="AE80" s="138">
        <f t="shared" si="24"/>
        <v>0</v>
      </c>
      <c r="AF80" s="138">
        <f t="shared" si="24"/>
        <v>0</v>
      </c>
      <c r="AG80" s="138">
        <f t="shared" si="24"/>
        <v>0</v>
      </c>
      <c r="AH80" s="138">
        <f t="shared" si="24"/>
        <v>0</v>
      </c>
      <c r="AI80" s="138">
        <f t="shared" si="24"/>
        <v>0</v>
      </c>
      <c r="AJ80" s="138">
        <f t="shared" si="24"/>
        <v>0</v>
      </c>
      <c r="AK80" s="138">
        <f t="shared" si="33"/>
        <v>0</v>
      </c>
      <c r="AL80" s="138">
        <f t="shared" si="33"/>
        <v>0</v>
      </c>
      <c r="AM80" s="138">
        <f t="shared" si="33"/>
        <v>0</v>
      </c>
      <c r="AN80" s="138">
        <f t="shared" si="33"/>
        <v>0</v>
      </c>
      <c r="AO80" s="138">
        <f t="shared" si="33"/>
        <v>0</v>
      </c>
      <c r="AP80" s="138">
        <f t="shared" si="33"/>
        <v>0</v>
      </c>
      <c r="AQ80" s="138">
        <f t="shared" si="33"/>
        <v>0</v>
      </c>
      <c r="AR80" s="138">
        <f t="shared" si="33"/>
        <v>0</v>
      </c>
      <c r="AS80" s="138">
        <f t="shared" si="33"/>
        <v>0</v>
      </c>
      <c r="AT80" s="138">
        <f t="shared" si="33"/>
        <v>0</v>
      </c>
      <c r="AU80" s="138">
        <f t="shared" si="33"/>
        <v>0</v>
      </c>
      <c r="AV80" s="138">
        <f t="shared" si="33"/>
        <v>0</v>
      </c>
      <c r="AW80" s="138">
        <f t="shared" si="33"/>
        <v>0</v>
      </c>
      <c r="AX80" s="138">
        <f t="shared" si="33"/>
        <v>0</v>
      </c>
      <c r="AY80" s="138">
        <f t="shared" si="33"/>
        <v>0</v>
      </c>
      <c r="AZ80" s="138">
        <f t="shared" si="33"/>
        <v>0</v>
      </c>
      <c r="BA80" s="138">
        <f t="shared" si="32"/>
        <v>0</v>
      </c>
      <c r="BB80" s="138">
        <f t="shared" si="32"/>
        <v>0</v>
      </c>
      <c r="BC80" s="138">
        <f t="shared" si="32"/>
        <v>0</v>
      </c>
      <c r="BD80" s="138">
        <f t="shared" si="32"/>
        <v>0</v>
      </c>
      <c r="BE80" s="138">
        <f t="shared" si="32"/>
        <v>0</v>
      </c>
      <c r="BF80" s="138">
        <f t="shared" si="32"/>
        <v>0</v>
      </c>
      <c r="BG80" s="138">
        <f t="shared" si="32"/>
        <v>0</v>
      </c>
      <c r="BH80" s="138">
        <f t="shared" si="32"/>
        <v>0</v>
      </c>
      <c r="BI80" s="138">
        <f t="shared" si="32"/>
        <v>0</v>
      </c>
      <c r="BJ80" s="138">
        <f t="shared" si="32"/>
        <v>0</v>
      </c>
      <c r="BK80" s="138">
        <f t="shared" si="32"/>
        <v>0</v>
      </c>
    </row>
    <row r="81" spans="2:63" x14ac:dyDescent="0.25">
      <c r="E81" s="135">
        <v>5.2450000000000001</v>
      </c>
      <c r="F81" s="85" t="s">
        <v>226</v>
      </c>
      <c r="H81" s="87">
        <f t="shared" si="21"/>
        <v>0</v>
      </c>
      <c r="I81" s="135">
        <v>3.65</v>
      </c>
      <c r="J81" s="85" t="s">
        <v>129</v>
      </c>
      <c r="K81" s="85">
        <f t="shared" si="31"/>
        <v>0</v>
      </c>
      <c r="L81" s="138">
        <f t="shared" si="34"/>
        <v>0</v>
      </c>
      <c r="M81" s="138">
        <f t="shared" si="34"/>
        <v>0</v>
      </c>
      <c r="N81" s="138">
        <f t="shared" si="34"/>
        <v>0</v>
      </c>
      <c r="O81" s="138">
        <f t="shared" si="34"/>
        <v>0</v>
      </c>
      <c r="P81" s="138">
        <f t="shared" si="34"/>
        <v>0</v>
      </c>
      <c r="Q81" s="138">
        <f t="shared" si="34"/>
        <v>0</v>
      </c>
      <c r="R81" s="138">
        <f t="shared" si="34"/>
        <v>0</v>
      </c>
      <c r="S81" s="138">
        <f t="shared" si="23"/>
        <v>0</v>
      </c>
      <c r="T81" s="138">
        <f t="shared" si="23"/>
        <v>0</v>
      </c>
      <c r="U81" s="138">
        <f t="shared" si="24"/>
        <v>0</v>
      </c>
      <c r="V81" s="138">
        <f t="shared" si="24"/>
        <v>0</v>
      </c>
      <c r="W81" s="138">
        <f t="shared" si="24"/>
        <v>0</v>
      </c>
      <c r="X81" s="138">
        <f t="shared" si="24"/>
        <v>0</v>
      </c>
      <c r="Y81" s="138">
        <f t="shared" si="24"/>
        <v>0</v>
      </c>
      <c r="Z81" s="138">
        <f t="shared" si="24"/>
        <v>0</v>
      </c>
      <c r="AA81" s="138">
        <f t="shared" si="24"/>
        <v>0</v>
      </c>
      <c r="AB81" s="138">
        <f t="shared" si="24"/>
        <v>0</v>
      </c>
      <c r="AC81" s="138">
        <f t="shared" si="24"/>
        <v>0</v>
      </c>
      <c r="AD81" s="138">
        <f t="shared" si="24"/>
        <v>0</v>
      </c>
      <c r="AE81" s="138">
        <f t="shared" si="24"/>
        <v>0</v>
      </c>
      <c r="AF81" s="138">
        <f t="shared" si="24"/>
        <v>0</v>
      </c>
      <c r="AG81" s="138">
        <f t="shared" si="24"/>
        <v>0</v>
      </c>
      <c r="AH81" s="138">
        <f t="shared" si="24"/>
        <v>0</v>
      </c>
      <c r="AI81" s="138">
        <f t="shared" si="24"/>
        <v>0</v>
      </c>
      <c r="AJ81" s="138">
        <f t="shared" si="24"/>
        <v>0</v>
      </c>
      <c r="AK81" s="138">
        <f t="shared" si="33"/>
        <v>0</v>
      </c>
      <c r="AL81" s="138">
        <f t="shared" si="33"/>
        <v>0</v>
      </c>
      <c r="AM81" s="138">
        <f t="shared" si="33"/>
        <v>0</v>
      </c>
      <c r="AN81" s="138">
        <f t="shared" si="33"/>
        <v>0</v>
      </c>
      <c r="AO81" s="138">
        <f t="shared" si="33"/>
        <v>0</v>
      </c>
      <c r="AP81" s="138">
        <f t="shared" si="33"/>
        <v>0</v>
      </c>
      <c r="AQ81" s="138">
        <f t="shared" si="33"/>
        <v>0</v>
      </c>
      <c r="AR81" s="138">
        <f t="shared" si="33"/>
        <v>0</v>
      </c>
      <c r="AS81" s="138">
        <f t="shared" si="33"/>
        <v>0</v>
      </c>
      <c r="AT81" s="138">
        <f t="shared" si="33"/>
        <v>0</v>
      </c>
      <c r="AU81" s="138">
        <f t="shared" si="33"/>
        <v>0</v>
      </c>
      <c r="AV81" s="138">
        <f t="shared" si="33"/>
        <v>0</v>
      </c>
      <c r="AW81" s="138">
        <f t="shared" si="33"/>
        <v>0</v>
      </c>
      <c r="AX81" s="138">
        <f t="shared" si="33"/>
        <v>0</v>
      </c>
      <c r="AY81" s="138">
        <f t="shared" si="33"/>
        <v>0</v>
      </c>
      <c r="AZ81" s="138">
        <f t="shared" si="33"/>
        <v>0</v>
      </c>
      <c r="BA81" s="138">
        <f t="shared" si="32"/>
        <v>0</v>
      </c>
      <c r="BB81" s="138">
        <f t="shared" si="32"/>
        <v>0</v>
      </c>
      <c r="BC81" s="138">
        <f t="shared" si="32"/>
        <v>0</v>
      </c>
      <c r="BD81" s="138">
        <f t="shared" si="32"/>
        <v>0</v>
      </c>
      <c r="BE81" s="138">
        <f t="shared" si="32"/>
        <v>0</v>
      </c>
      <c r="BF81" s="138">
        <f t="shared" si="32"/>
        <v>0</v>
      </c>
      <c r="BG81" s="138">
        <f t="shared" si="32"/>
        <v>0</v>
      </c>
      <c r="BH81" s="138">
        <f t="shared" si="32"/>
        <v>0</v>
      </c>
      <c r="BI81" s="138">
        <f t="shared" si="32"/>
        <v>0</v>
      </c>
      <c r="BJ81" s="138">
        <f t="shared" si="32"/>
        <v>0</v>
      </c>
      <c r="BK81" s="138">
        <f t="shared" si="32"/>
        <v>0</v>
      </c>
    </row>
    <row r="82" spans="2:63" x14ac:dyDescent="0.25">
      <c r="E82" s="135">
        <v>5.2450000000000001</v>
      </c>
      <c r="F82" s="85" t="s">
        <v>226</v>
      </c>
      <c r="H82" s="87">
        <f t="shared" si="21"/>
        <v>0</v>
      </c>
      <c r="I82" s="135">
        <v>3.65</v>
      </c>
      <c r="J82" s="85" t="s">
        <v>129</v>
      </c>
      <c r="K82" s="85">
        <f t="shared" si="31"/>
        <v>0</v>
      </c>
      <c r="L82" s="138">
        <f t="shared" si="34"/>
        <v>0</v>
      </c>
      <c r="M82" s="138">
        <f t="shared" si="34"/>
        <v>0</v>
      </c>
      <c r="N82" s="138">
        <f t="shared" si="34"/>
        <v>0</v>
      </c>
      <c r="O82" s="138">
        <f t="shared" si="34"/>
        <v>0</v>
      </c>
      <c r="P82" s="138">
        <f t="shared" si="34"/>
        <v>0</v>
      </c>
      <c r="Q82" s="138">
        <f t="shared" si="34"/>
        <v>0</v>
      </c>
      <c r="R82" s="138">
        <f t="shared" si="34"/>
        <v>0</v>
      </c>
      <c r="S82" s="138">
        <f t="shared" si="23"/>
        <v>0</v>
      </c>
      <c r="T82" s="138">
        <f t="shared" si="23"/>
        <v>0</v>
      </c>
      <c r="U82" s="138">
        <f t="shared" si="24"/>
        <v>0</v>
      </c>
      <c r="V82" s="138">
        <f t="shared" si="24"/>
        <v>0</v>
      </c>
      <c r="W82" s="138">
        <f t="shared" si="24"/>
        <v>0</v>
      </c>
      <c r="X82" s="138">
        <f t="shared" si="24"/>
        <v>0</v>
      </c>
      <c r="Y82" s="138">
        <f t="shared" si="24"/>
        <v>0</v>
      </c>
      <c r="Z82" s="138">
        <f t="shared" si="24"/>
        <v>0</v>
      </c>
      <c r="AA82" s="138">
        <f t="shared" si="24"/>
        <v>0</v>
      </c>
      <c r="AB82" s="138">
        <f t="shared" si="24"/>
        <v>0</v>
      </c>
      <c r="AC82" s="138">
        <f t="shared" si="24"/>
        <v>0</v>
      </c>
      <c r="AD82" s="138">
        <f t="shared" si="24"/>
        <v>0</v>
      </c>
      <c r="AE82" s="138">
        <f t="shared" si="24"/>
        <v>0</v>
      </c>
      <c r="AF82" s="138">
        <f t="shared" si="24"/>
        <v>0</v>
      </c>
      <c r="AG82" s="138">
        <f t="shared" si="24"/>
        <v>0</v>
      </c>
      <c r="AH82" s="138">
        <f t="shared" si="24"/>
        <v>0</v>
      </c>
      <c r="AI82" s="138">
        <f t="shared" si="24"/>
        <v>0</v>
      </c>
      <c r="AJ82" s="138">
        <f t="shared" si="24"/>
        <v>0</v>
      </c>
      <c r="AK82" s="138">
        <f t="shared" si="33"/>
        <v>0</v>
      </c>
      <c r="AL82" s="138">
        <f t="shared" si="33"/>
        <v>0</v>
      </c>
      <c r="AM82" s="138">
        <f t="shared" si="33"/>
        <v>0</v>
      </c>
      <c r="AN82" s="138">
        <f t="shared" si="33"/>
        <v>0</v>
      </c>
      <c r="AO82" s="138">
        <f t="shared" si="33"/>
        <v>0</v>
      </c>
      <c r="AP82" s="138">
        <f t="shared" si="33"/>
        <v>0</v>
      </c>
      <c r="AQ82" s="138">
        <f t="shared" si="33"/>
        <v>0</v>
      </c>
      <c r="AR82" s="138">
        <f t="shared" si="33"/>
        <v>0</v>
      </c>
      <c r="AS82" s="138">
        <f t="shared" si="33"/>
        <v>0</v>
      </c>
      <c r="AT82" s="138">
        <f t="shared" si="33"/>
        <v>0</v>
      </c>
      <c r="AU82" s="138">
        <f t="shared" si="33"/>
        <v>0</v>
      </c>
      <c r="AV82" s="138">
        <f t="shared" si="33"/>
        <v>0</v>
      </c>
      <c r="AW82" s="138">
        <f t="shared" si="33"/>
        <v>0</v>
      </c>
      <c r="AX82" s="138">
        <f t="shared" si="33"/>
        <v>0</v>
      </c>
      <c r="AY82" s="138">
        <f t="shared" si="33"/>
        <v>0</v>
      </c>
      <c r="AZ82" s="138">
        <f t="shared" si="33"/>
        <v>0</v>
      </c>
      <c r="BA82" s="138">
        <f t="shared" si="32"/>
        <v>0</v>
      </c>
      <c r="BB82" s="138">
        <f t="shared" si="32"/>
        <v>0</v>
      </c>
      <c r="BC82" s="138">
        <f t="shared" si="32"/>
        <v>0</v>
      </c>
      <c r="BD82" s="138">
        <f t="shared" si="32"/>
        <v>0</v>
      </c>
      <c r="BE82" s="138">
        <f t="shared" si="32"/>
        <v>0</v>
      </c>
      <c r="BF82" s="138">
        <f t="shared" si="32"/>
        <v>0</v>
      </c>
      <c r="BG82" s="138">
        <f t="shared" si="32"/>
        <v>0</v>
      </c>
      <c r="BH82" s="138">
        <f t="shared" si="32"/>
        <v>0</v>
      </c>
      <c r="BI82" s="138">
        <f t="shared" si="32"/>
        <v>0</v>
      </c>
      <c r="BJ82" s="138">
        <f t="shared" si="32"/>
        <v>0</v>
      </c>
      <c r="BK82" s="138">
        <f t="shared" si="32"/>
        <v>0</v>
      </c>
    </row>
    <row r="83" spans="2:63" x14ac:dyDescent="0.25">
      <c r="H83" s="87"/>
      <c r="I83" s="135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</row>
    <row r="84" spans="2:63" x14ac:dyDescent="0.25">
      <c r="H84" s="87"/>
      <c r="I84" s="135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</row>
    <row r="85" spans="2:63" x14ac:dyDescent="0.25">
      <c r="E85" s="135">
        <v>4.05</v>
      </c>
      <c r="F85" s="85" t="s">
        <v>226</v>
      </c>
      <c r="H85" s="87">
        <f>((I85-E85)*SUM(L85:AK85)*10000)</f>
        <v>0</v>
      </c>
      <c r="I85" s="135">
        <v>4.05</v>
      </c>
      <c r="J85" s="85" t="s">
        <v>129</v>
      </c>
      <c r="K85" s="85">
        <f>IF(I85=1,0,G85)</f>
        <v>0</v>
      </c>
      <c r="L85" s="138">
        <f t="shared" si="22"/>
        <v>0</v>
      </c>
      <c r="M85" s="138">
        <f t="shared" si="22"/>
        <v>0</v>
      </c>
      <c r="N85" s="138">
        <f t="shared" si="22"/>
        <v>0</v>
      </c>
      <c r="O85" s="138">
        <f t="shared" si="22"/>
        <v>0</v>
      </c>
      <c r="P85" s="138">
        <f t="shared" si="22"/>
        <v>0</v>
      </c>
      <c r="Q85" s="138">
        <f t="shared" si="22"/>
        <v>0</v>
      </c>
      <c r="R85" s="138">
        <f t="shared" si="22"/>
        <v>0</v>
      </c>
      <c r="S85" s="138">
        <f t="shared" si="23"/>
        <v>0</v>
      </c>
      <c r="T85" s="138">
        <f t="shared" si="23"/>
        <v>0</v>
      </c>
      <c r="U85" s="138">
        <f t="shared" si="24"/>
        <v>0</v>
      </c>
      <c r="V85" s="138">
        <f t="shared" si="24"/>
        <v>0</v>
      </c>
      <c r="W85" s="138">
        <f t="shared" si="24"/>
        <v>0</v>
      </c>
      <c r="X85" s="138">
        <f t="shared" si="24"/>
        <v>0</v>
      </c>
      <c r="Y85" s="138">
        <f t="shared" si="24"/>
        <v>0</v>
      </c>
      <c r="Z85" s="138">
        <f t="shared" si="24"/>
        <v>0</v>
      </c>
      <c r="AA85" s="138">
        <f t="shared" si="24"/>
        <v>0</v>
      </c>
      <c r="AB85" s="138">
        <f t="shared" ref="AB85:AK86" si="35">IF($B85&lt;=AB$2,IF($C85&gt;=AB$2,$D85,0),0)</f>
        <v>0</v>
      </c>
      <c r="AC85" s="138">
        <f t="shared" si="35"/>
        <v>0</v>
      </c>
      <c r="AD85" s="138">
        <f t="shared" si="35"/>
        <v>0</v>
      </c>
      <c r="AE85" s="138">
        <f t="shared" si="35"/>
        <v>0</v>
      </c>
      <c r="AF85" s="138">
        <f t="shared" si="35"/>
        <v>0</v>
      </c>
      <c r="AG85" s="138">
        <f t="shared" si="35"/>
        <v>0</v>
      </c>
      <c r="AH85" s="138">
        <f t="shared" si="35"/>
        <v>0</v>
      </c>
      <c r="AI85" s="138">
        <f t="shared" si="35"/>
        <v>0</v>
      </c>
      <c r="AJ85" s="138">
        <f t="shared" si="35"/>
        <v>0</v>
      </c>
      <c r="AK85" s="138">
        <f t="shared" si="35"/>
        <v>0</v>
      </c>
      <c r="AL85" s="138">
        <f t="shared" ref="AL85:AU86" si="36">IF($B85&lt;=AL$2,IF($C85&gt;=AL$2,$D85,0),0)</f>
        <v>0</v>
      </c>
      <c r="AM85" s="138">
        <f t="shared" si="36"/>
        <v>0</v>
      </c>
      <c r="AN85" s="138">
        <f t="shared" si="36"/>
        <v>0</v>
      </c>
      <c r="AO85" s="138">
        <f t="shared" si="36"/>
        <v>0</v>
      </c>
      <c r="AP85" s="138">
        <f t="shared" si="36"/>
        <v>0</v>
      </c>
      <c r="AQ85" s="138">
        <f t="shared" si="36"/>
        <v>0</v>
      </c>
      <c r="AR85" s="138">
        <f t="shared" si="36"/>
        <v>0</v>
      </c>
      <c r="AS85" s="138">
        <f t="shared" si="36"/>
        <v>0</v>
      </c>
      <c r="AT85" s="138">
        <f t="shared" si="36"/>
        <v>0</v>
      </c>
      <c r="AU85" s="138">
        <f t="shared" si="36"/>
        <v>0</v>
      </c>
      <c r="AV85" s="138">
        <f t="shared" ref="AV85:BE86" si="37">IF($B85&lt;=AV$2,IF($C85&gt;=AV$2,$D85,0),0)</f>
        <v>0</v>
      </c>
      <c r="AW85" s="138">
        <f t="shared" si="37"/>
        <v>0</v>
      </c>
      <c r="AX85" s="138">
        <f t="shared" si="37"/>
        <v>0</v>
      </c>
      <c r="AY85" s="138">
        <f t="shared" si="37"/>
        <v>0</v>
      </c>
      <c r="AZ85" s="138">
        <f t="shared" si="37"/>
        <v>0</v>
      </c>
      <c r="BA85" s="138">
        <f t="shared" si="37"/>
        <v>0</v>
      </c>
      <c r="BB85" s="138">
        <f t="shared" si="37"/>
        <v>0</v>
      </c>
      <c r="BC85" s="138">
        <f t="shared" si="37"/>
        <v>0</v>
      </c>
      <c r="BD85" s="138">
        <f t="shared" si="37"/>
        <v>0</v>
      </c>
      <c r="BE85" s="138">
        <f t="shared" si="37"/>
        <v>0</v>
      </c>
      <c r="BF85" s="138">
        <f t="shared" ref="BF85:BK86" si="38">IF($B85&lt;=BF$2,IF($C85&gt;=BF$2,$D85,0),0)</f>
        <v>0</v>
      </c>
      <c r="BG85" s="138">
        <f t="shared" si="38"/>
        <v>0</v>
      </c>
      <c r="BH85" s="138">
        <f t="shared" si="38"/>
        <v>0</v>
      </c>
      <c r="BI85" s="138">
        <f t="shared" si="38"/>
        <v>0</v>
      </c>
      <c r="BJ85" s="138">
        <f t="shared" si="38"/>
        <v>0</v>
      </c>
      <c r="BK85" s="138">
        <f t="shared" si="38"/>
        <v>0</v>
      </c>
    </row>
    <row r="86" spans="2:63" x14ac:dyDescent="0.25">
      <c r="E86" s="135">
        <v>4.03</v>
      </c>
      <c r="F86" s="85" t="s">
        <v>226</v>
      </c>
      <c r="H86" s="87">
        <f>((I86-E86)*SUM(L86:AK86)*10000)</f>
        <v>0</v>
      </c>
      <c r="I86" s="135">
        <v>4.05</v>
      </c>
      <c r="J86" s="85" t="s">
        <v>129</v>
      </c>
      <c r="K86" s="85">
        <f>IF(I86=1,0,G86)</f>
        <v>0</v>
      </c>
      <c r="L86" s="138">
        <f t="shared" si="22"/>
        <v>0</v>
      </c>
      <c r="M86" s="138">
        <f t="shared" si="22"/>
        <v>0</v>
      </c>
      <c r="N86" s="138">
        <f t="shared" si="22"/>
        <v>0</v>
      </c>
      <c r="O86" s="138">
        <f t="shared" si="22"/>
        <v>0</v>
      </c>
      <c r="P86" s="138">
        <f t="shared" si="22"/>
        <v>0</v>
      </c>
      <c r="Q86" s="138">
        <f t="shared" si="22"/>
        <v>0</v>
      </c>
      <c r="R86" s="138">
        <f t="shared" si="22"/>
        <v>0</v>
      </c>
      <c r="S86" s="138">
        <f t="shared" si="23"/>
        <v>0</v>
      </c>
      <c r="T86" s="138">
        <f t="shared" si="23"/>
        <v>0</v>
      </c>
      <c r="U86" s="138">
        <f t="shared" si="24"/>
        <v>0</v>
      </c>
      <c r="V86" s="138">
        <f t="shared" si="24"/>
        <v>0</v>
      </c>
      <c r="W86" s="138">
        <f t="shared" si="24"/>
        <v>0</v>
      </c>
      <c r="X86" s="138">
        <f t="shared" si="24"/>
        <v>0</v>
      </c>
      <c r="Y86" s="138">
        <f t="shared" si="24"/>
        <v>0</v>
      </c>
      <c r="Z86" s="138">
        <f t="shared" si="24"/>
        <v>0</v>
      </c>
      <c r="AA86" s="138">
        <f t="shared" si="24"/>
        <v>0</v>
      </c>
      <c r="AB86" s="138">
        <f t="shared" si="35"/>
        <v>0</v>
      </c>
      <c r="AC86" s="138">
        <f t="shared" si="35"/>
        <v>0</v>
      </c>
      <c r="AD86" s="138">
        <f t="shared" si="35"/>
        <v>0</v>
      </c>
      <c r="AE86" s="138">
        <f t="shared" si="35"/>
        <v>0</v>
      </c>
      <c r="AF86" s="138">
        <f t="shared" si="35"/>
        <v>0</v>
      </c>
      <c r="AG86" s="138">
        <f t="shared" si="35"/>
        <v>0</v>
      </c>
      <c r="AH86" s="138">
        <f t="shared" si="35"/>
        <v>0</v>
      </c>
      <c r="AI86" s="138">
        <f t="shared" si="35"/>
        <v>0</v>
      </c>
      <c r="AJ86" s="138">
        <f t="shared" si="35"/>
        <v>0</v>
      </c>
      <c r="AK86" s="138">
        <f t="shared" si="35"/>
        <v>0</v>
      </c>
      <c r="AL86" s="138">
        <f t="shared" si="36"/>
        <v>0</v>
      </c>
      <c r="AM86" s="138">
        <f t="shared" si="36"/>
        <v>0</v>
      </c>
      <c r="AN86" s="138">
        <f t="shared" si="36"/>
        <v>0</v>
      </c>
      <c r="AO86" s="138">
        <f t="shared" si="36"/>
        <v>0</v>
      </c>
      <c r="AP86" s="138">
        <f t="shared" si="36"/>
        <v>0</v>
      </c>
      <c r="AQ86" s="138">
        <f t="shared" si="36"/>
        <v>0</v>
      </c>
      <c r="AR86" s="138">
        <f t="shared" si="36"/>
        <v>0</v>
      </c>
      <c r="AS86" s="138">
        <f t="shared" si="36"/>
        <v>0</v>
      </c>
      <c r="AT86" s="138">
        <f t="shared" si="36"/>
        <v>0</v>
      </c>
      <c r="AU86" s="138">
        <f t="shared" si="36"/>
        <v>0</v>
      </c>
      <c r="AV86" s="138">
        <f t="shared" si="37"/>
        <v>0</v>
      </c>
      <c r="AW86" s="138">
        <f t="shared" si="37"/>
        <v>0</v>
      </c>
      <c r="AX86" s="138">
        <f t="shared" si="37"/>
        <v>0</v>
      </c>
      <c r="AY86" s="138">
        <f t="shared" si="37"/>
        <v>0</v>
      </c>
      <c r="AZ86" s="138">
        <f t="shared" si="37"/>
        <v>0</v>
      </c>
      <c r="BA86" s="138">
        <f t="shared" si="37"/>
        <v>0</v>
      </c>
      <c r="BB86" s="138">
        <f t="shared" si="37"/>
        <v>0</v>
      </c>
      <c r="BC86" s="138">
        <f t="shared" si="37"/>
        <v>0</v>
      </c>
      <c r="BD86" s="138">
        <f t="shared" si="37"/>
        <v>0</v>
      </c>
      <c r="BE86" s="138">
        <f t="shared" si="37"/>
        <v>0</v>
      </c>
      <c r="BF86" s="138">
        <f t="shared" si="38"/>
        <v>0</v>
      </c>
      <c r="BG86" s="138">
        <f t="shared" si="38"/>
        <v>0</v>
      </c>
      <c r="BH86" s="138">
        <f t="shared" si="38"/>
        <v>0</v>
      </c>
      <c r="BI86" s="138">
        <f t="shared" si="38"/>
        <v>0</v>
      </c>
      <c r="BJ86" s="138">
        <f t="shared" si="38"/>
        <v>0</v>
      </c>
      <c r="BK86" s="138">
        <f t="shared" si="38"/>
        <v>0</v>
      </c>
    </row>
    <row r="87" spans="2:63" x14ac:dyDescent="0.25">
      <c r="H87" s="87"/>
      <c r="I87" s="135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</row>
    <row r="88" spans="2:63" x14ac:dyDescent="0.25">
      <c r="H88" s="150"/>
      <c r="L88" s="138"/>
      <c r="M88" s="138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</row>
    <row r="89" spans="2:63" x14ac:dyDescent="0.25">
      <c r="B89" s="134">
        <v>36923</v>
      </c>
      <c r="C89" s="134">
        <v>36923</v>
      </c>
      <c r="F89" s="85" t="s">
        <v>212</v>
      </c>
      <c r="G89" s="85" t="s">
        <v>148</v>
      </c>
      <c r="H89" s="87">
        <f t="shared" ref="H89:H101" si="39">((I89-E89)*SUM(L89:AK89)*10000)</f>
        <v>0</v>
      </c>
      <c r="I89" s="135">
        <v>-0.72</v>
      </c>
      <c r="K89" s="85" t="str">
        <f t="shared" ref="K89:K109" si="40">IF(I89=1,0,G89)</f>
        <v>WEST</v>
      </c>
      <c r="L89" s="138">
        <f t="shared" ref="L89:AB91" si="41">IF($B89&lt;=L$2,IF($C89&gt;=L$2,$D89,0),0)</f>
        <v>0</v>
      </c>
      <c r="M89" s="138">
        <f t="shared" si="41"/>
        <v>0</v>
      </c>
      <c r="N89" s="138">
        <f t="shared" si="41"/>
        <v>0</v>
      </c>
      <c r="O89" s="138">
        <f t="shared" si="41"/>
        <v>0</v>
      </c>
      <c r="P89" s="138">
        <f t="shared" si="41"/>
        <v>0</v>
      </c>
      <c r="Q89" s="138">
        <f t="shared" si="41"/>
        <v>0</v>
      </c>
      <c r="R89" s="138">
        <f t="shared" si="41"/>
        <v>0</v>
      </c>
      <c r="S89" s="138">
        <f t="shared" si="41"/>
        <v>0</v>
      </c>
      <c r="T89" s="138">
        <f t="shared" si="41"/>
        <v>0</v>
      </c>
      <c r="U89" s="138">
        <f t="shared" si="41"/>
        <v>0</v>
      </c>
      <c r="V89" s="138">
        <f t="shared" si="41"/>
        <v>0</v>
      </c>
      <c r="W89" s="138">
        <f t="shared" si="41"/>
        <v>0</v>
      </c>
      <c r="X89" s="138">
        <f t="shared" si="41"/>
        <v>0</v>
      </c>
      <c r="Y89" s="138">
        <f t="shared" si="41"/>
        <v>0</v>
      </c>
      <c r="Z89" s="138">
        <f t="shared" si="41"/>
        <v>0</v>
      </c>
      <c r="AA89" s="138">
        <f t="shared" si="41"/>
        <v>0</v>
      </c>
      <c r="AB89" s="138">
        <f t="shared" si="41"/>
        <v>0</v>
      </c>
      <c r="AC89" s="138">
        <f t="shared" ref="AC89:AL94" si="42">IF($B89&lt;=AC$2,IF($C89&gt;=AC$2,$D89,0),0)</f>
        <v>0</v>
      </c>
      <c r="AD89" s="138">
        <f t="shared" si="42"/>
        <v>0</v>
      </c>
      <c r="AE89" s="138">
        <f t="shared" si="42"/>
        <v>0</v>
      </c>
      <c r="AF89" s="138">
        <f t="shared" si="42"/>
        <v>0</v>
      </c>
      <c r="AG89" s="138">
        <f t="shared" si="42"/>
        <v>0</v>
      </c>
      <c r="AH89" s="138">
        <f t="shared" si="42"/>
        <v>0</v>
      </c>
      <c r="AI89" s="138">
        <f t="shared" si="42"/>
        <v>0</v>
      </c>
      <c r="AJ89" s="138">
        <f t="shared" si="42"/>
        <v>0</v>
      </c>
      <c r="AK89" s="138">
        <f t="shared" si="42"/>
        <v>0</v>
      </c>
      <c r="AL89" s="138">
        <f t="shared" si="42"/>
        <v>0</v>
      </c>
      <c r="AM89" s="138">
        <f t="shared" ref="AM89:AV94" si="43">IF($B89&lt;=AM$2,IF($C89&gt;=AM$2,$D89,0),0)</f>
        <v>0</v>
      </c>
      <c r="AN89" s="138">
        <f t="shared" si="43"/>
        <v>0</v>
      </c>
      <c r="AO89" s="138">
        <f t="shared" si="43"/>
        <v>0</v>
      </c>
      <c r="AP89" s="138">
        <f t="shared" si="43"/>
        <v>0</v>
      </c>
      <c r="AQ89" s="138">
        <f t="shared" si="43"/>
        <v>0</v>
      </c>
      <c r="AR89" s="138">
        <f t="shared" si="43"/>
        <v>0</v>
      </c>
      <c r="AS89" s="138">
        <f t="shared" si="43"/>
        <v>0</v>
      </c>
      <c r="AT89" s="138">
        <f t="shared" si="43"/>
        <v>0</v>
      </c>
      <c r="AU89" s="138">
        <f t="shared" si="43"/>
        <v>0</v>
      </c>
      <c r="AV89" s="138">
        <f t="shared" si="43"/>
        <v>0</v>
      </c>
      <c r="AW89" s="138">
        <f t="shared" ref="AW89:BK94" si="44">IF($B89&lt;=AW$2,IF($C89&gt;=AW$2,$D89,0),0)</f>
        <v>0</v>
      </c>
      <c r="AX89" s="138">
        <f t="shared" si="44"/>
        <v>0</v>
      </c>
      <c r="AY89" s="138">
        <f t="shared" si="44"/>
        <v>0</v>
      </c>
      <c r="AZ89" s="138">
        <f t="shared" si="44"/>
        <v>0</v>
      </c>
      <c r="BA89" s="138">
        <f t="shared" si="44"/>
        <v>0</v>
      </c>
      <c r="BB89" s="138">
        <f t="shared" si="44"/>
        <v>0</v>
      </c>
      <c r="BC89" s="138">
        <f t="shared" si="44"/>
        <v>0</v>
      </c>
      <c r="BD89" s="138">
        <f t="shared" si="44"/>
        <v>0</v>
      </c>
      <c r="BE89" s="138">
        <f t="shared" si="44"/>
        <v>0</v>
      </c>
      <c r="BF89" s="138">
        <f t="shared" si="44"/>
        <v>0</v>
      </c>
      <c r="BG89" s="138">
        <f t="shared" si="44"/>
        <v>0</v>
      </c>
      <c r="BH89" s="138">
        <f t="shared" si="44"/>
        <v>0</v>
      </c>
      <c r="BI89" s="138">
        <f t="shared" si="44"/>
        <v>0</v>
      </c>
      <c r="BJ89" s="138">
        <f t="shared" si="44"/>
        <v>0</v>
      </c>
      <c r="BK89" s="138">
        <f t="shared" si="44"/>
        <v>0</v>
      </c>
    </row>
    <row r="90" spans="2:63" x14ac:dyDescent="0.25">
      <c r="B90" s="134">
        <v>36951</v>
      </c>
      <c r="C90" s="134">
        <v>36951</v>
      </c>
      <c r="F90" s="85" t="s">
        <v>212</v>
      </c>
      <c r="G90" s="85" t="s">
        <v>148</v>
      </c>
      <c r="H90" s="87">
        <f t="shared" si="39"/>
        <v>0</v>
      </c>
      <c r="I90" s="135">
        <v>-0.53500000000000003</v>
      </c>
      <c r="K90" s="85" t="str">
        <f t="shared" si="40"/>
        <v>WEST</v>
      </c>
      <c r="L90" s="138">
        <f t="shared" si="41"/>
        <v>0</v>
      </c>
      <c r="M90" s="138">
        <f t="shared" si="41"/>
        <v>0</v>
      </c>
      <c r="N90" s="138">
        <f t="shared" si="41"/>
        <v>0</v>
      </c>
      <c r="O90" s="138">
        <f t="shared" si="41"/>
        <v>0</v>
      </c>
      <c r="P90" s="138">
        <f t="shared" si="41"/>
        <v>0</v>
      </c>
      <c r="Q90" s="138">
        <f t="shared" si="41"/>
        <v>0</v>
      </c>
      <c r="R90" s="138">
        <f t="shared" si="41"/>
        <v>0</v>
      </c>
      <c r="S90" s="138">
        <f t="shared" si="41"/>
        <v>0</v>
      </c>
      <c r="T90" s="138">
        <f t="shared" si="41"/>
        <v>0</v>
      </c>
      <c r="U90" s="138">
        <f t="shared" si="41"/>
        <v>0</v>
      </c>
      <c r="V90" s="138">
        <f t="shared" si="41"/>
        <v>0</v>
      </c>
      <c r="W90" s="138">
        <f t="shared" si="41"/>
        <v>0</v>
      </c>
      <c r="X90" s="138">
        <f t="shared" si="41"/>
        <v>0</v>
      </c>
      <c r="Y90" s="138">
        <f t="shared" si="41"/>
        <v>0</v>
      </c>
      <c r="Z90" s="138">
        <f t="shared" si="41"/>
        <v>0</v>
      </c>
      <c r="AA90" s="138">
        <f t="shared" si="41"/>
        <v>0</v>
      </c>
      <c r="AB90" s="138">
        <f>IF($B90&lt;=AB$2,IF($C90&gt;=AB$2,$D90,0),0)</f>
        <v>0</v>
      </c>
      <c r="AC90" s="138">
        <f t="shared" si="42"/>
        <v>0</v>
      </c>
      <c r="AD90" s="138">
        <f t="shared" si="42"/>
        <v>0</v>
      </c>
      <c r="AE90" s="138">
        <f t="shared" si="42"/>
        <v>0</v>
      </c>
      <c r="AF90" s="138">
        <f t="shared" si="42"/>
        <v>0</v>
      </c>
      <c r="AG90" s="138">
        <f t="shared" si="42"/>
        <v>0</v>
      </c>
      <c r="AH90" s="138">
        <f t="shared" si="42"/>
        <v>0</v>
      </c>
      <c r="AI90" s="138">
        <f t="shared" si="42"/>
        <v>0</v>
      </c>
      <c r="AJ90" s="138">
        <f t="shared" si="42"/>
        <v>0</v>
      </c>
      <c r="AK90" s="138">
        <f t="shared" si="42"/>
        <v>0</v>
      </c>
      <c r="AL90" s="138">
        <f t="shared" si="42"/>
        <v>0</v>
      </c>
      <c r="AM90" s="138">
        <f t="shared" si="43"/>
        <v>0</v>
      </c>
      <c r="AN90" s="138">
        <f t="shared" si="43"/>
        <v>0</v>
      </c>
      <c r="AO90" s="138">
        <f t="shared" si="43"/>
        <v>0</v>
      </c>
      <c r="AP90" s="138">
        <f t="shared" si="43"/>
        <v>0</v>
      </c>
      <c r="AQ90" s="138">
        <f t="shared" si="43"/>
        <v>0</v>
      </c>
      <c r="AR90" s="138">
        <f t="shared" si="43"/>
        <v>0</v>
      </c>
      <c r="AS90" s="138">
        <f t="shared" si="43"/>
        <v>0</v>
      </c>
      <c r="AT90" s="138">
        <f t="shared" si="43"/>
        <v>0</v>
      </c>
      <c r="AU90" s="138">
        <f t="shared" si="43"/>
        <v>0</v>
      </c>
      <c r="AV90" s="138">
        <f t="shared" si="43"/>
        <v>0</v>
      </c>
      <c r="AW90" s="138">
        <f t="shared" si="44"/>
        <v>0</v>
      </c>
      <c r="AX90" s="138">
        <f t="shared" si="44"/>
        <v>0</v>
      </c>
      <c r="AY90" s="138">
        <f t="shared" si="44"/>
        <v>0</v>
      </c>
      <c r="AZ90" s="138">
        <f t="shared" si="44"/>
        <v>0</v>
      </c>
      <c r="BA90" s="138">
        <f t="shared" si="44"/>
        <v>0</v>
      </c>
      <c r="BB90" s="138">
        <f t="shared" si="44"/>
        <v>0</v>
      </c>
      <c r="BC90" s="138">
        <f t="shared" si="44"/>
        <v>0</v>
      </c>
      <c r="BD90" s="138">
        <f t="shared" si="44"/>
        <v>0</v>
      </c>
      <c r="BE90" s="138">
        <f t="shared" si="44"/>
        <v>0</v>
      </c>
      <c r="BF90" s="138">
        <f t="shared" si="44"/>
        <v>0</v>
      </c>
      <c r="BG90" s="138">
        <f t="shared" si="44"/>
        <v>0</v>
      </c>
      <c r="BH90" s="138">
        <f t="shared" si="44"/>
        <v>0</v>
      </c>
      <c r="BI90" s="138">
        <f t="shared" si="44"/>
        <v>0</v>
      </c>
      <c r="BJ90" s="138">
        <f t="shared" si="44"/>
        <v>0</v>
      </c>
      <c r="BK90" s="138">
        <f t="shared" si="44"/>
        <v>0</v>
      </c>
    </row>
    <row r="91" spans="2:63" x14ac:dyDescent="0.25">
      <c r="B91" s="134">
        <v>36982</v>
      </c>
      <c r="C91" s="134">
        <v>37165</v>
      </c>
      <c r="F91" s="85" t="s">
        <v>212</v>
      </c>
      <c r="G91" s="85" t="s">
        <v>148</v>
      </c>
      <c r="H91" s="87">
        <f t="shared" si="39"/>
        <v>0</v>
      </c>
      <c r="I91" s="135">
        <v>-0.72</v>
      </c>
      <c r="K91" s="85" t="str">
        <f>IF(I91=1,0,G91)</f>
        <v>WEST</v>
      </c>
      <c r="L91" s="138">
        <f t="shared" si="41"/>
        <v>0</v>
      </c>
      <c r="M91" s="138">
        <f t="shared" si="41"/>
        <v>0</v>
      </c>
      <c r="N91" s="138">
        <f t="shared" si="41"/>
        <v>0</v>
      </c>
      <c r="O91" s="138">
        <f t="shared" si="41"/>
        <v>0</v>
      </c>
      <c r="P91" s="138">
        <f t="shared" si="41"/>
        <v>0</v>
      </c>
      <c r="Q91" s="138">
        <f t="shared" si="41"/>
        <v>0</v>
      </c>
      <c r="R91" s="138">
        <f t="shared" si="41"/>
        <v>0</v>
      </c>
      <c r="S91" s="138">
        <f t="shared" si="41"/>
        <v>0</v>
      </c>
      <c r="T91" s="138">
        <f t="shared" si="41"/>
        <v>0</v>
      </c>
      <c r="U91" s="138">
        <f t="shared" si="41"/>
        <v>0</v>
      </c>
      <c r="V91" s="138">
        <f t="shared" si="41"/>
        <v>0</v>
      </c>
      <c r="W91" s="138">
        <f t="shared" si="41"/>
        <v>0</v>
      </c>
      <c r="X91" s="138">
        <f t="shared" si="41"/>
        <v>0</v>
      </c>
      <c r="Y91" s="138">
        <f t="shared" si="41"/>
        <v>0</v>
      </c>
      <c r="Z91" s="138">
        <f t="shared" si="41"/>
        <v>0</v>
      </c>
      <c r="AA91" s="138">
        <f t="shared" si="41"/>
        <v>0</v>
      </c>
      <c r="AB91" s="138">
        <f t="shared" si="41"/>
        <v>0</v>
      </c>
      <c r="AC91" s="138">
        <f t="shared" si="42"/>
        <v>0</v>
      </c>
      <c r="AD91" s="138">
        <f t="shared" si="42"/>
        <v>0</v>
      </c>
      <c r="AE91" s="138">
        <f t="shared" si="42"/>
        <v>0</v>
      </c>
      <c r="AF91" s="138">
        <f t="shared" si="42"/>
        <v>0</v>
      </c>
      <c r="AG91" s="138">
        <f t="shared" si="42"/>
        <v>0</v>
      </c>
      <c r="AH91" s="138">
        <f t="shared" si="42"/>
        <v>0</v>
      </c>
      <c r="AI91" s="138">
        <f t="shared" si="42"/>
        <v>0</v>
      </c>
      <c r="AJ91" s="138">
        <f t="shared" si="42"/>
        <v>0</v>
      </c>
      <c r="AK91" s="138">
        <f t="shared" si="42"/>
        <v>0</v>
      </c>
      <c r="AL91" s="138">
        <f t="shared" si="42"/>
        <v>0</v>
      </c>
      <c r="AM91" s="138">
        <f t="shared" si="43"/>
        <v>0</v>
      </c>
      <c r="AN91" s="138">
        <f t="shared" si="43"/>
        <v>0</v>
      </c>
      <c r="AO91" s="138">
        <f t="shared" si="43"/>
        <v>0</v>
      </c>
      <c r="AP91" s="138">
        <f t="shared" si="43"/>
        <v>0</v>
      </c>
      <c r="AQ91" s="138">
        <f t="shared" si="43"/>
        <v>0</v>
      </c>
      <c r="AR91" s="138">
        <f t="shared" si="43"/>
        <v>0</v>
      </c>
      <c r="AS91" s="138">
        <f t="shared" si="43"/>
        <v>0</v>
      </c>
      <c r="AT91" s="138">
        <f t="shared" si="43"/>
        <v>0</v>
      </c>
      <c r="AU91" s="138">
        <f t="shared" si="43"/>
        <v>0</v>
      </c>
      <c r="AV91" s="138">
        <f t="shared" si="43"/>
        <v>0</v>
      </c>
      <c r="AW91" s="138">
        <f t="shared" si="44"/>
        <v>0</v>
      </c>
      <c r="AX91" s="138">
        <f t="shared" si="44"/>
        <v>0</v>
      </c>
      <c r="AY91" s="138">
        <f t="shared" si="44"/>
        <v>0</v>
      </c>
      <c r="AZ91" s="138">
        <f t="shared" si="44"/>
        <v>0</v>
      </c>
      <c r="BA91" s="138">
        <f t="shared" si="44"/>
        <v>0</v>
      </c>
      <c r="BB91" s="138">
        <f t="shared" si="44"/>
        <v>0</v>
      </c>
      <c r="BC91" s="138">
        <f t="shared" si="44"/>
        <v>0</v>
      </c>
      <c r="BD91" s="138">
        <f t="shared" si="44"/>
        <v>0</v>
      </c>
      <c r="BE91" s="138">
        <f t="shared" si="44"/>
        <v>0</v>
      </c>
      <c r="BF91" s="138">
        <f t="shared" si="44"/>
        <v>0</v>
      </c>
      <c r="BG91" s="138">
        <f t="shared" si="44"/>
        <v>0</v>
      </c>
      <c r="BH91" s="138">
        <f t="shared" si="44"/>
        <v>0</v>
      </c>
      <c r="BI91" s="138">
        <f t="shared" si="44"/>
        <v>0</v>
      </c>
      <c r="BJ91" s="138">
        <f t="shared" si="44"/>
        <v>0</v>
      </c>
      <c r="BK91" s="138">
        <f t="shared" si="44"/>
        <v>0</v>
      </c>
    </row>
    <row r="92" spans="2:63" x14ac:dyDescent="0.25">
      <c r="H92" s="87">
        <f t="shared" si="39"/>
        <v>0</v>
      </c>
      <c r="I92" s="135">
        <v>-0.72</v>
      </c>
      <c r="K92" s="85">
        <f t="shared" si="40"/>
        <v>0</v>
      </c>
      <c r="L92" s="138">
        <f>IF($B92&lt;=L$2,IF($C92&gt;=L$2,$D92,0),0)</f>
        <v>0</v>
      </c>
      <c r="M92" s="138">
        <f t="shared" ref="M92:AB96" si="45">IF($B92&lt;=M$2,IF($C92&gt;=M$2,$D92,0),0)</f>
        <v>0</v>
      </c>
      <c r="N92" s="138">
        <f t="shared" si="45"/>
        <v>0</v>
      </c>
      <c r="O92" s="138">
        <f t="shared" si="45"/>
        <v>0</v>
      </c>
      <c r="P92" s="138">
        <f t="shared" si="45"/>
        <v>0</v>
      </c>
      <c r="Q92" s="138">
        <f t="shared" si="45"/>
        <v>0</v>
      </c>
      <c r="R92" s="138">
        <f t="shared" si="45"/>
        <v>0</v>
      </c>
      <c r="S92" s="138">
        <f t="shared" si="45"/>
        <v>0</v>
      </c>
      <c r="T92" s="138">
        <f t="shared" si="45"/>
        <v>0</v>
      </c>
      <c r="U92" s="138">
        <f t="shared" si="45"/>
        <v>0</v>
      </c>
      <c r="V92" s="138">
        <f t="shared" si="45"/>
        <v>0</v>
      </c>
      <c r="W92" s="138">
        <f t="shared" si="45"/>
        <v>0</v>
      </c>
      <c r="X92" s="138">
        <f t="shared" si="45"/>
        <v>0</v>
      </c>
      <c r="Y92" s="138">
        <f t="shared" si="45"/>
        <v>0</v>
      </c>
      <c r="Z92" s="138">
        <f t="shared" si="45"/>
        <v>0</v>
      </c>
      <c r="AA92" s="138">
        <f t="shared" si="45"/>
        <v>0</v>
      </c>
      <c r="AB92" s="138">
        <f>IF($B92&lt;=AB$2,IF($C92&gt;=AB$2,$D92,0),0)</f>
        <v>0</v>
      </c>
      <c r="AC92" s="138">
        <f t="shared" si="42"/>
        <v>0</v>
      </c>
      <c r="AD92" s="138">
        <f t="shared" si="42"/>
        <v>0</v>
      </c>
      <c r="AE92" s="138">
        <f t="shared" si="42"/>
        <v>0</v>
      </c>
      <c r="AF92" s="138">
        <f t="shared" si="42"/>
        <v>0</v>
      </c>
      <c r="AG92" s="138">
        <f t="shared" si="42"/>
        <v>0</v>
      </c>
      <c r="AH92" s="138">
        <f t="shared" si="42"/>
        <v>0</v>
      </c>
      <c r="AI92" s="138">
        <f t="shared" si="42"/>
        <v>0</v>
      </c>
      <c r="AJ92" s="138">
        <f t="shared" si="42"/>
        <v>0</v>
      </c>
      <c r="AK92" s="138">
        <f t="shared" si="42"/>
        <v>0</v>
      </c>
      <c r="AL92" s="138">
        <f t="shared" si="42"/>
        <v>0</v>
      </c>
      <c r="AM92" s="138">
        <f t="shared" si="43"/>
        <v>0</v>
      </c>
      <c r="AN92" s="138">
        <f t="shared" si="43"/>
        <v>0</v>
      </c>
      <c r="AO92" s="138">
        <f t="shared" si="43"/>
        <v>0</v>
      </c>
      <c r="AP92" s="138">
        <f t="shared" si="43"/>
        <v>0</v>
      </c>
      <c r="AQ92" s="138">
        <f t="shared" si="43"/>
        <v>0</v>
      </c>
      <c r="AR92" s="138">
        <f t="shared" si="43"/>
        <v>0</v>
      </c>
      <c r="AS92" s="138">
        <f t="shared" si="43"/>
        <v>0</v>
      </c>
      <c r="AT92" s="138">
        <f t="shared" si="43"/>
        <v>0</v>
      </c>
      <c r="AU92" s="138">
        <f t="shared" si="43"/>
        <v>0</v>
      </c>
      <c r="AV92" s="138">
        <f t="shared" si="43"/>
        <v>0</v>
      </c>
      <c r="AW92" s="138">
        <f t="shared" si="44"/>
        <v>0</v>
      </c>
      <c r="AX92" s="138">
        <f t="shared" si="44"/>
        <v>0</v>
      </c>
      <c r="AY92" s="138">
        <f t="shared" si="44"/>
        <v>0</v>
      </c>
      <c r="AZ92" s="138">
        <f t="shared" si="44"/>
        <v>0</v>
      </c>
      <c r="BA92" s="138">
        <f t="shared" si="44"/>
        <v>0</v>
      </c>
      <c r="BB92" s="138">
        <f t="shared" si="44"/>
        <v>0</v>
      </c>
      <c r="BC92" s="138">
        <f t="shared" si="44"/>
        <v>0</v>
      </c>
      <c r="BD92" s="138">
        <f t="shared" si="44"/>
        <v>0</v>
      </c>
      <c r="BE92" s="138">
        <f t="shared" si="44"/>
        <v>0</v>
      </c>
      <c r="BF92" s="138">
        <f t="shared" si="44"/>
        <v>0</v>
      </c>
      <c r="BG92" s="138">
        <f t="shared" si="44"/>
        <v>0</v>
      </c>
      <c r="BH92" s="138">
        <f t="shared" si="44"/>
        <v>0</v>
      </c>
      <c r="BI92" s="138">
        <f t="shared" si="44"/>
        <v>0</v>
      </c>
      <c r="BJ92" s="138">
        <f t="shared" si="44"/>
        <v>0</v>
      </c>
      <c r="BK92" s="138">
        <f t="shared" si="44"/>
        <v>0</v>
      </c>
    </row>
    <row r="93" spans="2:63" x14ac:dyDescent="0.25">
      <c r="B93" s="134">
        <v>36923</v>
      </c>
      <c r="C93" s="134">
        <v>36923</v>
      </c>
      <c r="F93" s="85" t="s">
        <v>269</v>
      </c>
      <c r="G93" s="85" t="s">
        <v>204</v>
      </c>
      <c r="H93" s="87">
        <f t="shared" si="39"/>
        <v>0</v>
      </c>
      <c r="I93" s="135">
        <v>0.59</v>
      </c>
      <c r="K93" s="85" t="str">
        <f t="shared" si="40"/>
        <v>west</v>
      </c>
      <c r="L93" s="138">
        <f>IF($B93&lt;=L$2,IF($C93&gt;=L$2,$D93,0),0)</f>
        <v>0</v>
      </c>
      <c r="M93" s="138">
        <f t="shared" si="45"/>
        <v>0</v>
      </c>
      <c r="N93" s="138">
        <f t="shared" si="45"/>
        <v>0</v>
      </c>
      <c r="O93" s="138">
        <f t="shared" si="45"/>
        <v>0</v>
      </c>
      <c r="P93" s="138">
        <f t="shared" si="45"/>
        <v>0</v>
      </c>
      <c r="Q93" s="138">
        <f t="shared" si="45"/>
        <v>0</v>
      </c>
      <c r="R93" s="138">
        <f t="shared" si="45"/>
        <v>0</v>
      </c>
      <c r="S93" s="138">
        <f t="shared" si="45"/>
        <v>0</v>
      </c>
      <c r="T93" s="138">
        <f t="shared" si="45"/>
        <v>0</v>
      </c>
      <c r="U93" s="138">
        <f t="shared" si="45"/>
        <v>0</v>
      </c>
      <c r="V93" s="138">
        <f t="shared" si="45"/>
        <v>0</v>
      </c>
      <c r="W93" s="138">
        <f t="shared" si="45"/>
        <v>0</v>
      </c>
      <c r="X93" s="138">
        <f t="shared" si="45"/>
        <v>0</v>
      </c>
      <c r="Y93" s="138">
        <f t="shared" si="45"/>
        <v>0</v>
      </c>
      <c r="Z93" s="138">
        <f t="shared" si="45"/>
        <v>0</v>
      </c>
      <c r="AA93" s="138">
        <f t="shared" si="45"/>
        <v>0</v>
      </c>
      <c r="AB93" s="138">
        <f>IF($B93&lt;=AB$2,IF($C93&gt;=AB$2,$D93,0),0)</f>
        <v>0</v>
      </c>
      <c r="AC93" s="138">
        <f t="shared" si="42"/>
        <v>0</v>
      </c>
      <c r="AD93" s="138">
        <f t="shared" si="42"/>
        <v>0</v>
      </c>
      <c r="AE93" s="138">
        <f t="shared" si="42"/>
        <v>0</v>
      </c>
      <c r="AF93" s="138">
        <f t="shared" si="42"/>
        <v>0</v>
      </c>
      <c r="AG93" s="138">
        <f t="shared" si="42"/>
        <v>0</v>
      </c>
      <c r="AH93" s="138">
        <f t="shared" si="42"/>
        <v>0</v>
      </c>
      <c r="AI93" s="138">
        <f t="shared" si="42"/>
        <v>0</v>
      </c>
      <c r="AJ93" s="138">
        <f t="shared" si="42"/>
        <v>0</v>
      </c>
      <c r="AK93" s="138">
        <f t="shared" si="42"/>
        <v>0</v>
      </c>
      <c r="AL93" s="138">
        <f t="shared" si="42"/>
        <v>0</v>
      </c>
      <c r="AM93" s="138">
        <f t="shared" si="43"/>
        <v>0</v>
      </c>
      <c r="AN93" s="138">
        <f t="shared" si="43"/>
        <v>0</v>
      </c>
      <c r="AO93" s="138">
        <f t="shared" si="43"/>
        <v>0</v>
      </c>
      <c r="AP93" s="138">
        <f t="shared" si="43"/>
        <v>0</v>
      </c>
      <c r="AQ93" s="138">
        <f t="shared" si="43"/>
        <v>0</v>
      </c>
      <c r="AR93" s="138">
        <f t="shared" si="43"/>
        <v>0</v>
      </c>
      <c r="AS93" s="138">
        <f t="shared" si="43"/>
        <v>0</v>
      </c>
      <c r="AT93" s="138">
        <f t="shared" si="43"/>
        <v>0</v>
      </c>
      <c r="AU93" s="138">
        <f t="shared" si="43"/>
        <v>0</v>
      </c>
      <c r="AV93" s="138">
        <f t="shared" si="43"/>
        <v>0</v>
      </c>
      <c r="AW93" s="138">
        <f t="shared" si="44"/>
        <v>0</v>
      </c>
      <c r="AX93" s="138">
        <f t="shared" si="44"/>
        <v>0</v>
      </c>
      <c r="AY93" s="138">
        <f t="shared" si="44"/>
        <v>0</v>
      </c>
      <c r="AZ93" s="138">
        <f t="shared" si="44"/>
        <v>0</v>
      </c>
      <c r="BA93" s="138">
        <f t="shared" si="44"/>
        <v>0</v>
      </c>
      <c r="BB93" s="138">
        <f t="shared" si="44"/>
        <v>0</v>
      </c>
      <c r="BC93" s="138">
        <f t="shared" si="44"/>
        <v>0</v>
      </c>
      <c r="BD93" s="138">
        <f t="shared" si="44"/>
        <v>0</v>
      </c>
      <c r="BE93" s="138">
        <f t="shared" si="44"/>
        <v>0</v>
      </c>
      <c r="BF93" s="138">
        <f t="shared" si="44"/>
        <v>0</v>
      </c>
      <c r="BG93" s="138">
        <f t="shared" si="44"/>
        <v>0</v>
      </c>
      <c r="BH93" s="138">
        <f t="shared" si="44"/>
        <v>0</v>
      </c>
      <c r="BI93" s="138">
        <f t="shared" si="44"/>
        <v>0</v>
      </c>
      <c r="BJ93" s="138">
        <f t="shared" si="44"/>
        <v>0</v>
      </c>
      <c r="BK93" s="138">
        <f t="shared" si="44"/>
        <v>0</v>
      </c>
    </row>
    <row r="94" spans="2:63" x14ac:dyDescent="0.25">
      <c r="B94" s="134">
        <v>36951</v>
      </c>
      <c r="C94" s="134">
        <v>36951</v>
      </c>
      <c r="F94" s="85" t="s">
        <v>269</v>
      </c>
      <c r="G94" s="85" t="s">
        <v>204</v>
      </c>
      <c r="H94" s="87">
        <f t="shared" si="39"/>
        <v>0</v>
      </c>
      <c r="I94" s="135">
        <v>0.59</v>
      </c>
      <c r="K94" s="85" t="str">
        <f>IF(I94=1,0,G94)</f>
        <v>west</v>
      </c>
      <c r="L94" s="138">
        <f>IF($B94&lt;=L$2,IF($C94&gt;=L$2,$D94,0),0)</f>
        <v>0</v>
      </c>
      <c r="M94" s="138">
        <f t="shared" si="45"/>
        <v>0</v>
      </c>
      <c r="N94" s="138">
        <f t="shared" si="45"/>
        <v>0</v>
      </c>
      <c r="O94" s="138">
        <f t="shared" si="45"/>
        <v>0</v>
      </c>
      <c r="P94" s="138">
        <f t="shared" si="45"/>
        <v>0</v>
      </c>
      <c r="Q94" s="138">
        <f t="shared" si="45"/>
        <v>0</v>
      </c>
      <c r="R94" s="138">
        <f t="shared" si="45"/>
        <v>0</v>
      </c>
      <c r="S94" s="138">
        <f t="shared" si="45"/>
        <v>0</v>
      </c>
      <c r="T94" s="138">
        <f t="shared" si="45"/>
        <v>0</v>
      </c>
      <c r="U94" s="138">
        <f t="shared" si="45"/>
        <v>0</v>
      </c>
      <c r="V94" s="138">
        <f t="shared" si="45"/>
        <v>0</v>
      </c>
      <c r="W94" s="138">
        <f t="shared" si="45"/>
        <v>0</v>
      </c>
      <c r="X94" s="138">
        <f t="shared" si="45"/>
        <v>0</v>
      </c>
      <c r="Y94" s="138">
        <f t="shared" si="45"/>
        <v>0</v>
      </c>
      <c r="Z94" s="138">
        <f t="shared" si="45"/>
        <v>0</v>
      </c>
      <c r="AA94" s="138">
        <f t="shared" si="45"/>
        <v>0</v>
      </c>
      <c r="AB94" s="138">
        <f>IF($B94&lt;=AB$2,IF($C94&gt;=AB$2,$D94,0),0)</f>
        <v>0</v>
      </c>
      <c r="AC94" s="138">
        <f t="shared" si="42"/>
        <v>0</v>
      </c>
      <c r="AD94" s="138">
        <f t="shared" si="42"/>
        <v>0</v>
      </c>
      <c r="AE94" s="138">
        <f t="shared" si="42"/>
        <v>0</v>
      </c>
      <c r="AF94" s="138">
        <f t="shared" si="42"/>
        <v>0</v>
      </c>
      <c r="AG94" s="138">
        <f t="shared" si="42"/>
        <v>0</v>
      </c>
      <c r="AH94" s="138">
        <f t="shared" si="42"/>
        <v>0</v>
      </c>
      <c r="AI94" s="138">
        <f t="shared" si="42"/>
        <v>0</v>
      </c>
      <c r="AJ94" s="138">
        <f t="shared" si="42"/>
        <v>0</v>
      </c>
      <c r="AK94" s="138">
        <f t="shared" si="42"/>
        <v>0</v>
      </c>
      <c r="AL94" s="138">
        <f t="shared" si="42"/>
        <v>0</v>
      </c>
      <c r="AM94" s="138">
        <f t="shared" si="43"/>
        <v>0</v>
      </c>
      <c r="AN94" s="138">
        <f t="shared" si="43"/>
        <v>0</v>
      </c>
      <c r="AO94" s="138">
        <f t="shared" si="43"/>
        <v>0</v>
      </c>
      <c r="AP94" s="138">
        <f t="shared" si="43"/>
        <v>0</v>
      </c>
      <c r="AQ94" s="138">
        <f t="shared" si="43"/>
        <v>0</v>
      </c>
      <c r="AR94" s="138">
        <f t="shared" si="43"/>
        <v>0</v>
      </c>
      <c r="AS94" s="138">
        <f t="shared" si="43"/>
        <v>0</v>
      </c>
      <c r="AT94" s="138">
        <f t="shared" si="43"/>
        <v>0</v>
      </c>
      <c r="AU94" s="138">
        <f t="shared" si="43"/>
        <v>0</v>
      </c>
      <c r="AV94" s="138">
        <f t="shared" si="43"/>
        <v>0</v>
      </c>
      <c r="AW94" s="138">
        <f t="shared" si="44"/>
        <v>0</v>
      </c>
      <c r="AX94" s="138">
        <f t="shared" si="44"/>
        <v>0</v>
      </c>
      <c r="AY94" s="138">
        <f t="shared" si="44"/>
        <v>0</v>
      </c>
      <c r="AZ94" s="138">
        <f t="shared" si="44"/>
        <v>0</v>
      </c>
      <c r="BA94" s="138">
        <f t="shared" si="44"/>
        <v>0</v>
      </c>
      <c r="BB94" s="138">
        <f t="shared" si="44"/>
        <v>0</v>
      </c>
      <c r="BC94" s="138">
        <f t="shared" si="44"/>
        <v>0</v>
      </c>
      <c r="BD94" s="138">
        <f t="shared" si="44"/>
        <v>0</v>
      </c>
      <c r="BE94" s="138">
        <f t="shared" si="44"/>
        <v>0</v>
      </c>
      <c r="BF94" s="138">
        <f t="shared" si="44"/>
        <v>0</v>
      </c>
      <c r="BG94" s="138">
        <f t="shared" si="44"/>
        <v>0</v>
      </c>
      <c r="BH94" s="138">
        <f t="shared" si="44"/>
        <v>0</v>
      </c>
      <c r="BI94" s="138">
        <f t="shared" si="44"/>
        <v>0</v>
      </c>
      <c r="BJ94" s="138">
        <f t="shared" si="44"/>
        <v>0</v>
      </c>
      <c r="BK94" s="138">
        <f t="shared" si="44"/>
        <v>0</v>
      </c>
    </row>
    <row r="95" spans="2:63" x14ac:dyDescent="0.25">
      <c r="B95" s="134">
        <v>36982</v>
      </c>
      <c r="C95" s="134">
        <v>37165</v>
      </c>
      <c r="F95" s="85" t="s">
        <v>269</v>
      </c>
      <c r="G95" s="85" t="s">
        <v>204</v>
      </c>
      <c r="H95" s="87">
        <f t="shared" si="39"/>
        <v>0</v>
      </c>
      <c r="I95" s="135">
        <v>-0.72</v>
      </c>
      <c r="K95" s="85" t="str">
        <f t="shared" si="40"/>
        <v>west</v>
      </c>
      <c r="L95" s="138">
        <f>IF($B95&lt;=L$2,IF($C95&gt;=L$2,$D95,0),0)</f>
        <v>0</v>
      </c>
      <c r="M95" s="138">
        <f t="shared" si="45"/>
        <v>0</v>
      </c>
      <c r="N95" s="138">
        <f t="shared" si="45"/>
        <v>0</v>
      </c>
      <c r="O95" s="138">
        <f t="shared" si="45"/>
        <v>0</v>
      </c>
      <c r="P95" s="138">
        <f t="shared" si="45"/>
        <v>0</v>
      </c>
      <c r="Q95" s="138">
        <f t="shared" si="45"/>
        <v>0</v>
      </c>
      <c r="R95" s="138">
        <f t="shared" si="45"/>
        <v>0</v>
      </c>
      <c r="S95" s="138">
        <f t="shared" si="45"/>
        <v>0</v>
      </c>
      <c r="T95" s="138">
        <f t="shared" si="45"/>
        <v>0</v>
      </c>
      <c r="U95" s="138">
        <f t="shared" si="45"/>
        <v>0</v>
      </c>
      <c r="V95" s="138">
        <f t="shared" si="45"/>
        <v>0</v>
      </c>
      <c r="W95" s="138">
        <f t="shared" si="45"/>
        <v>0</v>
      </c>
      <c r="X95" s="138">
        <f t="shared" si="45"/>
        <v>0</v>
      </c>
      <c r="Y95" s="138">
        <f t="shared" si="45"/>
        <v>0</v>
      </c>
      <c r="Z95" s="138">
        <f t="shared" si="45"/>
        <v>0</v>
      </c>
      <c r="AA95" s="138">
        <f t="shared" si="45"/>
        <v>0</v>
      </c>
      <c r="AB95" s="138">
        <f t="shared" si="45"/>
        <v>0</v>
      </c>
      <c r="AC95" s="138">
        <f t="shared" ref="AC95:AR98" si="46">IF($B95&lt;=AC$2,IF($C95&gt;=AC$2,$D95,0),0)</f>
        <v>0</v>
      </c>
      <c r="AD95" s="138">
        <f t="shared" si="46"/>
        <v>0</v>
      </c>
      <c r="AE95" s="138">
        <f t="shared" si="46"/>
        <v>0</v>
      </c>
      <c r="AF95" s="138">
        <f t="shared" si="46"/>
        <v>0</v>
      </c>
      <c r="AG95" s="138">
        <f t="shared" si="46"/>
        <v>0</v>
      </c>
      <c r="AH95" s="138">
        <f t="shared" si="46"/>
        <v>0</v>
      </c>
      <c r="AI95" s="138">
        <f t="shared" si="46"/>
        <v>0</v>
      </c>
      <c r="AJ95" s="138">
        <f t="shared" si="46"/>
        <v>0</v>
      </c>
      <c r="AK95" s="138">
        <f t="shared" si="46"/>
        <v>0</v>
      </c>
      <c r="AL95" s="138">
        <f t="shared" si="46"/>
        <v>0</v>
      </c>
      <c r="AM95" s="138">
        <f t="shared" si="46"/>
        <v>0</v>
      </c>
      <c r="AN95" s="138">
        <f t="shared" si="46"/>
        <v>0</v>
      </c>
      <c r="AO95" s="138">
        <f t="shared" si="46"/>
        <v>0</v>
      </c>
      <c r="AP95" s="138">
        <f t="shared" si="46"/>
        <v>0</v>
      </c>
      <c r="AQ95" s="138">
        <f t="shared" si="46"/>
        <v>0</v>
      </c>
      <c r="AR95" s="138">
        <f t="shared" si="46"/>
        <v>0</v>
      </c>
      <c r="AS95" s="138">
        <f t="shared" ref="AS95:BH98" si="47">IF($B95&lt;=AS$2,IF($C95&gt;=AS$2,$D95,0),0)</f>
        <v>0</v>
      </c>
      <c r="AT95" s="138">
        <f t="shared" si="47"/>
        <v>0</v>
      </c>
      <c r="AU95" s="138">
        <f t="shared" si="47"/>
        <v>0</v>
      </c>
      <c r="AV95" s="138">
        <f t="shared" si="47"/>
        <v>0</v>
      </c>
      <c r="AW95" s="138">
        <f t="shared" si="47"/>
        <v>0</v>
      </c>
      <c r="AX95" s="138">
        <f t="shared" si="47"/>
        <v>0</v>
      </c>
      <c r="AY95" s="138">
        <f t="shared" si="47"/>
        <v>0</v>
      </c>
      <c r="AZ95" s="138">
        <f t="shared" si="47"/>
        <v>0</v>
      </c>
      <c r="BA95" s="138">
        <f t="shared" si="47"/>
        <v>0</v>
      </c>
      <c r="BB95" s="138">
        <f t="shared" si="47"/>
        <v>0</v>
      </c>
      <c r="BC95" s="138">
        <f t="shared" si="47"/>
        <v>0</v>
      </c>
      <c r="BD95" s="138">
        <f t="shared" si="47"/>
        <v>0</v>
      </c>
      <c r="BE95" s="138">
        <f t="shared" si="47"/>
        <v>0</v>
      </c>
      <c r="BF95" s="138">
        <f t="shared" si="47"/>
        <v>0</v>
      </c>
      <c r="BG95" s="138">
        <f t="shared" si="47"/>
        <v>0</v>
      </c>
      <c r="BH95" s="138">
        <f t="shared" si="47"/>
        <v>0</v>
      </c>
      <c r="BI95" s="138">
        <f t="shared" ref="BI95:BK97" si="48">IF($B95&lt;=BI$2,IF($C95&gt;=BI$2,$D95,0),0)</f>
        <v>0</v>
      </c>
      <c r="BJ95" s="138">
        <f t="shared" si="48"/>
        <v>0</v>
      </c>
      <c r="BK95" s="138">
        <f t="shared" si="48"/>
        <v>0</v>
      </c>
    </row>
    <row r="96" spans="2:63" x14ac:dyDescent="0.25">
      <c r="H96" s="87">
        <f t="shared" si="39"/>
        <v>0</v>
      </c>
      <c r="I96" s="135">
        <v>0.59</v>
      </c>
      <c r="K96" s="85">
        <f t="shared" si="40"/>
        <v>0</v>
      </c>
      <c r="L96" s="138">
        <f>IF($B96&lt;=L$2,IF($C96&gt;=L$2,$D96,0),0)</f>
        <v>0</v>
      </c>
      <c r="M96" s="138">
        <f t="shared" si="45"/>
        <v>0</v>
      </c>
      <c r="N96" s="138">
        <f t="shared" si="45"/>
        <v>0</v>
      </c>
      <c r="O96" s="138">
        <f t="shared" si="45"/>
        <v>0</v>
      </c>
      <c r="P96" s="138">
        <f t="shared" si="45"/>
        <v>0</v>
      </c>
      <c r="Q96" s="138">
        <f t="shared" si="45"/>
        <v>0</v>
      </c>
      <c r="R96" s="138">
        <f t="shared" si="45"/>
        <v>0</v>
      </c>
      <c r="S96" s="138">
        <f t="shared" si="45"/>
        <v>0</v>
      </c>
      <c r="T96" s="138">
        <f t="shared" si="45"/>
        <v>0</v>
      </c>
      <c r="U96" s="138">
        <f t="shared" si="45"/>
        <v>0</v>
      </c>
      <c r="V96" s="138">
        <f t="shared" si="45"/>
        <v>0</v>
      </c>
      <c r="W96" s="138">
        <f t="shared" si="45"/>
        <v>0</v>
      </c>
      <c r="X96" s="138">
        <f t="shared" si="45"/>
        <v>0</v>
      </c>
      <c r="Y96" s="138">
        <f t="shared" si="45"/>
        <v>0</v>
      </c>
      <c r="Z96" s="138">
        <f t="shared" si="45"/>
        <v>0</v>
      </c>
      <c r="AA96" s="138">
        <f t="shared" si="45"/>
        <v>0</v>
      </c>
      <c r="AB96" s="138">
        <f t="shared" si="45"/>
        <v>0</v>
      </c>
      <c r="AC96" s="138">
        <f t="shared" si="46"/>
        <v>0</v>
      </c>
      <c r="AD96" s="138">
        <f t="shared" si="46"/>
        <v>0</v>
      </c>
      <c r="AE96" s="138">
        <f t="shared" si="46"/>
        <v>0</v>
      </c>
      <c r="AF96" s="138">
        <f t="shared" si="46"/>
        <v>0</v>
      </c>
      <c r="AG96" s="138">
        <f t="shared" si="46"/>
        <v>0</v>
      </c>
      <c r="AH96" s="138">
        <f t="shared" si="46"/>
        <v>0</v>
      </c>
      <c r="AI96" s="138">
        <f t="shared" si="46"/>
        <v>0</v>
      </c>
      <c r="AJ96" s="138">
        <f t="shared" si="46"/>
        <v>0</v>
      </c>
      <c r="AK96" s="138">
        <f t="shared" si="46"/>
        <v>0</v>
      </c>
      <c r="AL96" s="138">
        <f t="shared" si="46"/>
        <v>0</v>
      </c>
      <c r="AM96" s="138">
        <f t="shared" si="46"/>
        <v>0</v>
      </c>
      <c r="AN96" s="138">
        <f t="shared" si="46"/>
        <v>0</v>
      </c>
      <c r="AO96" s="138">
        <f t="shared" si="46"/>
        <v>0</v>
      </c>
      <c r="AP96" s="138">
        <f t="shared" si="46"/>
        <v>0</v>
      </c>
      <c r="AQ96" s="138">
        <f t="shared" si="46"/>
        <v>0</v>
      </c>
      <c r="AR96" s="138">
        <f t="shared" si="46"/>
        <v>0</v>
      </c>
      <c r="AS96" s="138">
        <f t="shared" si="47"/>
        <v>0</v>
      </c>
      <c r="AT96" s="138">
        <f t="shared" si="47"/>
        <v>0</v>
      </c>
      <c r="AU96" s="138">
        <f t="shared" si="47"/>
        <v>0</v>
      </c>
      <c r="AV96" s="138">
        <f t="shared" si="47"/>
        <v>0</v>
      </c>
      <c r="AW96" s="138">
        <f t="shared" si="47"/>
        <v>0</v>
      </c>
      <c r="AX96" s="138">
        <f t="shared" si="47"/>
        <v>0</v>
      </c>
      <c r="AY96" s="138">
        <f t="shared" si="47"/>
        <v>0</v>
      </c>
      <c r="AZ96" s="138">
        <f t="shared" si="47"/>
        <v>0</v>
      </c>
      <c r="BA96" s="138">
        <f t="shared" si="47"/>
        <v>0</v>
      </c>
      <c r="BB96" s="138">
        <f t="shared" si="47"/>
        <v>0</v>
      </c>
      <c r="BC96" s="138">
        <f t="shared" si="47"/>
        <v>0</v>
      </c>
      <c r="BD96" s="138">
        <f t="shared" si="47"/>
        <v>0</v>
      </c>
      <c r="BE96" s="138">
        <f t="shared" si="47"/>
        <v>0</v>
      </c>
      <c r="BF96" s="138">
        <f t="shared" si="47"/>
        <v>0</v>
      </c>
      <c r="BG96" s="138">
        <f t="shared" si="47"/>
        <v>0</v>
      </c>
      <c r="BH96" s="138">
        <f t="shared" si="47"/>
        <v>0</v>
      </c>
      <c r="BI96" s="138">
        <f t="shared" si="48"/>
        <v>0</v>
      </c>
      <c r="BJ96" s="138">
        <f t="shared" si="48"/>
        <v>0</v>
      </c>
      <c r="BK96" s="138">
        <f t="shared" si="48"/>
        <v>0</v>
      </c>
    </row>
    <row r="97" spans="2:63" x14ac:dyDescent="0.25">
      <c r="B97" s="134">
        <v>36892</v>
      </c>
      <c r="C97" s="134">
        <v>36892</v>
      </c>
      <c r="F97" s="85" t="s">
        <v>203</v>
      </c>
      <c r="G97" s="85" t="s">
        <v>204</v>
      </c>
      <c r="H97" s="87">
        <f t="shared" si="39"/>
        <v>0</v>
      </c>
      <c r="I97" s="135">
        <v>-0.72</v>
      </c>
      <c r="K97" s="85" t="str">
        <f t="shared" si="40"/>
        <v>west</v>
      </c>
      <c r="L97" s="138">
        <f t="shared" ref="L97:AB102" si="49">IF($B97&lt;=L$2,IF($C97&gt;=L$2,$D97,0),0)</f>
        <v>0</v>
      </c>
      <c r="M97" s="138">
        <f t="shared" si="49"/>
        <v>0</v>
      </c>
      <c r="N97" s="138">
        <f t="shared" si="49"/>
        <v>0</v>
      </c>
      <c r="O97" s="138">
        <f t="shared" si="49"/>
        <v>0</v>
      </c>
      <c r="P97" s="138">
        <f t="shared" si="49"/>
        <v>0</v>
      </c>
      <c r="Q97" s="138">
        <f t="shared" si="49"/>
        <v>0</v>
      </c>
      <c r="R97" s="138">
        <f t="shared" si="49"/>
        <v>0</v>
      </c>
      <c r="S97" s="138">
        <f t="shared" si="49"/>
        <v>0</v>
      </c>
      <c r="T97" s="138">
        <f t="shared" si="49"/>
        <v>0</v>
      </c>
      <c r="U97" s="138">
        <f t="shared" si="49"/>
        <v>0</v>
      </c>
      <c r="V97" s="138">
        <f t="shared" si="49"/>
        <v>0</v>
      </c>
      <c r="W97" s="138">
        <f t="shared" si="49"/>
        <v>0</v>
      </c>
      <c r="X97" s="138">
        <f t="shared" si="49"/>
        <v>0</v>
      </c>
      <c r="Y97" s="138">
        <f t="shared" si="49"/>
        <v>0</v>
      </c>
      <c r="Z97" s="138">
        <f t="shared" si="49"/>
        <v>0</v>
      </c>
      <c r="AA97" s="138">
        <f t="shared" si="49"/>
        <v>0</v>
      </c>
      <c r="AB97" s="138">
        <f t="shared" si="49"/>
        <v>0</v>
      </c>
      <c r="AC97" s="138">
        <f t="shared" si="46"/>
        <v>0</v>
      </c>
      <c r="AD97" s="138">
        <f t="shared" si="46"/>
        <v>0</v>
      </c>
      <c r="AE97" s="138">
        <f t="shared" si="46"/>
        <v>0</v>
      </c>
      <c r="AF97" s="138">
        <f t="shared" si="46"/>
        <v>0</v>
      </c>
      <c r="AG97" s="138">
        <f t="shared" si="46"/>
        <v>0</v>
      </c>
      <c r="AH97" s="138">
        <f t="shared" si="46"/>
        <v>0</v>
      </c>
      <c r="AI97" s="138">
        <f t="shared" si="46"/>
        <v>0</v>
      </c>
      <c r="AJ97" s="138">
        <f t="shared" si="46"/>
        <v>0</v>
      </c>
      <c r="AK97" s="138">
        <f t="shared" si="46"/>
        <v>0</v>
      </c>
      <c r="AL97" s="138">
        <f t="shared" si="46"/>
        <v>0</v>
      </c>
      <c r="AM97" s="138">
        <f t="shared" si="46"/>
        <v>0</v>
      </c>
      <c r="AN97" s="138">
        <f t="shared" si="46"/>
        <v>0</v>
      </c>
      <c r="AO97" s="138">
        <f t="shared" si="46"/>
        <v>0</v>
      </c>
      <c r="AP97" s="138">
        <f t="shared" si="46"/>
        <v>0</v>
      </c>
      <c r="AQ97" s="138">
        <f t="shared" si="46"/>
        <v>0</v>
      </c>
      <c r="AR97" s="138">
        <f t="shared" si="46"/>
        <v>0</v>
      </c>
      <c r="AS97" s="138">
        <f t="shared" si="47"/>
        <v>0</v>
      </c>
      <c r="AT97" s="138">
        <f t="shared" si="47"/>
        <v>0</v>
      </c>
      <c r="AU97" s="138">
        <f t="shared" si="47"/>
        <v>0</v>
      </c>
      <c r="AV97" s="138">
        <f t="shared" si="47"/>
        <v>0</v>
      </c>
      <c r="AW97" s="138">
        <f t="shared" si="47"/>
        <v>0</v>
      </c>
      <c r="AX97" s="138">
        <f t="shared" si="47"/>
        <v>0</v>
      </c>
      <c r="AY97" s="138">
        <f t="shared" si="47"/>
        <v>0</v>
      </c>
      <c r="AZ97" s="138">
        <f t="shared" si="47"/>
        <v>0</v>
      </c>
      <c r="BA97" s="138">
        <f t="shared" si="47"/>
        <v>0</v>
      </c>
      <c r="BB97" s="138">
        <f t="shared" si="47"/>
        <v>0</v>
      </c>
      <c r="BC97" s="138">
        <f t="shared" si="47"/>
        <v>0</v>
      </c>
      <c r="BD97" s="138">
        <f t="shared" si="47"/>
        <v>0</v>
      </c>
      <c r="BE97" s="138">
        <f t="shared" si="47"/>
        <v>0</v>
      </c>
      <c r="BF97" s="138">
        <f t="shared" si="47"/>
        <v>0</v>
      </c>
      <c r="BG97" s="138">
        <f t="shared" si="47"/>
        <v>0</v>
      </c>
      <c r="BH97" s="138">
        <f t="shared" si="47"/>
        <v>0</v>
      </c>
      <c r="BI97" s="138">
        <f t="shared" si="48"/>
        <v>0</v>
      </c>
      <c r="BJ97" s="138">
        <f t="shared" si="48"/>
        <v>0</v>
      </c>
      <c r="BK97" s="138">
        <f t="shared" si="48"/>
        <v>0</v>
      </c>
    </row>
    <row r="98" spans="2:63" x14ac:dyDescent="0.25">
      <c r="B98" s="134">
        <v>36923</v>
      </c>
      <c r="C98" s="134">
        <v>36923</v>
      </c>
      <c r="F98" s="85" t="s">
        <v>203</v>
      </c>
      <c r="G98" s="85" t="s">
        <v>204</v>
      </c>
      <c r="H98" s="87">
        <f t="shared" si="39"/>
        <v>0</v>
      </c>
      <c r="I98" s="135">
        <v>-0.72</v>
      </c>
      <c r="K98" s="85" t="str">
        <f>IF(I98=1,0,G98)</f>
        <v>west</v>
      </c>
      <c r="L98" s="138">
        <f t="shared" si="49"/>
        <v>0</v>
      </c>
      <c r="M98" s="138">
        <f t="shared" si="49"/>
        <v>0</v>
      </c>
      <c r="N98" s="138">
        <f t="shared" si="49"/>
        <v>0</v>
      </c>
      <c r="O98" s="138">
        <f t="shared" si="49"/>
        <v>0</v>
      </c>
      <c r="P98" s="138">
        <f t="shared" si="49"/>
        <v>0</v>
      </c>
      <c r="Q98" s="138">
        <f t="shared" si="49"/>
        <v>0</v>
      </c>
      <c r="R98" s="138">
        <f t="shared" si="49"/>
        <v>0</v>
      </c>
      <c r="S98" s="138">
        <f t="shared" si="49"/>
        <v>0</v>
      </c>
      <c r="T98" s="138">
        <f t="shared" si="49"/>
        <v>0</v>
      </c>
      <c r="U98" s="138">
        <f t="shared" si="49"/>
        <v>0</v>
      </c>
      <c r="V98" s="138">
        <f t="shared" si="49"/>
        <v>0</v>
      </c>
      <c r="W98" s="138">
        <f t="shared" si="49"/>
        <v>0</v>
      </c>
      <c r="X98" s="138">
        <f t="shared" si="49"/>
        <v>0</v>
      </c>
      <c r="Y98" s="138">
        <f t="shared" si="49"/>
        <v>0</v>
      </c>
      <c r="Z98" s="138">
        <f t="shared" si="49"/>
        <v>0</v>
      </c>
      <c r="AA98" s="138">
        <f t="shared" si="49"/>
        <v>0</v>
      </c>
      <c r="AB98" s="138">
        <f t="shared" si="49"/>
        <v>0</v>
      </c>
      <c r="AC98" s="138">
        <f t="shared" si="46"/>
        <v>0</v>
      </c>
      <c r="AD98" s="138">
        <f t="shared" si="46"/>
        <v>0</v>
      </c>
      <c r="AE98" s="138">
        <f t="shared" si="46"/>
        <v>0</v>
      </c>
      <c r="AF98" s="138">
        <f t="shared" si="46"/>
        <v>0</v>
      </c>
      <c r="AG98" s="138">
        <f t="shared" si="46"/>
        <v>0</v>
      </c>
      <c r="AH98" s="138">
        <f t="shared" si="46"/>
        <v>0</v>
      </c>
      <c r="AI98" s="138">
        <f t="shared" si="46"/>
        <v>0</v>
      </c>
      <c r="AJ98" s="138">
        <f t="shared" si="46"/>
        <v>0</v>
      </c>
      <c r="AK98" s="138">
        <f t="shared" si="46"/>
        <v>0</v>
      </c>
      <c r="AL98" s="138">
        <f t="shared" si="46"/>
        <v>0</v>
      </c>
      <c r="AM98" s="138">
        <f t="shared" si="46"/>
        <v>0</v>
      </c>
      <c r="AN98" s="138">
        <f t="shared" si="46"/>
        <v>0</v>
      </c>
      <c r="AO98" s="138">
        <f t="shared" si="46"/>
        <v>0</v>
      </c>
      <c r="AP98" s="138">
        <f t="shared" si="46"/>
        <v>0</v>
      </c>
      <c r="AQ98" s="138">
        <f t="shared" si="46"/>
        <v>0</v>
      </c>
      <c r="AR98" s="138">
        <f t="shared" si="46"/>
        <v>0</v>
      </c>
      <c r="AS98" s="138">
        <f t="shared" si="47"/>
        <v>0</v>
      </c>
      <c r="AT98" s="138">
        <f t="shared" si="47"/>
        <v>0</v>
      </c>
      <c r="AU98" s="138">
        <f t="shared" si="47"/>
        <v>0</v>
      </c>
      <c r="AV98" s="138">
        <f t="shared" si="47"/>
        <v>0</v>
      </c>
      <c r="AW98" s="138">
        <f t="shared" si="47"/>
        <v>0</v>
      </c>
      <c r="AX98" s="138">
        <f t="shared" si="47"/>
        <v>0</v>
      </c>
      <c r="AY98" s="138">
        <f t="shared" si="47"/>
        <v>0</v>
      </c>
      <c r="AZ98" s="138">
        <f t="shared" si="47"/>
        <v>0</v>
      </c>
      <c r="BA98" s="138">
        <f t="shared" si="47"/>
        <v>0</v>
      </c>
      <c r="BB98" s="138">
        <f t="shared" si="47"/>
        <v>0</v>
      </c>
      <c r="BC98" s="138">
        <f t="shared" si="47"/>
        <v>0</v>
      </c>
      <c r="BD98" s="138">
        <f t="shared" si="47"/>
        <v>0</v>
      </c>
      <c r="BE98" s="138">
        <f t="shared" ref="BE98:BK99" si="50">IF($B98&lt;=BE$2,IF($C98&gt;=BE$2,$D98,0),0)</f>
        <v>0</v>
      </c>
      <c r="BF98" s="138">
        <f t="shared" si="50"/>
        <v>0</v>
      </c>
      <c r="BG98" s="138">
        <f t="shared" si="50"/>
        <v>0</v>
      </c>
      <c r="BH98" s="138">
        <f t="shared" si="50"/>
        <v>0</v>
      </c>
      <c r="BI98" s="138">
        <f t="shared" si="50"/>
        <v>0</v>
      </c>
      <c r="BJ98" s="138">
        <f t="shared" si="50"/>
        <v>0</v>
      </c>
      <c r="BK98" s="138">
        <f t="shared" si="50"/>
        <v>0</v>
      </c>
    </row>
    <row r="99" spans="2:63" x14ac:dyDescent="0.25">
      <c r="B99" s="134">
        <v>36951</v>
      </c>
      <c r="C99" s="134">
        <v>36951</v>
      </c>
      <c r="F99" s="85" t="s">
        <v>203</v>
      </c>
      <c r="G99" s="85" t="s">
        <v>204</v>
      </c>
      <c r="H99" s="87">
        <f t="shared" si="39"/>
        <v>0</v>
      </c>
      <c r="I99" s="135">
        <v>1.44</v>
      </c>
      <c r="K99" s="85" t="str">
        <f t="shared" si="40"/>
        <v>west</v>
      </c>
      <c r="L99" s="138">
        <f t="shared" si="49"/>
        <v>0</v>
      </c>
      <c r="M99" s="138">
        <f t="shared" si="49"/>
        <v>0</v>
      </c>
      <c r="N99" s="138">
        <f t="shared" si="49"/>
        <v>0</v>
      </c>
      <c r="O99" s="138">
        <f t="shared" si="49"/>
        <v>0</v>
      </c>
      <c r="P99" s="138">
        <f t="shared" si="49"/>
        <v>0</v>
      </c>
      <c r="Q99" s="138">
        <f t="shared" si="49"/>
        <v>0</v>
      </c>
      <c r="R99" s="138">
        <f t="shared" si="49"/>
        <v>0</v>
      </c>
      <c r="S99" s="138">
        <f t="shared" si="49"/>
        <v>0</v>
      </c>
      <c r="T99" s="138">
        <f t="shared" si="49"/>
        <v>0</v>
      </c>
      <c r="U99" s="138">
        <f t="shared" si="49"/>
        <v>0</v>
      </c>
      <c r="V99" s="138">
        <f t="shared" si="49"/>
        <v>0</v>
      </c>
      <c r="W99" s="138">
        <f t="shared" si="49"/>
        <v>0</v>
      </c>
      <c r="X99" s="138">
        <f t="shared" si="49"/>
        <v>0</v>
      </c>
      <c r="Y99" s="138">
        <f t="shared" si="49"/>
        <v>0</v>
      </c>
      <c r="Z99" s="138">
        <f t="shared" si="49"/>
        <v>0</v>
      </c>
      <c r="AA99" s="138">
        <f t="shared" si="49"/>
        <v>0</v>
      </c>
      <c r="AB99" s="138">
        <f t="shared" ref="AB99:BD99" si="51">IF($B99&lt;=AB$2,IF($C99&gt;=AB$2,$D99,0),0)</f>
        <v>0</v>
      </c>
      <c r="AC99" s="138">
        <f t="shared" si="51"/>
        <v>0</v>
      </c>
      <c r="AD99" s="138">
        <f t="shared" si="51"/>
        <v>0</v>
      </c>
      <c r="AE99" s="138">
        <f t="shared" si="51"/>
        <v>0</v>
      </c>
      <c r="AF99" s="138">
        <f t="shared" si="51"/>
        <v>0</v>
      </c>
      <c r="AG99" s="138">
        <f t="shared" si="51"/>
        <v>0</v>
      </c>
      <c r="AH99" s="138">
        <f t="shared" si="51"/>
        <v>0</v>
      </c>
      <c r="AI99" s="138">
        <f t="shared" si="51"/>
        <v>0</v>
      </c>
      <c r="AJ99" s="138">
        <f t="shared" si="51"/>
        <v>0</v>
      </c>
      <c r="AK99" s="138">
        <f t="shared" si="51"/>
        <v>0</v>
      </c>
      <c r="AL99" s="138">
        <f t="shared" si="51"/>
        <v>0</v>
      </c>
      <c r="AM99" s="138">
        <f t="shared" si="51"/>
        <v>0</v>
      </c>
      <c r="AN99" s="138">
        <f t="shared" si="51"/>
        <v>0</v>
      </c>
      <c r="AO99" s="138">
        <f t="shared" si="51"/>
        <v>0</v>
      </c>
      <c r="AP99" s="138">
        <f t="shared" si="51"/>
        <v>0</v>
      </c>
      <c r="AQ99" s="138">
        <f t="shared" si="51"/>
        <v>0</v>
      </c>
      <c r="AR99" s="138">
        <f t="shared" si="51"/>
        <v>0</v>
      </c>
      <c r="AS99" s="138">
        <f t="shared" si="51"/>
        <v>0</v>
      </c>
      <c r="AT99" s="138">
        <f t="shared" si="51"/>
        <v>0</v>
      </c>
      <c r="AU99" s="138">
        <f t="shared" si="51"/>
        <v>0</v>
      </c>
      <c r="AV99" s="138">
        <f t="shared" si="51"/>
        <v>0</v>
      </c>
      <c r="AW99" s="138">
        <f t="shared" si="51"/>
        <v>0</v>
      </c>
      <c r="AX99" s="138">
        <f t="shared" si="51"/>
        <v>0</v>
      </c>
      <c r="AY99" s="138">
        <f t="shared" si="51"/>
        <v>0</v>
      </c>
      <c r="AZ99" s="138">
        <f t="shared" si="51"/>
        <v>0</v>
      </c>
      <c r="BA99" s="138">
        <f t="shared" si="51"/>
        <v>0</v>
      </c>
      <c r="BB99" s="138">
        <f t="shared" si="51"/>
        <v>0</v>
      </c>
      <c r="BC99" s="138">
        <f t="shared" si="51"/>
        <v>0</v>
      </c>
      <c r="BD99" s="138">
        <f t="shared" si="51"/>
        <v>0</v>
      </c>
      <c r="BE99" s="138">
        <f t="shared" si="50"/>
        <v>0</v>
      </c>
      <c r="BF99" s="138">
        <f t="shared" si="50"/>
        <v>0</v>
      </c>
      <c r="BG99" s="138">
        <f t="shared" si="50"/>
        <v>0</v>
      </c>
      <c r="BH99" s="138">
        <f t="shared" si="50"/>
        <v>0</v>
      </c>
      <c r="BI99" s="138">
        <f t="shared" si="50"/>
        <v>0</v>
      </c>
      <c r="BJ99" s="138">
        <f t="shared" si="50"/>
        <v>0</v>
      </c>
      <c r="BK99" s="138">
        <f t="shared" si="50"/>
        <v>0</v>
      </c>
    </row>
    <row r="100" spans="2:63" x14ac:dyDescent="0.25">
      <c r="B100" s="134">
        <v>36982</v>
      </c>
      <c r="C100" s="134">
        <v>37165</v>
      </c>
      <c r="F100" s="85" t="s">
        <v>203</v>
      </c>
      <c r="G100" s="85" t="s">
        <v>204</v>
      </c>
      <c r="H100" s="87">
        <f t="shared" si="39"/>
        <v>0</v>
      </c>
      <c r="I100" s="135">
        <v>-0.53500000000000003</v>
      </c>
      <c r="K100" s="85" t="str">
        <f t="shared" si="40"/>
        <v>west</v>
      </c>
      <c r="L100" s="138">
        <f>IF($B100&lt;=L$2,IF($C100&gt;=L$2,$D100,0),0)</f>
        <v>0</v>
      </c>
      <c r="M100" s="138">
        <f>IF($B100&lt;=M$2,IF($C100&gt;=M$2,$D100,0),0)</f>
        <v>0</v>
      </c>
      <c r="N100" s="138">
        <f t="shared" ref="N100:BK101" si="52">IF($B100&lt;=N$2,IF($C100&gt;=N$2,$D100,0),0)</f>
        <v>0</v>
      </c>
      <c r="O100" s="138">
        <f t="shared" si="52"/>
        <v>0</v>
      </c>
      <c r="P100" s="138">
        <f t="shared" si="52"/>
        <v>0</v>
      </c>
      <c r="Q100" s="138">
        <f t="shared" si="52"/>
        <v>0</v>
      </c>
      <c r="R100" s="138">
        <f t="shared" si="52"/>
        <v>0</v>
      </c>
      <c r="S100" s="138">
        <f t="shared" si="52"/>
        <v>0</v>
      </c>
      <c r="T100" s="138">
        <f t="shared" si="52"/>
        <v>0</v>
      </c>
      <c r="U100" s="138">
        <f t="shared" si="52"/>
        <v>0</v>
      </c>
      <c r="V100" s="138">
        <f t="shared" si="52"/>
        <v>0</v>
      </c>
      <c r="W100" s="138">
        <f t="shared" si="52"/>
        <v>0</v>
      </c>
      <c r="X100" s="138">
        <f t="shared" si="52"/>
        <v>0</v>
      </c>
      <c r="Y100" s="138">
        <f t="shared" si="52"/>
        <v>0</v>
      </c>
      <c r="Z100" s="138">
        <f t="shared" si="52"/>
        <v>0</v>
      </c>
      <c r="AA100" s="138">
        <f t="shared" si="52"/>
        <v>0</v>
      </c>
      <c r="AB100" s="138">
        <f t="shared" si="52"/>
        <v>0</v>
      </c>
      <c r="AC100" s="138">
        <f t="shared" si="52"/>
        <v>0</v>
      </c>
      <c r="AD100" s="138">
        <f t="shared" si="52"/>
        <v>0</v>
      </c>
      <c r="AE100" s="138">
        <f t="shared" si="52"/>
        <v>0</v>
      </c>
      <c r="AF100" s="138">
        <f t="shared" si="52"/>
        <v>0</v>
      </c>
      <c r="AG100" s="138">
        <f t="shared" si="52"/>
        <v>0</v>
      </c>
      <c r="AH100" s="138">
        <f t="shared" si="52"/>
        <v>0</v>
      </c>
      <c r="AI100" s="138">
        <f t="shared" si="52"/>
        <v>0</v>
      </c>
      <c r="AJ100" s="138">
        <f t="shared" si="52"/>
        <v>0</v>
      </c>
      <c r="AK100" s="138">
        <f t="shared" si="52"/>
        <v>0</v>
      </c>
      <c r="AL100" s="138">
        <f t="shared" si="52"/>
        <v>0</v>
      </c>
      <c r="AM100" s="138">
        <f t="shared" si="52"/>
        <v>0</v>
      </c>
      <c r="AN100" s="138">
        <f t="shared" si="52"/>
        <v>0</v>
      </c>
      <c r="AO100" s="138">
        <f t="shared" si="52"/>
        <v>0</v>
      </c>
      <c r="AP100" s="138">
        <f t="shared" si="52"/>
        <v>0</v>
      </c>
      <c r="AQ100" s="138">
        <f t="shared" si="52"/>
        <v>0</v>
      </c>
      <c r="AR100" s="138">
        <f t="shared" si="52"/>
        <v>0</v>
      </c>
      <c r="AS100" s="138">
        <f t="shared" si="52"/>
        <v>0</v>
      </c>
      <c r="AT100" s="138">
        <f t="shared" si="52"/>
        <v>0</v>
      </c>
      <c r="AU100" s="138">
        <f t="shared" si="52"/>
        <v>0</v>
      </c>
      <c r="AV100" s="138">
        <f t="shared" si="52"/>
        <v>0</v>
      </c>
      <c r="AW100" s="138">
        <f t="shared" si="52"/>
        <v>0</v>
      </c>
      <c r="AX100" s="138">
        <f t="shared" si="52"/>
        <v>0</v>
      </c>
      <c r="AY100" s="138">
        <f t="shared" si="52"/>
        <v>0</v>
      </c>
      <c r="AZ100" s="138">
        <f t="shared" si="52"/>
        <v>0</v>
      </c>
      <c r="BA100" s="138">
        <f t="shared" si="52"/>
        <v>0</v>
      </c>
      <c r="BB100" s="138">
        <f t="shared" si="52"/>
        <v>0</v>
      </c>
      <c r="BC100" s="138">
        <f t="shared" si="52"/>
        <v>0</v>
      </c>
      <c r="BD100" s="138">
        <f t="shared" si="52"/>
        <v>0</v>
      </c>
      <c r="BE100" s="138">
        <f t="shared" si="52"/>
        <v>0</v>
      </c>
      <c r="BF100" s="138">
        <f t="shared" si="52"/>
        <v>0</v>
      </c>
      <c r="BG100" s="138">
        <f t="shared" si="52"/>
        <v>0</v>
      </c>
      <c r="BH100" s="138">
        <f t="shared" si="52"/>
        <v>0</v>
      </c>
      <c r="BI100" s="138">
        <f t="shared" si="52"/>
        <v>0</v>
      </c>
      <c r="BJ100" s="138">
        <f t="shared" si="52"/>
        <v>0</v>
      </c>
      <c r="BK100" s="138">
        <f t="shared" si="52"/>
        <v>0</v>
      </c>
    </row>
    <row r="101" spans="2:63" x14ac:dyDescent="0.25">
      <c r="H101" s="87">
        <f t="shared" si="39"/>
        <v>0</v>
      </c>
      <c r="I101" s="135">
        <v>0.59</v>
      </c>
      <c r="K101" s="85">
        <f>IF(I101=1,0,G101)</f>
        <v>0</v>
      </c>
      <c r="L101" s="138">
        <f>IF($B101&lt;=L$2,IF($C101&gt;=L$2,$D101,0),0)</f>
        <v>0</v>
      </c>
      <c r="M101" s="138">
        <f>IF($B101&lt;=M$2,IF($C101&gt;=M$2,$D101,0),0)</f>
        <v>0</v>
      </c>
      <c r="N101" s="138">
        <f>IF($B101&lt;=N$2,IF($C101&gt;=N$2,$D101,0),0)</f>
        <v>0</v>
      </c>
      <c r="O101" s="138">
        <f>IF($B101&lt;=O$2,IF($C101&gt;=O$2,$D101,0),0)</f>
        <v>0</v>
      </c>
      <c r="P101" s="138">
        <f>IF($B101&lt;=P$2,IF($C101&gt;=P$2,$D101,0),0)</f>
        <v>0</v>
      </c>
      <c r="Q101" s="138">
        <f t="shared" si="52"/>
        <v>0</v>
      </c>
      <c r="R101" s="138">
        <f t="shared" si="52"/>
        <v>0</v>
      </c>
      <c r="S101" s="138">
        <f t="shared" si="52"/>
        <v>0</v>
      </c>
      <c r="T101" s="138">
        <f t="shared" si="52"/>
        <v>0</v>
      </c>
      <c r="U101" s="138">
        <f t="shared" si="52"/>
        <v>0</v>
      </c>
      <c r="V101" s="138">
        <f t="shared" si="52"/>
        <v>0</v>
      </c>
      <c r="W101" s="138">
        <f t="shared" si="52"/>
        <v>0</v>
      </c>
      <c r="X101" s="138">
        <f t="shared" si="52"/>
        <v>0</v>
      </c>
      <c r="Y101" s="138">
        <f t="shared" si="52"/>
        <v>0</v>
      </c>
      <c r="Z101" s="138">
        <f t="shared" si="52"/>
        <v>0</v>
      </c>
      <c r="AA101" s="138">
        <f t="shared" si="52"/>
        <v>0</v>
      </c>
      <c r="AB101" s="138">
        <f>IF($B101&lt;=AB$2,IF($C101&gt;=AB$2,$D101,0),0)</f>
        <v>0</v>
      </c>
      <c r="AC101" s="138">
        <f t="shared" si="52"/>
        <v>0</v>
      </c>
      <c r="AD101" s="138">
        <f t="shared" si="52"/>
        <v>0</v>
      </c>
      <c r="AE101" s="138">
        <f t="shared" si="52"/>
        <v>0</v>
      </c>
      <c r="AF101" s="138">
        <f t="shared" si="52"/>
        <v>0</v>
      </c>
      <c r="AG101" s="138">
        <f t="shared" si="52"/>
        <v>0</v>
      </c>
      <c r="AH101" s="138">
        <f t="shared" si="52"/>
        <v>0</v>
      </c>
      <c r="AI101" s="138">
        <f t="shared" si="52"/>
        <v>0</v>
      </c>
      <c r="AJ101" s="138">
        <f t="shared" si="52"/>
        <v>0</v>
      </c>
      <c r="AK101" s="138">
        <f t="shared" si="52"/>
        <v>0</v>
      </c>
      <c r="AL101" s="138">
        <f t="shared" si="52"/>
        <v>0</v>
      </c>
      <c r="AM101" s="138">
        <f t="shared" si="52"/>
        <v>0</v>
      </c>
      <c r="AN101" s="138">
        <f t="shared" si="52"/>
        <v>0</v>
      </c>
      <c r="AO101" s="138">
        <f t="shared" si="52"/>
        <v>0</v>
      </c>
      <c r="AP101" s="138">
        <f t="shared" si="52"/>
        <v>0</v>
      </c>
      <c r="AQ101" s="138">
        <f t="shared" si="52"/>
        <v>0</v>
      </c>
      <c r="AR101" s="138">
        <f t="shared" si="52"/>
        <v>0</v>
      </c>
      <c r="AS101" s="138">
        <f t="shared" si="52"/>
        <v>0</v>
      </c>
      <c r="AT101" s="138">
        <f t="shared" si="52"/>
        <v>0</v>
      </c>
      <c r="AU101" s="138">
        <f t="shared" si="52"/>
        <v>0</v>
      </c>
      <c r="AV101" s="138">
        <f t="shared" si="52"/>
        <v>0</v>
      </c>
      <c r="AW101" s="138">
        <f t="shared" si="52"/>
        <v>0</v>
      </c>
      <c r="AX101" s="138">
        <f t="shared" si="52"/>
        <v>0</v>
      </c>
      <c r="AY101" s="138">
        <f t="shared" si="52"/>
        <v>0</v>
      </c>
      <c r="AZ101" s="138">
        <f t="shared" si="52"/>
        <v>0</v>
      </c>
      <c r="BA101" s="138">
        <f t="shared" si="52"/>
        <v>0</v>
      </c>
      <c r="BB101" s="138">
        <f t="shared" si="52"/>
        <v>0</v>
      </c>
      <c r="BC101" s="138">
        <f t="shared" si="52"/>
        <v>0</v>
      </c>
      <c r="BD101" s="138">
        <f t="shared" si="52"/>
        <v>0</v>
      </c>
      <c r="BE101" s="138">
        <f t="shared" si="52"/>
        <v>0</v>
      </c>
      <c r="BF101" s="138">
        <f t="shared" si="52"/>
        <v>0</v>
      </c>
      <c r="BG101" s="138">
        <f t="shared" si="52"/>
        <v>0</v>
      </c>
      <c r="BH101" s="138">
        <f t="shared" si="52"/>
        <v>0</v>
      </c>
      <c r="BI101" s="138">
        <f t="shared" si="52"/>
        <v>0</v>
      </c>
      <c r="BJ101" s="138">
        <f t="shared" si="52"/>
        <v>0</v>
      </c>
      <c r="BK101" s="138">
        <f t="shared" si="52"/>
        <v>0</v>
      </c>
    </row>
    <row r="102" spans="2:63" x14ac:dyDescent="0.25">
      <c r="B102" s="134">
        <v>36982</v>
      </c>
      <c r="C102" s="134">
        <v>37165</v>
      </c>
      <c r="F102" s="85" t="s">
        <v>292</v>
      </c>
      <c r="G102" s="85" t="s">
        <v>204</v>
      </c>
      <c r="H102" s="87"/>
      <c r="I102" s="135"/>
      <c r="K102" s="85" t="str">
        <f t="shared" si="40"/>
        <v>west</v>
      </c>
      <c r="L102" s="138">
        <f t="shared" si="49"/>
        <v>0</v>
      </c>
      <c r="M102" s="138">
        <f t="shared" si="49"/>
        <v>0</v>
      </c>
      <c r="N102" s="138">
        <f t="shared" si="49"/>
        <v>0</v>
      </c>
      <c r="O102" s="138">
        <f t="shared" si="49"/>
        <v>0</v>
      </c>
      <c r="P102" s="138">
        <f t="shared" si="49"/>
        <v>0</v>
      </c>
      <c r="Q102" s="138">
        <f t="shared" si="49"/>
        <v>0</v>
      </c>
      <c r="R102" s="138">
        <f t="shared" si="49"/>
        <v>0</v>
      </c>
      <c r="S102" s="138">
        <f t="shared" si="49"/>
        <v>0</v>
      </c>
      <c r="T102" s="138">
        <f t="shared" si="49"/>
        <v>0</v>
      </c>
      <c r="U102" s="138">
        <f t="shared" si="49"/>
        <v>0</v>
      </c>
      <c r="V102" s="138">
        <f t="shared" si="49"/>
        <v>0</v>
      </c>
      <c r="W102" s="138">
        <f t="shared" si="49"/>
        <v>0</v>
      </c>
      <c r="X102" s="138">
        <f t="shared" si="49"/>
        <v>0</v>
      </c>
      <c r="Y102" s="138">
        <f t="shared" si="49"/>
        <v>0</v>
      </c>
      <c r="Z102" s="138">
        <f t="shared" si="49"/>
        <v>0</v>
      </c>
      <c r="AA102" s="138">
        <f t="shared" si="49"/>
        <v>0</v>
      </c>
      <c r="AB102" s="138">
        <f>IF($B102&lt;=AB$2,IF($C102&gt;=AB$2,$D102,0),0)</f>
        <v>0</v>
      </c>
      <c r="AC102" s="138">
        <f t="shared" ref="AC102:BK102" si="53">IF($B102&lt;=AC$2,IF($C102&gt;=AC$2,$D102,0),0)</f>
        <v>0</v>
      </c>
      <c r="AD102" s="138">
        <f t="shared" si="53"/>
        <v>0</v>
      </c>
      <c r="AE102" s="138">
        <f t="shared" si="53"/>
        <v>0</v>
      </c>
      <c r="AF102" s="138">
        <f t="shared" si="53"/>
        <v>0</v>
      </c>
      <c r="AG102" s="138">
        <f t="shared" si="53"/>
        <v>0</v>
      </c>
      <c r="AH102" s="138">
        <f t="shared" si="53"/>
        <v>0</v>
      </c>
      <c r="AI102" s="138">
        <f t="shared" si="53"/>
        <v>0</v>
      </c>
      <c r="AJ102" s="138">
        <f t="shared" si="53"/>
        <v>0</v>
      </c>
      <c r="AK102" s="138">
        <f t="shared" si="53"/>
        <v>0</v>
      </c>
      <c r="AL102" s="138">
        <f t="shared" si="53"/>
        <v>0</v>
      </c>
      <c r="AM102" s="138">
        <f t="shared" si="53"/>
        <v>0</v>
      </c>
      <c r="AN102" s="138">
        <f t="shared" si="53"/>
        <v>0</v>
      </c>
      <c r="AO102" s="138">
        <f t="shared" si="53"/>
        <v>0</v>
      </c>
      <c r="AP102" s="138">
        <f t="shared" si="53"/>
        <v>0</v>
      </c>
      <c r="AQ102" s="138">
        <f t="shared" si="53"/>
        <v>0</v>
      </c>
      <c r="AR102" s="138">
        <f t="shared" si="53"/>
        <v>0</v>
      </c>
      <c r="AS102" s="138">
        <f t="shared" si="53"/>
        <v>0</v>
      </c>
      <c r="AT102" s="138">
        <f t="shared" si="53"/>
        <v>0</v>
      </c>
      <c r="AU102" s="138">
        <f t="shared" si="53"/>
        <v>0</v>
      </c>
      <c r="AV102" s="138">
        <f t="shared" si="53"/>
        <v>0</v>
      </c>
      <c r="AW102" s="138">
        <f t="shared" si="53"/>
        <v>0</v>
      </c>
      <c r="AX102" s="138">
        <f t="shared" si="53"/>
        <v>0</v>
      </c>
      <c r="AY102" s="138">
        <f t="shared" si="53"/>
        <v>0</v>
      </c>
      <c r="AZ102" s="138">
        <f t="shared" si="53"/>
        <v>0</v>
      </c>
      <c r="BA102" s="138">
        <f t="shared" si="53"/>
        <v>0</v>
      </c>
      <c r="BB102" s="138">
        <f t="shared" si="53"/>
        <v>0</v>
      </c>
      <c r="BC102" s="138">
        <f t="shared" si="53"/>
        <v>0</v>
      </c>
      <c r="BD102" s="138">
        <f t="shared" si="53"/>
        <v>0</v>
      </c>
      <c r="BE102" s="138">
        <f t="shared" si="53"/>
        <v>0</v>
      </c>
      <c r="BF102" s="138">
        <f t="shared" si="53"/>
        <v>0</v>
      </c>
      <c r="BG102" s="138">
        <f t="shared" si="53"/>
        <v>0</v>
      </c>
      <c r="BH102" s="138">
        <f t="shared" si="53"/>
        <v>0</v>
      </c>
      <c r="BI102" s="138">
        <f t="shared" si="53"/>
        <v>0</v>
      </c>
      <c r="BJ102" s="138">
        <f t="shared" si="53"/>
        <v>0</v>
      </c>
      <c r="BK102" s="138">
        <f t="shared" si="53"/>
        <v>0</v>
      </c>
    </row>
    <row r="103" spans="2:63" x14ac:dyDescent="0.25">
      <c r="B103" s="134">
        <v>37257</v>
      </c>
      <c r="C103" s="134">
        <v>37591</v>
      </c>
      <c r="F103" s="85" t="s">
        <v>203</v>
      </c>
      <c r="G103" s="85" t="s">
        <v>204</v>
      </c>
      <c r="H103" s="87"/>
      <c r="I103" s="135"/>
      <c r="K103" s="85" t="str">
        <f t="shared" si="40"/>
        <v>west</v>
      </c>
      <c r="L103" s="138">
        <f t="shared" ref="L103:Z104" si="54">IF($B103&lt;=L$2,IF($C103&gt;=L$2,$D103,0),0)</f>
        <v>0</v>
      </c>
      <c r="M103" s="138">
        <f t="shared" si="54"/>
        <v>0</v>
      </c>
      <c r="N103" s="138">
        <f t="shared" si="54"/>
        <v>0</v>
      </c>
      <c r="O103" s="138">
        <f t="shared" si="54"/>
        <v>0</v>
      </c>
      <c r="P103" s="138">
        <f t="shared" si="54"/>
        <v>0</v>
      </c>
      <c r="Q103" s="138">
        <f t="shared" si="54"/>
        <v>0</v>
      </c>
      <c r="R103" s="138">
        <f t="shared" si="54"/>
        <v>0</v>
      </c>
      <c r="S103" s="138">
        <f t="shared" si="54"/>
        <v>0</v>
      </c>
      <c r="T103" s="138">
        <f t="shared" si="54"/>
        <v>0</v>
      </c>
      <c r="U103" s="138">
        <f t="shared" si="54"/>
        <v>0</v>
      </c>
      <c r="V103" s="138">
        <f t="shared" si="54"/>
        <v>0</v>
      </c>
      <c r="W103" s="138">
        <f t="shared" si="54"/>
        <v>0</v>
      </c>
      <c r="X103" s="138">
        <f t="shared" si="54"/>
        <v>0</v>
      </c>
      <c r="Y103" s="138">
        <f t="shared" si="54"/>
        <v>0</v>
      </c>
      <c r="Z103" s="138">
        <f t="shared" si="54"/>
        <v>0</v>
      </c>
      <c r="AA103" s="138">
        <f t="shared" ref="AA103:BK103" si="55">IF($B103&lt;=AA$2,IF($C103&gt;=AA$2,$D103,0),0)</f>
        <v>0</v>
      </c>
      <c r="AB103" s="138">
        <f t="shared" si="55"/>
        <v>0</v>
      </c>
      <c r="AC103" s="138">
        <f t="shared" si="55"/>
        <v>0</v>
      </c>
      <c r="AD103" s="138">
        <f t="shared" si="55"/>
        <v>0</v>
      </c>
      <c r="AE103" s="138">
        <f t="shared" si="55"/>
        <v>0</v>
      </c>
      <c r="AF103" s="138">
        <f t="shared" si="55"/>
        <v>0</v>
      </c>
      <c r="AG103" s="138">
        <f t="shared" si="55"/>
        <v>0</v>
      </c>
      <c r="AH103" s="138">
        <f t="shared" si="55"/>
        <v>0</v>
      </c>
      <c r="AI103" s="138">
        <f t="shared" si="55"/>
        <v>0</v>
      </c>
      <c r="AJ103" s="138">
        <f t="shared" si="55"/>
        <v>0</v>
      </c>
      <c r="AK103" s="138">
        <f t="shared" si="55"/>
        <v>0</v>
      </c>
      <c r="AL103" s="138">
        <f t="shared" si="55"/>
        <v>0</v>
      </c>
      <c r="AM103" s="138">
        <f t="shared" si="55"/>
        <v>0</v>
      </c>
      <c r="AN103" s="138">
        <f t="shared" si="55"/>
        <v>0</v>
      </c>
      <c r="AO103" s="138">
        <f t="shared" si="55"/>
        <v>0</v>
      </c>
      <c r="AP103" s="138">
        <f t="shared" si="55"/>
        <v>0</v>
      </c>
      <c r="AQ103" s="138">
        <f t="shared" si="55"/>
        <v>0</v>
      </c>
      <c r="AR103" s="138">
        <f t="shared" si="55"/>
        <v>0</v>
      </c>
      <c r="AS103" s="138">
        <f t="shared" si="55"/>
        <v>0</v>
      </c>
      <c r="AT103" s="138">
        <f t="shared" si="55"/>
        <v>0</v>
      </c>
      <c r="AU103" s="138">
        <f t="shared" si="55"/>
        <v>0</v>
      </c>
      <c r="AV103" s="138">
        <f t="shared" si="55"/>
        <v>0</v>
      </c>
      <c r="AW103" s="138">
        <f t="shared" si="55"/>
        <v>0</v>
      </c>
      <c r="AX103" s="138">
        <f t="shared" si="55"/>
        <v>0</v>
      </c>
      <c r="AY103" s="138">
        <f t="shared" si="55"/>
        <v>0</v>
      </c>
      <c r="AZ103" s="138">
        <f t="shared" si="55"/>
        <v>0</v>
      </c>
      <c r="BA103" s="138">
        <f t="shared" si="55"/>
        <v>0</v>
      </c>
      <c r="BB103" s="138">
        <f t="shared" si="55"/>
        <v>0</v>
      </c>
      <c r="BC103" s="138">
        <f t="shared" si="55"/>
        <v>0</v>
      </c>
      <c r="BD103" s="138">
        <f t="shared" si="55"/>
        <v>0</v>
      </c>
      <c r="BE103" s="138">
        <f t="shared" si="55"/>
        <v>0</v>
      </c>
      <c r="BF103" s="138">
        <f t="shared" si="55"/>
        <v>0</v>
      </c>
      <c r="BG103" s="138">
        <f t="shared" si="55"/>
        <v>0</v>
      </c>
      <c r="BH103" s="138">
        <f t="shared" si="55"/>
        <v>0</v>
      </c>
      <c r="BI103" s="138">
        <f t="shared" si="55"/>
        <v>0</v>
      </c>
      <c r="BJ103" s="138">
        <f t="shared" si="55"/>
        <v>0</v>
      </c>
      <c r="BK103" s="138">
        <f t="shared" si="55"/>
        <v>0</v>
      </c>
    </row>
    <row r="104" spans="2:63" x14ac:dyDescent="0.25">
      <c r="B104" s="134">
        <v>36923</v>
      </c>
      <c r="C104" s="134">
        <v>36923</v>
      </c>
      <c r="F104" s="85" t="s">
        <v>270</v>
      </c>
      <c r="G104" s="85" t="s">
        <v>204</v>
      </c>
      <c r="H104" s="87"/>
      <c r="I104" s="135"/>
      <c r="K104" s="85" t="str">
        <f>IF(I104=1,0,G104)</f>
        <v>west</v>
      </c>
      <c r="L104" s="138">
        <f t="shared" si="54"/>
        <v>0</v>
      </c>
      <c r="M104" s="138">
        <f t="shared" si="54"/>
        <v>0</v>
      </c>
      <c r="N104" s="138">
        <f t="shared" si="54"/>
        <v>0</v>
      </c>
      <c r="O104" s="138">
        <f t="shared" si="54"/>
        <v>0</v>
      </c>
      <c r="P104" s="138">
        <f t="shared" si="54"/>
        <v>0</v>
      </c>
      <c r="Q104" s="138">
        <f t="shared" si="54"/>
        <v>0</v>
      </c>
      <c r="R104" s="138">
        <f t="shared" si="54"/>
        <v>0</v>
      </c>
      <c r="S104" s="138">
        <f t="shared" si="54"/>
        <v>0</v>
      </c>
      <c r="T104" s="138">
        <f t="shared" si="54"/>
        <v>0</v>
      </c>
      <c r="U104" s="138">
        <f t="shared" si="54"/>
        <v>0</v>
      </c>
      <c r="V104" s="138">
        <f t="shared" si="54"/>
        <v>0</v>
      </c>
      <c r="W104" s="138">
        <f t="shared" si="54"/>
        <v>0</v>
      </c>
      <c r="X104" s="138">
        <f t="shared" si="54"/>
        <v>0</v>
      </c>
      <c r="Y104" s="138">
        <f t="shared" si="54"/>
        <v>0</v>
      </c>
      <c r="Z104" s="138">
        <f t="shared" si="54"/>
        <v>0</v>
      </c>
      <c r="AA104" s="138">
        <f>IF($B104&lt;=AA$2,IF($C104&gt;=AA$2,$D104,0),0)</f>
        <v>0</v>
      </c>
      <c r="AB104" s="138">
        <f t="shared" ref="AB104:BK104" si="56">IF($B104&lt;=AB$2,IF($C104&gt;=AB$2,$D104,0),0)</f>
        <v>0</v>
      </c>
      <c r="AC104" s="138">
        <f t="shared" si="56"/>
        <v>0</v>
      </c>
      <c r="AD104" s="138">
        <f t="shared" si="56"/>
        <v>0</v>
      </c>
      <c r="AE104" s="138">
        <f t="shared" si="56"/>
        <v>0</v>
      </c>
      <c r="AF104" s="138">
        <f t="shared" si="56"/>
        <v>0</v>
      </c>
      <c r="AG104" s="138">
        <f t="shared" si="56"/>
        <v>0</v>
      </c>
      <c r="AH104" s="138">
        <f t="shared" si="56"/>
        <v>0</v>
      </c>
      <c r="AI104" s="138">
        <f t="shared" si="56"/>
        <v>0</v>
      </c>
      <c r="AJ104" s="138">
        <f t="shared" si="56"/>
        <v>0</v>
      </c>
      <c r="AK104" s="138">
        <f t="shared" si="56"/>
        <v>0</v>
      </c>
      <c r="AL104" s="138">
        <f t="shared" si="56"/>
        <v>0</v>
      </c>
      <c r="AM104" s="138">
        <f t="shared" si="56"/>
        <v>0</v>
      </c>
      <c r="AN104" s="138">
        <f t="shared" si="56"/>
        <v>0</v>
      </c>
      <c r="AO104" s="138">
        <f t="shared" si="56"/>
        <v>0</v>
      </c>
      <c r="AP104" s="138">
        <f t="shared" si="56"/>
        <v>0</v>
      </c>
      <c r="AQ104" s="138">
        <f t="shared" si="56"/>
        <v>0</v>
      </c>
      <c r="AR104" s="138">
        <f t="shared" si="56"/>
        <v>0</v>
      </c>
      <c r="AS104" s="138">
        <f t="shared" si="56"/>
        <v>0</v>
      </c>
      <c r="AT104" s="138">
        <f t="shared" si="56"/>
        <v>0</v>
      </c>
      <c r="AU104" s="138">
        <f t="shared" si="56"/>
        <v>0</v>
      </c>
      <c r="AV104" s="138">
        <f t="shared" si="56"/>
        <v>0</v>
      </c>
      <c r="AW104" s="138">
        <f t="shared" si="56"/>
        <v>0</v>
      </c>
      <c r="AX104" s="138">
        <f t="shared" si="56"/>
        <v>0</v>
      </c>
      <c r="AY104" s="138">
        <f t="shared" si="56"/>
        <v>0</v>
      </c>
      <c r="AZ104" s="138">
        <f t="shared" si="56"/>
        <v>0</v>
      </c>
      <c r="BA104" s="138">
        <f t="shared" si="56"/>
        <v>0</v>
      </c>
      <c r="BB104" s="138">
        <f t="shared" si="56"/>
        <v>0</v>
      </c>
      <c r="BC104" s="138">
        <f t="shared" si="56"/>
        <v>0</v>
      </c>
      <c r="BD104" s="138">
        <f t="shared" si="56"/>
        <v>0</v>
      </c>
      <c r="BE104" s="138">
        <f t="shared" si="56"/>
        <v>0</v>
      </c>
      <c r="BF104" s="138">
        <f t="shared" si="56"/>
        <v>0</v>
      </c>
      <c r="BG104" s="138">
        <f t="shared" si="56"/>
        <v>0</v>
      </c>
      <c r="BH104" s="138">
        <f t="shared" si="56"/>
        <v>0</v>
      </c>
      <c r="BI104" s="138">
        <f t="shared" si="56"/>
        <v>0</v>
      </c>
      <c r="BJ104" s="138">
        <f t="shared" si="56"/>
        <v>0</v>
      </c>
      <c r="BK104" s="138">
        <f t="shared" si="56"/>
        <v>0</v>
      </c>
    </row>
    <row r="105" spans="2:63" x14ac:dyDescent="0.25">
      <c r="B105" s="134">
        <v>36951</v>
      </c>
      <c r="C105" s="134">
        <v>36951</v>
      </c>
      <c r="F105" s="85" t="s">
        <v>270</v>
      </c>
      <c r="G105" s="85" t="s">
        <v>204</v>
      </c>
      <c r="H105" s="87"/>
      <c r="I105" s="135"/>
      <c r="K105" s="85" t="str">
        <f t="shared" si="40"/>
        <v>west</v>
      </c>
      <c r="L105" s="138">
        <f>IF($B105&lt;=L$2,IF($C105&gt;=L$2,$D105,0),0)</f>
        <v>0</v>
      </c>
      <c r="M105" s="138">
        <f>IF($B105&lt;=M$2,IF($C105&gt;=M$2,$D105,0),0)</f>
        <v>0</v>
      </c>
      <c r="N105" s="138">
        <f t="shared" ref="N105:Z105" si="57">IF($B105&lt;=N$2,IF($C105&gt;=N$2,$D105,0),0)</f>
        <v>0</v>
      </c>
      <c r="O105" s="138">
        <f t="shared" si="57"/>
        <v>0</v>
      </c>
      <c r="P105" s="138">
        <f t="shared" si="57"/>
        <v>0</v>
      </c>
      <c r="Q105" s="138">
        <f t="shared" si="57"/>
        <v>0</v>
      </c>
      <c r="R105" s="138">
        <f t="shared" si="57"/>
        <v>0</v>
      </c>
      <c r="S105" s="138">
        <f t="shared" si="57"/>
        <v>0</v>
      </c>
      <c r="T105" s="138">
        <f t="shared" si="57"/>
        <v>0</v>
      </c>
      <c r="U105" s="138">
        <f t="shared" si="57"/>
        <v>0</v>
      </c>
      <c r="V105" s="138">
        <f t="shared" si="57"/>
        <v>0</v>
      </c>
      <c r="W105" s="138">
        <f t="shared" si="57"/>
        <v>0</v>
      </c>
      <c r="X105" s="138">
        <f t="shared" si="57"/>
        <v>0</v>
      </c>
      <c r="Y105" s="138">
        <f t="shared" si="57"/>
        <v>0</v>
      </c>
      <c r="Z105" s="138">
        <f t="shared" si="57"/>
        <v>0</v>
      </c>
      <c r="AA105" s="138">
        <f>IF($B105&lt;=AA$2,IF($C105&gt;=AA$2,$D105,0),0)</f>
        <v>0</v>
      </c>
      <c r="AB105" s="138">
        <f t="shared" ref="AB105:BK105" si="58">IF($B105&lt;=AB$2,IF($C105&gt;=AB$2,$D105,0),0)</f>
        <v>0</v>
      </c>
      <c r="AC105" s="138">
        <f t="shared" si="58"/>
        <v>0</v>
      </c>
      <c r="AD105" s="138">
        <f t="shared" si="58"/>
        <v>0</v>
      </c>
      <c r="AE105" s="138">
        <f t="shared" si="58"/>
        <v>0</v>
      </c>
      <c r="AF105" s="138">
        <f t="shared" si="58"/>
        <v>0</v>
      </c>
      <c r="AG105" s="138">
        <f t="shared" si="58"/>
        <v>0</v>
      </c>
      <c r="AH105" s="138">
        <f t="shared" si="58"/>
        <v>0</v>
      </c>
      <c r="AI105" s="138">
        <f t="shared" si="58"/>
        <v>0</v>
      </c>
      <c r="AJ105" s="138">
        <f t="shared" si="58"/>
        <v>0</v>
      </c>
      <c r="AK105" s="138">
        <f t="shared" si="58"/>
        <v>0</v>
      </c>
      <c r="AL105" s="138">
        <f t="shared" si="58"/>
        <v>0</v>
      </c>
      <c r="AM105" s="138">
        <f t="shared" si="58"/>
        <v>0</v>
      </c>
      <c r="AN105" s="138">
        <f t="shared" si="58"/>
        <v>0</v>
      </c>
      <c r="AO105" s="138">
        <f t="shared" si="58"/>
        <v>0</v>
      </c>
      <c r="AP105" s="138">
        <f t="shared" si="58"/>
        <v>0</v>
      </c>
      <c r="AQ105" s="138">
        <f t="shared" si="58"/>
        <v>0</v>
      </c>
      <c r="AR105" s="138">
        <f t="shared" si="58"/>
        <v>0</v>
      </c>
      <c r="AS105" s="138">
        <f t="shared" si="58"/>
        <v>0</v>
      </c>
      <c r="AT105" s="138">
        <f t="shared" si="58"/>
        <v>0</v>
      </c>
      <c r="AU105" s="138">
        <f t="shared" si="58"/>
        <v>0</v>
      </c>
      <c r="AV105" s="138">
        <f t="shared" si="58"/>
        <v>0</v>
      </c>
      <c r="AW105" s="138">
        <f t="shared" si="58"/>
        <v>0</v>
      </c>
      <c r="AX105" s="138">
        <f t="shared" si="58"/>
        <v>0</v>
      </c>
      <c r="AY105" s="138">
        <f t="shared" si="58"/>
        <v>0</v>
      </c>
      <c r="AZ105" s="138">
        <f t="shared" si="58"/>
        <v>0</v>
      </c>
      <c r="BA105" s="138">
        <f t="shared" si="58"/>
        <v>0</v>
      </c>
      <c r="BB105" s="138">
        <f t="shared" si="58"/>
        <v>0</v>
      </c>
      <c r="BC105" s="138">
        <f t="shared" si="58"/>
        <v>0</v>
      </c>
      <c r="BD105" s="138">
        <f t="shared" si="58"/>
        <v>0</v>
      </c>
      <c r="BE105" s="138">
        <f t="shared" si="58"/>
        <v>0</v>
      </c>
      <c r="BF105" s="138">
        <f t="shared" si="58"/>
        <v>0</v>
      </c>
      <c r="BG105" s="138">
        <f t="shared" si="58"/>
        <v>0</v>
      </c>
      <c r="BH105" s="138">
        <f t="shared" si="58"/>
        <v>0</v>
      </c>
      <c r="BI105" s="138">
        <f t="shared" si="58"/>
        <v>0</v>
      </c>
      <c r="BJ105" s="138">
        <f t="shared" si="58"/>
        <v>0</v>
      </c>
      <c r="BK105" s="138">
        <f t="shared" si="58"/>
        <v>0</v>
      </c>
    </row>
    <row r="106" spans="2:63" x14ac:dyDescent="0.25">
      <c r="B106" s="134">
        <v>36923</v>
      </c>
      <c r="C106" s="134">
        <v>36923</v>
      </c>
      <c r="F106" s="85" t="s">
        <v>269</v>
      </c>
      <c r="G106" s="85" t="s">
        <v>204</v>
      </c>
      <c r="H106" s="87"/>
      <c r="I106" s="135"/>
      <c r="K106" s="85" t="str">
        <f>IF(I106=1,0,G106)</f>
        <v>west</v>
      </c>
      <c r="L106" s="138">
        <f>IF($B106&lt;=L$2,IF($C106&gt;=L$2,$D106,0),0)</f>
        <v>0</v>
      </c>
      <c r="M106" s="138">
        <f>IF($B106&lt;=M$2,IF($C106&gt;=M$2,$D106,0),0)</f>
        <v>0</v>
      </c>
      <c r="N106" s="138">
        <f t="shared" ref="N106:Z106" si="59">IF($B106&lt;=N$2,IF($C106&gt;=N$2,$D106,0),0)</f>
        <v>0</v>
      </c>
      <c r="O106" s="138">
        <f t="shared" si="59"/>
        <v>0</v>
      </c>
      <c r="P106" s="138">
        <f t="shared" si="59"/>
        <v>0</v>
      </c>
      <c r="Q106" s="138">
        <f t="shared" si="59"/>
        <v>0</v>
      </c>
      <c r="R106" s="138">
        <f t="shared" si="59"/>
        <v>0</v>
      </c>
      <c r="S106" s="138">
        <f t="shared" si="59"/>
        <v>0</v>
      </c>
      <c r="T106" s="138">
        <f t="shared" si="59"/>
        <v>0</v>
      </c>
      <c r="U106" s="138">
        <f t="shared" si="59"/>
        <v>0</v>
      </c>
      <c r="V106" s="138">
        <f t="shared" si="59"/>
        <v>0</v>
      </c>
      <c r="W106" s="138">
        <f t="shared" si="59"/>
        <v>0</v>
      </c>
      <c r="X106" s="138">
        <f t="shared" si="59"/>
        <v>0</v>
      </c>
      <c r="Y106" s="138">
        <f t="shared" si="59"/>
        <v>0</v>
      </c>
      <c r="Z106" s="138">
        <f t="shared" si="59"/>
        <v>0</v>
      </c>
      <c r="AA106" s="138">
        <f>IF($B106&lt;=AA$2,IF($C106&gt;=AA$2,$D106,0),0)</f>
        <v>0</v>
      </c>
      <c r="AB106" s="138">
        <f>IF($B106&lt;=AB$2,IF($C106&gt;=AB$2,$D106,0),0)</f>
        <v>0</v>
      </c>
      <c r="AC106" s="138">
        <f>IF($B106&lt;=AC$2,IF($C106&gt;=AC$2,$D106,0),0)</f>
        <v>0</v>
      </c>
      <c r="AD106" s="138">
        <f t="shared" ref="AD106:BK106" si="60">IF($B106&lt;=AD$2,IF($C106&gt;=AD$2,$D106,0),0)</f>
        <v>0</v>
      </c>
      <c r="AE106" s="138">
        <f t="shared" si="60"/>
        <v>0</v>
      </c>
      <c r="AF106" s="138">
        <f t="shared" si="60"/>
        <v>0</v>
      </c>
      <c r="AG106" s="138">
        <f t="shared" si="60"/>
        <v>0</v>
      </c>
      <c r="AH106" s="138">
        <f t="shared" si="60"/>
        <v>0</v>
      </c>
      <c r="AI106" s="138">
        <f t="shared" si="60"/>
        <v>0</v>
      </c>
      <c r="AJ106" s="138">
        <f t="shared" si="60"/>
        <v>0</v>
      </c>
      <c r="AK106" s="138">
        <f t="shared" si="60"/>
        <v>0</v>
      </c>
      <c r="AL106" s="138">
        <f t="shared" si="60"/>
        <v>0</v>
      </c>
      <c r="AM106" s="138">
        <f t="shared" si="60"/>
        <v>0</v>
      </c>
      <c r="AN106" s="138">
        <f t="shared" si="60"/>
        <v>0</v>
      </c>
      <c r="AO106" s="138">
        <f t="shared" si="60"/>
        <v>0</v>
      </c>
      <c r="AP106" s="138">
        <f t="shared" si="60"/>
        <v>0</v>
      </c>
      <c r="AQ106" s="138">
        <f t="shared" si="60"/>
        <v>0</v>
      </c>
      <c r="AR106" s="138">
        <f t="shared" si="60"/>
        <v>0</v>
      </c>
      <c r="AS106" s="138">
        <f t="shared" si="60"/>
        <v>0</v>
      </c>
      <c r="AT106" s="138">
        <f t="shared" si="60"/>
        <v>0</v>
      </c>
      <c r="AU106" s="138">
        <f t="shared" si="60"/>
        <v>0</v>
      </c>
      <c r="AV106" s="138">
        <f t="shared" si="60"/>
        <v>0</v>
      </c>
      <c r="AW106" s="138">
        <f t="shared" si="60"/>
        <v>0</v>
      </c>
      <c r="AX106" s="138">
        <f t="shared" si="60"/>
        <v>0</v>
      </c>
      <c r="AY106" s="138">
        <f t="shared" si="60"/>
        <v>0</v>
      </c>
      <c r="AZ106" s="138">
        <f t="shared" si="60"/>
        <v>0</v>
      </c>
      <c r="BA106" s="138">
        <f t="shared" si="60"/>
        <v>0</v>
      </c>
      <c r="BB106" s="138">
        <f t="shared" si="60"/>
        <v>0</v>
      </c>
      <c r="BC106" s="138">
        <f t="shared" si="60"/>
        <v>0</v>
      </c>
      <c r="BD106" s="138">
        <f t="shared" si="60"/>
        <v>0</v>
      </c>
      <c r="BE106" s="138">
        <f t="shared" si="60"/>
        <v>0</v>
      </c>
      <c r="BF106" s="138">
        <f t="shared" si="60"/>
        <v>0</v>
      </c>
      <c r="BG106" s="138">
        <f t="shared" si="60"/>
        <v>0</v>
      </c>
      <c r="BH106" s="138">
        <f t="shared" si="60"/>
        <v>0</v>
      </c>
      <c r="BI106" s="138">
        <f t="shared" si="60"/>
        <v>0</v>
      </c>
      <c r="BJ106" s="138">
        <f t="shared" si="60"/>
        <v>0</v>
      </c>
      <c r="BK106" s="138">
        <f t="shared" si="60"/>
        <v>0</v>
      </c>
    </row>
    <row r="107" spans="2:63" x14ac:dyDescent="0.25">
      <c r="B107" s="134">
        <v>36951</v>
      </c>
      <c r="C107" s="134">
        <v>36951</v>
      </c>
      <c r="F107" s="85" t="s">
        <v>269</v>
      </c>
      <c r="G107" s="85" t="s">
        <v>204</v>
      </c>
      <c r="H107" s="87"/>
      <c r="I107" s="135"/>
      <c r="K107" s="85" t="str">
        <f t="shared" si="40"/>
        <v>west</v>
      </c>
      <c r="L107" s="138">
        <f>IF($B107&lt;=L$2,IF($C107&gt;=L$2,$D107,0),0)</f>
        <v>0</v>
      </c>
      <c r="M107" s="138">
        <f t="shared" ref="M107:BK111" si="61">IF($B107&lt;=M$2,IF($C107&gt;=M$2,$D107,0),0)</f>
        <v>0</v>
      </c>
      <c r="N107" s="138">
        <f t="shared" si="61"/>
        <v>0</v>
      </c>
      <c r="O107" s="138">
        <f t="shared" si="61"/>
        <v>0</v>
      </c>
      <c r="P107" s="138">
        <f t="shared" si="61"/>
        <v>0</v>
      </c>
      <c r="Q107" s="138">
        <f t="shared" si="61"/>
        <v>0</v>
      </c>
      <c r="R107" s="138">
        <f t="shared" si="61"/>
        <v>0</v>
      </c>
      <c r="S107" s="138">
        <f t="shared" si="61"/>
        <v>0</v>
      </c>
      <c r="T107" s="138">
        <f t="shared" si="61"/>
        <v>0</v>
      </c>
      <c r="U107" s="138">
        <f t="shared" si="61"/>
        <v>0</v>
      </c>
      <c r="V107" s="138">
        <f t="shared" si="61"/>
        <v>0</v>
      </c>
      <c r="W107" s="138">
        <f t="shared" si="61"/>
        <v>0</v>
      </c>
      <c r="X107" s="138">
        <f t="shared" si="61"/>
        <v>0</v>
      </c>
      <c r="Y107" s="138">
        <f t="shared" si="61"/>
        <v>0</v>
      </c>
      <c r="Z107" s="138">
        <f t="shared" si="61"/>
        <v>0</v>
      </c>
      <c r="AA107" s="138">
        <f t="shared" si="61"/>
        <v>0</v>
      </c>
      <c r="AB107" s="138">
        <f t="shared" si="61"/>
        <v>0</v>
      </c>
      <c r="AC107" s="138">
        <f t="shared" si="61"/>
        <v>0</v>
      </c>
      <c r="AD107" s="138">
        <f t="shared" si="61"/>
        <v>0</v>
      </c>
      <c r="AE107" s="138">
        <f t="shared" si="61"/>
        <v>0</v>
      </c>
      <c r="AF107" s="138">
        <f t="shared" si="61"/>
        <v>0</v>
      </c>
      <c r="AG107" s="138">
        <f t="shared" si="61"/>
        <v>0</v>
      </c>
      <c r="AH107" s="138">
        <f t="shared" si="61"/>
        <v>0</v>
      </c>
      <c r="AI107" s="138">
        <f t="shared" si="61"/>
        <v>0</v>
      </c>
      <c r="AJ107" s="138">
        <f t="shared" si="61"/>
        <v>0</v>
      </c>
      <c r="AK107" s="138">
        <f t="shared" si="61"/>
        <v>0</v>
      </c>
      <c r="AL107" s="138">
        <f t="shared" si="61"/>
        <v>0</v>
      </c>
      <c r="AM107" s="138">
        <f t="shared" si="61"/>
        <v>0</v>
      </c>
      <c r="AN107" s="138">
        <f t="shared" si="61"/>
        <v>0</v>
      </c>
      <c r="AO107" s="138">
        <f t="shared" si="61"/>
        <v>0</v>
      </c>
      <c r="AP107" s="138">
        <f t="shared" si="61"/>
        <v>0</v>
      </c>
      <c r="AQ107" s="138">
        <f t="shared" si="61"/>
        <v>0</v>
      </c>
      <c r="AR107" s="138">
        <f t="shared" si="61"/>
        <v>0</v>
      </c>
      <c r="AS107" s="138">
        <f t="shared" si="61"/>
        <v>0</v>
      </c>
      <c r="AT107" s="138">
        <f t="shared" si="61"/>
        <v>0</v>
      </c>
      <c r="AU107" s="138">
        <f t="shared" si="61"/>
        <v>0</v>
      </c>
      <c r="AV107" s="138">
        <f t="shared" si="61"/>
        <v>0</v>
      </c>
      <c r="AW107" s="138">
        <f t="shared" si="61"/>
        <v>0</v>
      </c>
      <c r="AX107" s="138">
        <f t="shared" si="61"/>
        <v>0</v>
      </c>
      <c r="AY107" s="138">
        <f t="shared" si="61"/>
        <v>0</v>
      </c>
      <c r="AZ107" s="138">
        <f t="shared" si="61"/>
        <v>0</v>
      </c>
      <c r="BA107" s="138">
        <f t="shared" si="61"/>
        <v>0</v>
      </c>
      <c r="BB107" s="138">
        <f t="shared" si="61"/>
        <v>0</v>
      </c>
      <c r="BC107" s="138">
        <f t="shared" si="61"/>
        <v>0</v>
      </c>
      <c r="BD107" s="138">
        <f t="shared" si="61"/>
        <v>0</v>
      </c>
      <c r="BE107" s="138">
        <f t="shared" si="61"/>
        <v>0</v>
      </c>
      <c r="BF107" s="138">
        <f t="shared" si="61"/>
        <v>0</v>
      </c>
      <c r="BG107" s="138">
        <f t="shared" si="61"/>
        <v>0</v>
      </c>
      <c r="BH107" s="138">
        <f t="shared" si="61"/>
        <v>0</v>
      </c>
      <c r="BI107" s="138">
        <f t="shared" si="61"/>
        <v>0</v>
      </c>
      <c r="BJ107" s="138">
        <f t="shared" si="61"/>
        <v>0</v>
      </c>
      <c r="BK107" s="138">
        <f t="shared" si="61"/>
        <v>0</v>
      </c>
    </row>
    <row r="108" spans="2:63" x14ac:dyDescent="0.25">
      <c r="B108" s="134">
        <v>36982</v>
      </c>
      <c r="C108" s="134">
        <v>37043</v>
      </c>
      <c r="F108" s="85" t="s">
        <v>269</v>
      </c>
      <c r="G108" s="85" t="s">
        <v>204</v>
      </c>
      <c r="H108" s="87"/>
      <c r="I108" s="135"/>
      <c r="K108" s="85" t="str">
        <f t="shared" si="40"/>
        <v>west</v>
      </c>
      <c r="L108" s="138">
        <f>IF($B108&lt;=L$2,IF($C108&gt;=L$2,$D108,0),0)</f>
        <v>0</v>
      </c>
      <c r="M108" s="138">
        <f t="shared" ref="M108:AB111" si="62">IF($B108&lt;=M$2,IF($C108&gt;=M$2,$D108,0),0)</f>
        <v>0</v>
      </c>
      <c r="N108" s="138">
        <f t="shared" si="62"/>
        <v>0</v>
      </c>
      <c r="O108" s="138">
        <f t="shared" si="62"/>
        <v>0</v>
      </c>
      <c r="P108" s="138">
        <f t="shared" si="62"/>
        <v>0</v>
      </c>
      <c r="Q108" s="138">
        <f t="shared" si="62"/>
        <v>0</v>
      </c>
      <c r="R108" s="138">
        <f t="shared" si="62"/>
        <v>0</v>
      </c>
      <c r="S108" s="138">
        <f t="shared" si="62"/>
        <v>0</v>
      </c>
      <c r="T108" s="138">
        <f t="shared" si="62"/>
        <v>0</v>
      </c>
      <c r="U108" s="138">
        <f t="shared" si="62"/>
        <v>0</v>
      </c>
      <c r="V108" s="138">
        <f t="shared" si="62"/>
        <v>0</v>
      </c>
      <c r="W108" s="138">
        <f t="shared" si="62"/>
        <v>0</v>
      </c>
      <c r="X108" s="138">
        <f t="shared" si="62"/>
        <v>0</v>
      </c>
      <c r="Y108" s="138">
        <f t="shared" si="62"/>
        <v>0</v>
      </c>
      <c r="Z108" s="138">
        <f t="shared" si="62"/>
        <v>0</v>
      </c>
      <c r="AA108" s="138">
        <f t="shared" si="62"/>
        <v>0</v>
      </c>
      <c r="AB108" s="138">
        <f t="shared" si="62"/>
        <v>0</v>
      </c>
      <c r="AC108" s="138">
        <f t="shared" si="61"/>
        <v>0</v>
      </c>
      <c r="AD108" s="138">
        <f t="shared" si="61"/>
        <v>0</v>
      </c>
      <c r="AE108" s="138">
        <f t="shared" si="61"/>
        <v>0</v>
      </c>
      <c r="AF108" s="138">
        <f t="shared" si="61"/>
        <v>0</v>
      </c>
      <c r="AG108" s="138">
        <f t="shared" si="61"/>
        <v>0</v>
      </c>
      <c r="AH108" s="138">
        <f t="shared" si="61"/>
        <v>0</v>
      </c>
      <c r="AI108" s="138">
        <f t="shared" si="61"/>
        <v>0</v>
      </c>
      <c r="AJ108" s="138">
        <f t="shared" si="61"/>
        <v>0</v>
      </c>
      <c r="AK108" s="138">
        <f t="shared" si="61"/>
        <v>0</v>
      </c>
      <c r="AL108" s="138">
        <f t="shared" si="61"/>
        <v>0</v>
      </c>
      <c r="AM108" s="138">
        <f t="shared" si="61"/>
        <v>0</v>
      </c>
      <c r="AN108" s="138">
        <f t="shared" si="61"/>
        <v>0</v>
      </c>
      <c r="AO108" s="138">
        <f t="shared" si="61"/>
        <v>0</v>
      </c>
      <c r="AP108" s="138">
        <f t="shared" si="61"/>
        <v>0</v>
      </c>
      <c r="AQ108" s="138">
        <f t="shared" si="61"/>
        <v>0</v>
      </c>
      <c r="AR108" s="138">
        <f t="shared" si="61"/>
        <v>0</v>
      </c>
      <c r="AS108" s="138">
        <f t="shared" si="61"/>
        <v>0</v>
      </c>
      <c r="AT108" s="138">
        <f t="shared" si="61"/>
        <v>0</v>
      </c>
      <c r="AU108" s="138">
        <f t="shared" si="61"/>
        <v>0</v>
      </c>
      <c r="AV108" s="138">
        <f t="shared" si="61"/>
        <v>0</v>
      </c>
      <c r="AW108" s="138">
        <f t="shared" si="61"/>
        <v>0</v>
      </c>
      <c r="AX108" s="138">
        <f t="shared" si="61"/>
        <v>0</v>
      </c>
      <c r="AY108" s="138">
        <f t="shared" si="61"/>
        <v>0</v>
      </c>
      <c r="AZ108" s="138">
        <f t="shared" si="61"/>
        <v>0</v>
      </c>
      <c r="BA108" s="138">
        <f t="shared" si="61"/>
        <v>0</v>
      </c>
      <c r="BB108" s="138">
        <f t="shared" si="61"/>
        <v>0</v>
      </c>
      <c r="BC108" s="138">
        <f t="shared" si="61"/>
        <v>0</v>
      </c>
      <c r="BD108" s="138">
        <f t="shared" si="61"/>
        <v>0</v>
      </c>
      <c r="BE108" s="138">
        <f t="shared" si="61"/>
        <v>0</v>
      </c>
      <c r="BF108" s="138">
        <f t="shared" si="61"/>
        <v>0</v>
      </c>
      <c r="BG108" s="138">
        <f t="shared" si="61"/>
        <v>0</v>
      </c>
      <c r="BH108" s="138">
        <f t="shared" si="61"/>
        <v>0</v>
      </c>
      <c r="BI108" s="138">
        <f t="shared" si="61"/>
        <v>0</v>
      </c>
      <c r="BJ108" s="138">
        <f t="shared" si="61"/>
        <v>0</v>
      </c>
      <c r="BK108" s="138">
        <f t="shared" si="61"/>
        <v>0</v>
      </c>
    </row>
    <row r="109" spans="2:63" x14ac:dyDescent="0.25">
      <c r="B109" s="134">
        <v>37073</v>
      </c>
      <c r="C109" s="134">
        <v>37135</v>
      </c>
      <c r="F109" s="85" t="s">
        <v>269</v>
      </c>
      <c r="G109" s="85" t="s">
        <v>204</v>
      </c>
      <c r="H109" s="87"/>
      <c r="I109" s="135"/>
      <c r="K109" s="85" t="str">
        <f t="shared" si="40"/>
        <v>west</v>
      </c>
      <c r="L109" s="138">
        <f>IF($B109&lt;=L$2,IF($C109&gt;=L$2,$D109,0),0)</f>
        <v>0</v>
      </c>
      <c r="M109" s="138">
        <f t="shared" si="62"/>
        <v>0</v>
      </c>
      <c r="N109" s="138">
        <f t="shared" si="62"/>
        <v>0</v>
      </c>
      <c r="O109" s="138">
        <f t="shared" si="62"/>
        <v>0</v>
      </c>
      <c r="P109" s="138">
        <f t="shared" si="62"/>
        <v>0</v>
      </c>
      <c r="Q109" s="138">
        <f t="shared" si="62"/>
        <v>0</v>
      </c>
      <c r="R109" s="138">
        <f t="shared" si="62"/>
        <v>0</v>
      </c>
      <c r="S109" s="138">
        <f t="shared" si="62"/>
        <v>0</v>
      </c>
      <c r="T109" s="138">
        <f t="shared" si="62"/>
        <v>0</v>
      </c>
      <c r="U109" s="138">
        <f t="shared" si="62"/>
        <v>0</v>
      </c>
      <c r="V109" s="138">
        <f t="shared" si="62"/>
        <v>0</v>
      </c>
      <c r="W109" s="138">
        <f t="shared" si="62"/>
        <v>0</v>
      </c>
      <c r="X109" s="138">
        <f t="shared" si="62"/>
        <v>0</v>
      </c>
      <c r="Y109" s="138">
        <f t="shared" si="62"/>
        <v>0</v>
      </c>
      <c r="Z109" s="138">
        <f t="shared" si="62"/>
        <v>0</v>
      </c>
      <c r="AA109" s="138">
        <f t="shared" si="62"/>
        <v>0</v>
      </c>
      <c r="AB109" s="138">
        <f t="shared" si="61"/>
        <v>0</v>
      </c>
      <c r="AC109" s="138">
        <f t="shared" si="61"/>
        <v>0</v>
      </c>
      <c r="AD109" s="138">
        <f t="shared" si="61"/>
        <v>0</v>
      </c>
      <c r="AE109" s="138">
        <f t="shared" si="61"/>
        <v>0</v>
      </c>
      <c r="AF109" s="138">
        <f t="shared" si="61"/>
        <v>0</v>
      </c>
      <c r="AG109" s="138">
        <f t="shared" si="61"/>
        <v>0</v>
      </c>
      <c r="AH109" s="138">
        <f t="shared" si="61"/>
        <v>0</v>
      </c>
      <c r="AI109" s="138">
        <f t="shared" si="61"/>
        <v>0</v>
      </c>
      <c r="AJ109" s="138">
        <f t="shared" si="61"/>
        <v>0</v>
      </c>
      <c r="AK109" s="138">
        <f t="shared" si="61"/>
        <v>0</v>
      </c>
      <c r="AL109" s="138">
        <f t="shared" si="61"/>
        <v>0</v>
      </c>
      <c r="AM109" s="138">
        <f t="shared" si="61"/>
        <v>0</v>
      </c>
      <c r="AN109" s="138">
        <f t="shared" si="61"/>
        <v>0</v>
      </c>
      <c r="AO109" s="138">
        <f t="shared" si="61"/>
        <v>0</v>
      </c>
      <c r="AP109" s="138">
        <f t="shared" si="61"/>
        <v>0</v>
      </c>
      <c r="AQ109" s="138">
        <f t="shared" si="61"/>
        <v>0</v>
      </c>
      <c r="AR109" s="138">
        <f t="shared" si="61"/>
        <v>0</v>
      </c>
      <c r="AS109" s="138">
        <f t="shared" si="61"/>
        <v>0</v>
      </c>
      <c r="AT109" s="138">
        <f t="shared" si="61"/>
        <v>0</v>
      </c>
      <c r="AU109" s="138">
        <f t="shared" si="61"/>
        <v>0</v>
      </c>
      <c r="AV109" s="138">
        <f t="shared" si="61"/>
        <v>0</v>
      </c>
      <c r="AW109" s="138">
        <f t="shared" si="61"/>
        <v>0</v>
      </c>
      <c r="AX109" s="138">
        <f t="shared" si="61"/>
        <v>0</v>
      </c>
      <c r="AY109" s="138">
        <f t="shared" si="61"/>
        <v>0</v>
      </c>
      <c r="AZ109" s="138">
        <f t="shared" si="61"/>
        <v>0</v>
      </c>
      <c r="BA109" s="138">
        <f t="shared" si="61"/>
        <v>0</v>
      </c>
      <c r="BB109" s="138">
        <f t="shared" si="61"/>
        <v>0</v>
      </c>
      <c r="BC109" s="138">
        <f t="shared" si="61"/>
        <v>0</v>
      </c>
      <c r="BD109" s="138">
        <f t="shared" si="61"/>
        <v>0</v>
      </c>
      <c r="BE109" s="138">
        <f t="shared" si="61"/>
        <v>0</v>
      </c>
      <c r="BF109" s="138">
        <f t="shared" si="61"/>
        <v>0</v>
      </c>
      <c r="BG109" s="138">
        <f t="shared" si="61"/>
        <v>0</v>
      </c>
      <c r="BH109" s="138">
        <f t="shared" si="61"/>
        <v>0</v>
      </c>
      <c r="BI109" s="138">
        <f t="shared" si="61"/>
        <v>0</v>
      </c>
      <c r="BJ109" s="138">
        <f t="shared" si="61"/>
        <v>0</v>
      </c>
      <c r="BK109" s="138">
        <f t="shared" si="61"/>
        <v>0</v>
      </c>
    </row>
    <row r="110" spans="2:63" x14ac:dyDescent="0.25">
      <c r="B110" s="134">
        <v>36923</v>
      </c>
      <c r="C110" s="134">
        <v>36923</v>
      </c>
      <c r="F110" s="85" t="s">
        <v>203</v>
      </c>
      <c r="G110" s="85" t="s">
        <v>204</v>
      </c>
      <c r="H110" s="87"/>
      <c r="I110" s="135"/>
      <c r="K110" s="85" t="str">
        <f>IF(I110=1,0,G110)</f>
        <v>west</v>
      </c>
      <c r="L110" s="138">
        <f>IF($B110&lt;=L$2,IF($C110&gt;=L$2,$D110,0),0)</f>
        <v>0</v>
      </c>
      <c r="M110" s="138">
        <f>IF($B110&lt;=M$2,IF($C110&gt;=M$2,$D110,0),0)</f>
        <v>0</v>
      </c>
      <c r="N110" s="138">
        <f t="shared" si="62"/>
        <v>0</v>
      </c>
      <c r="O110" s="138">
        <f t="shared" si="62"/>
        <v>0</v>
      </c>
      <c r="P110" s="138">
        <f t="shared" si="62"/>
        <v>0</v>
      </c>
      <c r="Q110" s="138">
        <f t="shared" si="62"/>
        <v>0</v>
      </c>
      <c r="R110" s="138">
        <f t="shared" si="62"/>
        <v>0</v>
      </c>
      <c r="S110" s="138">
        <f t="shared" si="62"/>
        <v>0</v>
      </c>
      <c r="T110" s="138">
        <f t="shared" si="62"/>
        <v>0</v>
      </c>
      <c r="U110" s="138">
        <f t="shared" si="62"/>
        <v>0</v>
      </c>
      <c r="V110" s="138">
        <f t="shared" si="62"/>
        <v>0</v>
      </c>
      <c r="W110" s="138">
        <f t="shared" si="62"/>
        <v>0</v>
      </c>
      <c r="X110" s="138">
        <f t="shared" si="62"/>
        <v>0</v>
      </c>
      <c r="Y110" s="138">
        <f t="shared" si="62"/>
        <v>0</v>
      </c>
      <c r="Z110" s="138">
        <f t="shared" si="62"/>
        <v>0</v>
      </c>
      <c r="AA110" s="138">
        <f t="shared" si="62"/>
        <v>0</v>
      </c>
      <c r="AB110" s="138">
        <f t="shared" si="62"/>
        <v>0</v>
      </c>
      <c r="AC110" s="138">
        <f t="shared" si="61"/>
        <v>0</v>
      </c>
      <c r="AD110" s="138">
        <f t="shared" si="61"/>
        <v>0</v>
      </c>
      <c r="AE110" s="138">
        <f t="shared" si="61"/>
        <v>0</v>
      </c>
      <c r="AF110" s="138">
        <f t="shared" si="61"/>
        <v>0</v>
      </c>
      <c r="AG110" s="138">
        <f t="shared" si="61"/>
        <v>0</v>
      </c>
      <c r="AH110" s="138">
        <f t="shared" si="61"/>
        <v>0</v>
      </c>
      <c r="AI110" s="138">
        <f t="shared" si="61"/>
        <v>0</v>
      </c>
      <c r="AJ110" s="138">
        <f t="shared" si="61"/>
        <v>0</v>
      </c>
      <c r="AK110" s="138">
        <f t="shared" si="61"/>
        <v>0</v>
      </c>
      <c r="AL110" s="138">
        <f t="shared" si="61"/>
        <v>0</v>
      </c>
      <c r="AM110" s="138">
        <f t="shared" si="61"/>
        <v>0</v>
      </c>
      <c r="AN110" s="138">
        <f t="shared" si="61"/>
        <v>0</v>
      </c>
      <c r="AO110" s="138">
        <f t="shared" si="61"/>
        <v>0</v>
      </c>
      <c r="AP110" s="138">
        <f t="shared" si="61"/>
        <v>0</v>
      </c>
      <c r="AQ110" s="138">
        <f t="shared" si="61"/>
        <v>0</v>
      </c>
      <c r="AR110" s="138">
        <f t="shared" si="61"/>
        <v>0</v>
      </c>
      <c r="AS110" s="138">
        <f t="shared" si="61"/>
        <v>0</v>
      </c>
      <c r="AT110" s="138">
        <f t="shared" si="61"/>
        <v>0</v>
      </c>
      <c r="AU110" s="138">
        <f t="shared" si="61"/>
        <v>0</v>
      </c>
      <c r="AV110" s="138">
        <f t="shared" si="61"/>
        <v>0</v>
      </c>
      <c r="AW110" s="138">
        <f t="shared" si="61"/>
        <v>0</v>
      </c>
      <c r="AX110" s="138">
        <f t="shared" si="61"/>
        <v>0</v>
      </c>
      <c r="AY110" s="138">
        <f t="shared" si="61"/>
        <v>0</v>
      </c>
      <c r="AZ110" s="138">
        <f t="shared" si="61"/>
        <v>0</v>
      </c>
      <c r="BA110" s="138">
        <f t="shared" si="61"/>
        <v>0</v>
      </c>
      <c r="BB110" s="138">
        <f t="shared" si="61"/>
        <v>0</v>
      </c>
      <c r="BC110" s="138">
        <f t="shared" si="61"/>
        <v>0</v>
      </c>
      <c r="BD110" s="138">
        <f t="shared" si="61"/>
        <v>0</v>
      </c>
      <c r="BE110" s="138">
        <f t="shared" si="61"/>
        <v>0</v>
      </c>
      <c r="BF110" s="138">
        <f t="shared" si="61"/>
        <v>0</v>
      </c>
      <c r="BG110" s="138">
        <f t="shared" si="61"/>
        <v>0</v>
      </c>
      <c r="BH110" s="138">
        <f t="shared" si="61"/>
        <v>0</v>
      </c>
      <c r="BI110" s="138">
        <f t="shared" si="61"/>
        <v>0</v>
      </c>
      <c r="BJ110" s="138">
        <f t="shared" si="61"/>
        <v>0</v>
      </c>
      <c r="BK110" s="138">
        <f t="shared" si="61"/>
        <v>0</v>
      </c>
    </row>
    <row r="111" spans="2:63" x14ac:dyDescent="0.25">
      <c r="B111" s="134">
        <v>36951</v>
      </c>
      <c r="C111" s="134">
        <v>36951</v>
      </c>
      <c r="F111" s="85" t="s">
        <v>203</v>
      </c>
      <c r="G111" s="85" t="s">
        <v>204</v>
      </c>
      <c r="H111" s="87"/>
      <c r="I111" s="135"/>
      <c r="K111" s="85" t="str">
        <f>IF(I111=1,0,G111)</f>
        <v>west</v>
      </c>
      <c r="L111" s="138">
        <f>IF($B111&lt;=L$2,IF($C111&gt;=L$2,$D111,0),0)</f>
        <v>0</v>
      </c>
      <c r="M111" s="138">
        <f t="shared" si="62"/>
        <v>0</v>
      </c>
      <c r="N111" s="138">
        <f t="shared" si="62"/>
        <v>0</v>
      </c>
      <c r="O111" s="138">
        <f t="shared" si="62"/>
        <v>0</v>
      </c>
      <c r="P111" s="138">
        <f t="shared" si="62"/>
        <v>0</v>
      </c>
      <c r="Q111" s="138">
        <f t="shared" si="62"/>
        <v>0</v>
      </c>
      <c r="R111" s="138">
        <f t="shared" si="62"/>
        <v>0</v>
      </c>
      <c r="S111" s="138">
        <f t="shared" si="62"/>
        <v>0</v>
      </c>
      <c r="T111" s="138">
        <f t="shared" si="62"/>
        <v>0</v>
      </c>
      <c r="U111" s="138">
        <f t="shared" si="62"/>
        <v>0</v>
      </c>
      <c r="V111" s="138">
        <f t="shared" si="62"/>
        <v>0</v>
      </c>
      <c r="W111" s="138">
        <f t="shared" si="62"/>
        <v>0</v>
      </c>
      <c r="X111" s="138">
        <f t="shared" si="62"/>
        <v>0</v>
      </c>
      <c r="Y111" s="138">
        <f t="shared" si="62"/>
        <v>0</v>
      </c>
      <c r="Z111" s="138">
        <f t="shared" si="62"/>
        <v>0</v>
      </c>
      <c r="AA111" s="138">
        <f t="shared" si="62"/>
        <v>0</v>
      </c>
      <c r="AB111" s="138">
        <f t="shared" si="62"/>
        <v>0</v>
      </c>
      <c r="AC111" s="138">
        <f t="shared" si="61"/>
        <v>0</v>
      </c>
      <c r="AD111" s="138">
        <f t="shared" si="61"/>
        <v>0</v>
      </c>
      <c r="AE111" s="138">
        <f t="shared" si="61"/>
        <v>0</v>
      </c>
      <c r="AF111" s="138">
        <f t="shared" si="61"/>
        <v>0</v>
      </c>
      <c r="AG111" s="138">
        <f t="shared" si="61"/>
        <v>0</v>
      </c>
      <c r="AH111" s="138">
        <f t="shared" si="61"/>
        <v>0</v>
      </c>
      <c r="AI111" s="138">
        <f t="shared" si="61"/>
        <v>0</v>
      </c>
      <c r="AJ111" s="138">
        <f t="shared" si="61"/>
        <v>0</v>
      </c>
      <c r="AK111" s="138">
        <f t="shared" si="61"/>
        <v>0</v>
      </c>
      <c r="AL111" s="138">
        <f t="shared" si="61"/>
        <v>0</v>
      </c>
      <c r="AM111" s="138">
        <f t="shared" si="61"/>
        <v>0</v>
      </c>
      <c r="AN111" s="138">
        <f t="shared" si="61"/>
        <v>0</v>
      </c>
      <c r="AO111" s="138">
        <f t="shared" si="61"/>
        <v>0</v>
      </c>
      <c r="AP111" s="138">
        <f t="shared" si="61"/>
        <v>0</v>
      </c>
      <c r="AQ111" s="138">
        <f t="shared" si="61"/>
        <v>0</v>
      </c>
      <c r="AR111" s="138">
        <f t="shared" si="61"/>
        <v>0</v>
      </c>
      <c r="AS111" s="138">
        <f t="shared" si="61"/>
        <v>0</v>
      </c>
      <c r="AT111" s="138">
        <f t="shared" si="61"/>
        <v>0</v>
      </c>
      <c r="AU111" s="138">
        <f t="shared" si="61"/>
        <v>0</v>
      </c>
      <c r="AV111" s="138">
        <f t="shared" si="61"/>
        <v>0</v>
      </c>
      <c r="AW111" s="138">
        <f t="shared" si="61"/>
        <v>0</v>
      </c>
      <c r="AX111" s="138">
        <f t="shared" si="61"/>
        <v>0</v>
      </c>
      <c r="AY111" s="138">
        <f t="shared" si="61"/>
        <v>0</v>
      </c>
      <c r="AZ111" s="138">
        <f t="shared" si="61"/>
        <v>0</v>
      </c>
      <c r="BA111" s="138">
        <f t="shared" si="61"/>
        <v>0</v>
      </c>
      <c r="BB111" s="138">
        <f t="shared" si="61"/>
        <v>0</v>
      </c>
      <c r="BC111" s="138">
        <f t="shared" si="61"/>
        <v>0</v>
      </c>
      <c r="BD111" s="138">
        <f t="shared" si="61"/>
        <v>0</v>
      </c>
      <c r="BE111" s="138">
        <f t="shared" si="61"/>
        <v>0</v>
      </c>
      <c r="BF111" s="138">
        <f t="shared" si="61"/>
        <v>0</v>
      </c>
      <c r="BG111" s="138">
        <f t="shared" si="61"/>
        <v>0</v>
      </c>
      <c r="BH111" s="138">
        <f t="shared" si="61"/>
        <v>0</v>
      </c>
      <c r="BI111" s="138">
        <f t="shared" si="61"/>
        <v>0</v>
      </c>
      <c r="BJ111" s="138">
        <f t="shared" si="61"/>
        <v>0</v>
      </c>
      <c r="BK111" s="138">
        <f t="shared" si="61"/>
        <v>0</v>
      </c>
    </row>
    <row r="112" spans="2:63" x14ac:dyDescent="0.25">
      <c r="B112" s="134">
        <v>36982</v>
      </c>
      <c r="C112" s="134">
        <v>37043</v>
      </c>
      <c r="F112" s="85" t="s">
        <v>203</v>
      </c>
      <c r="G112" s="85" t="s">
        <v>204</v>
      </c>
      <c r="H112" s="87"/>
      <c r="I112" s="135"/>
      <c r="K112" s="85" t="str">
        <f t="shared" ref="K112:K118" si="63">IF(I112=1,0,G112)</f>
        <v>west</v>
      </c>
      <c r="L112" s="138">
        <f t="shared" ref="L112:M124" si="64">IF($B112&lt;=L$2,IF($C112&gt;=L$2,$D112,0),0)</f>
        <v>0</v>
      </c>
      <c r="M112" s="138">
        <f t="shared" ref="M112:AR112" si="65">IF($B112&lt;=M$2,IF($C112&gt;=M$2,$D112,0),0)</f>
        <v>0</v>
      </c>
      <c r="N112" s="138">
        <f t="shared" si="65"/>
        <v>0</v>
      </c>
      <c r="O112" s="138">
        <f t="shared" si="65"/>
        <v>0</v>
      </c>
      <c r="P112" s="138">
        <f t="shared" si="65"/>
        <v>0</v>
      </c>
      <c r="Q112" s="138">
        <f t="shared" si="65"/>
        <v>0</v>
      </c>
      <c r="R112" s="138">
        <f t="shared" si="65"/>
        <v>0</v>
      </c>
      <c r="S112" s="138">
        <f t="shared" si="65"/>
        <v>0</v>
      </c>
      <c r="T112" s="138">
        <f t="shared" si="65"/>
        <v>0</v>
      </c>
      <c r="U112" s="138">
        <f t="shared" si="65"/>
        <v>0</v>
      </c>
      <c r="V112" s="138">
        <f t="shared" si="65"/>
        <v>0</v>
      </c>
      <c r="W112" s="138">
        <f t="shared" si="65"/>
        <v>0</v>
      </c>
      <c r="X112" s="138">
        <f t="shared" si="65"/>
        <v>0</v>
      </c>
      <c r="Y112" s="138">
        <f t="shared" si="65"/>
        <v>0</v>
      </c>
      <c r="Z112" s="138">
        <f t="shared" si="65"/>
        <v>0</v>
      </c>
      <c r="AA112" s="138">
        <f t="shared" si="65"/>
        <v>0</v>
      </c>
      <c r="AB112" s="138">
        <f t="shared" si="65"/>
        <v>0</v>
      </c>
      <c r="AC112" s="138">
        <f t="shared" si="65"/>
        <v>0</v>
      </c>
      <c r="AD112" s="138">
        <f t="shared" si="65"/>
        <v>0</v>
      </c>
      <c r="AE112" s="138">
        <f t="shared" si="65"/>
        <v>0</v>
      </c>
      <c r="AF112" s="138">
        <f t="shared" si="65"/>
        <v>0</v>
      </c>
      <c r="AG112" s="138">
        <f t="shared" si="65"/>
        <v>0</v>
      </c>
      <c r="AH112" s="138">
        <f t="shared" si="65"/>
        <v>0</v>
      </c>
      <c r="AI112" s="138">
        <f t="shared" si="65"/>
        <v>0</v>
      </c>
      <c r="AJ112" s="138">
        <f t="shared" si="65"/>
        <v>0</v>
      </c>
      <c r="AK112" s="138">
        <f t="shared" si="65"/>
        <v>0</v>
      </c>
      <c r="AL112" s="138">
        <f t="shared" si="65"/>
        <v>0</v>
      </c>
      <c r="AM112" s="138">
        <f t="shared" si="65"/>
        <v>0</v>
      </c>
      <c r="AN112" s="138">
        <f t="shared" si="65"/>
        <v>0</v>
      </c>
      <c r="AO112" s="138">
        <f t="shared" si="65"/>
        <v>0</v>
      </c>
      <c r="AP112" s="138">
        <f t="shared" si="65"/>
        <v>0</v>
      </c>
      <c r="AQ112" s="138">
        <f t="shared" si="65"/>
        <v>0</v>
      </c>
      <c r="AR112" s="138">
        <f t="shared" si="65"/>
        <v>0</v>
      </c>
      <c r="AS112" s="138">
        <f t="shared" ref="AS112:BK112" si="66">IF($B112&lt;=AS$2,IF($C112&gt;=AS$2,$D112,0),0)</f>
        <v>0</v>
      </c>
      <c r="AT112" s="138">
        <f t="shared" si="66"/>
        <v>0</v>
      </c>
      <c r="AU112" s="138">
        <f t="shared" si="66"/>
        <v>0</v>
      </c>
      <c r="AV112" s="138">
        <f t="shared" si="66"/>
        <v>0</v>
      </c>
      <c r="AW112" s="138">
        <f t="shared" si="66"/>
        <v>0</v>
      </c>
      <c r="AX112" s="138">
        <f t="shared" si="66"/>
        <v>0</v>
      </c>
      <c r="AY112" s="138">
        <f t="shared" si="66"/>
        <v>0</v>
      </c>
      <c r="AZ112" s="138">
        <f t="shared" si="66"/>
        <v>0</v>
      </c>
      <c r="BA112" s="138">
        <f t="shared" si="66"/>
        <v>0</v>
      </c>
      <c r="BB112" s="138">
        <f t="shared" si="66"/>
        <v>0</v>
      </c>
      <c r="BC112" s="138">
        <f t="shared" si="66"/>
        <v>0</v>
      </c>
      <c r="BD112" s="138">
        <f t="shared" si="66"/>
        <v>0</v>
      </c>
      <c r="BE112" s="138">
        <f t="shared" si="66"/>
        <v>0</v>
      </c>
      <c r="BF112" s="138">
        <f t="shared" si="66"/>
        <v>0</v>
      </c>
      <c r="BG112" s="138">
        <f t="shared" si="66"/>
        <v>0</v>
      </c>
      <c r="BH112" s="138">
        <f t="shared" si="66"/>
        <v>0</v>
      </c>
      <c r="BI112" s="138">
        <f t="shared" si="66"/>
        <v>0</v>
      </c>
      <c r="BJ112" s="138">
        <f t="shared" si="66"/>
        <v>0</v>
      </c>
      <c r="BK112" s="138">
        <f t="shared" si="66"/>
        <v>0</v>
      </c>
    </row>
    <row r="113" spans="2:63" x14ac:dyDescent="0.25">
      <c r="B113" s="134">
        <v>37073</v>
      </c>
      <c r="C113" s="134">
        <v>37135</v>
      </c>
      <c r="F113" s="85" t="s">
        <v>203</v>
      </c>
      <c r="G113" s="85" t="s">
        <v>204</v>
      </c>
      <c r="H113" s="87"/>
      <c r="I113" s="135"/>
      <c r="K113" s="85" t="str">
        <f t="shared" si="63"/>
        <v>west</v>
      </c>
      <c r="L113" s="138">
        <f t="shared" si="64"/>
        <v>0</v>
      </c>
      <c r="M113" s="138">
        <f t="shared" ref="M113:AB116" si="67">IF($B113&lt;=M$2,IF($C113&gt;=M$2,$D113,0),0)</f>
        <v>0</v>
      </c>
      <c r="N113" s="138">
        <f t="shared" si="67"/>
        <v>0</v>
      </c>
      <c r="O113" s="138">
        <f t="shared" si="67"/>
        <v>0</v>
      </c>
      <c r="P113" s="138">
        <f t="shared" si="67"/>
        <v>0</v>
      </c>
      <c r="Q113" s="138">
        <f t="shared" si="67"/>
        <v>0</v>
      </c>
      <c r="R113" s="138">
        <f t="shared" si="67"/>
        <v>0</v>
      </c>
      <c r="S113" s="138">
        <f t="shared" si="67"/>
        <v>0</v>
      </c>
      <c r="T113" s="138">
        <f t="shared" si="67"/>
        <v>0</v>
      </c>
      <c r="U113" s="138">
        <f t="shared" si="67"/>
        <v>0</v>
      </c>
      <c r="V113" s="138">
        <f t="shared" si="67"/>
        <v>0</v>
      </c>
      <c r="W113" s="138">
        <f t="shared" si="67"/>
        <v>0</v>
      </c>
      <c r="X113" s="138">
        <f t="shared" si="67"/>
        <v>0</v>
      </c>
      <c r="Y113" s="138">
        <f t="shared" si="67"/>
        <v>0</v>
      </c>
      <c r="Z113" s="138">
        <f t="shared" si="67"/>
        <v>0</v>
      </c>
      <c r="AA113" s="138">
        <f t="shared" si="67"/>
        <v>0</v>
      </c>
      <c r="AB113" s="138">
        <f t="shared" si="67"/>
        <v>0</v>
      </c>
      <c r="AC113" s="138">
        <f t="shared" ref="AC113:AL115" si="68">IF($B113&lt;=AC$2,IF($C113&gt;=AC$2,$D113,0),0)</f>
        <v>0</v>
      </c>
      <c r="AD113" s="138">
        <f t="shared" si="68"/>
        <v>0</v>
      </c>
      <c r="AE113" s="138">
        <f t="shared" si="68"/>
        <v>0</v>
      </c>
      <c r="AF113" s="138">
        <f t="shared" si="68"/>
        <v>0</v>
      </c>
      <c r="AG113" s="138">
        <f t="shared" si="68"/>
        <v>0</v>
      </c>
      <c r="AH113" s="138">
        <f t="shared" si="68"/>
        <v>0</v>
      </c>
      <c r="AI113" s="138">
        <f t="shared" si="68"/>
        <v>0</v>
      </c>
      <c r="AJ113" s="138">
        <f t="shared" si="68"/>
        <v>0</v>
      </c>
      <c r="AK113" s="138">
        <f t="shared" si="68"/>
        <v>0</v>
      </c>
      <c r="AL113" s="138">
        <f t="shared" si="68"/>
        <v>0</v>
      </c>
      <c r="AM113" s="138">
        <f t="shared" ref="AM113:AV115" si="69">IF($B113&lt;=AM$2,IF($C113&gt;=AM$2,$D113,0),0)</f>
        <v>0</v>
      </c>
      <c r="AN113" s="138">
        <f t="shared" si="69"/>
        <v>0</v>
      </c>
      <c r="AO113" s="138">
        <f t="shared" si="69"/>
        <v>0</v>
      </c>
      <c r="AP113" s="138">
        <f t="shared" si="69"/>
        <v>0</v>
      </c>
      <c r="AQ113" s="138">
        <f t="shared" si="69"/>
        <v>0</v>
      </c>
      <c r="AR113" s="138">
        <f t="shared" si="69"/>
        <v>0</v>
      </c>
      <c r="AS113" s="138">
        <f t="shared" si="69"/>
        <v>0</v>
      </c>
      <c r="AT113" s="138">
        <f t="shared" si="69"/>
        <v>0</v>
      </c>
      <c r="AU113" s="138">
        <f t="shared" si="69"/>
        <v>0</v>
      </c>
      <c r="AV113" s="138">
        <f t="shared" si="69"/>
        <v>0</v>
      </c>
      <c r="AW113" s="138">
        <f t="shared" ref="AW113:BK115" si="70">IF($B113&lt;=AW$2,IF($C113&gt;=AW$2,$D113,0),0)</f>
        <v>0</v>
      </c>
      <c r="AX113" s="138">
        <f t="shared" si="70"/>
        <v>0</v>
      </c>
      <c r="AY113" s="138">
        <f t="shared" si="70"/>
        <v>0</v>
      </c>
      <c r="AZ113" s="138">
        <f t="shared" si="70"/>
        <v>0</v>
      </c>
      <c r="BA113" s="138">
        <f t="shared" si="70"/>
        <v>0</v>
      </c>
      <c r="BB113" s="138">
        <f t="shared" si="70"/>
        <v>0</v>
      </c>
      <c r="BC113" s="138">
        <f t="shared" si="70"/>
        <v>0</v>
      </c>
      <c r="BD113" s="138">
        <f t="shared" si="70"/>
        <v>0</v>
      </c>
      <c r="BE113" s="138">
        <f t="shared" si="70"/>
        <v>0</v>
      </c>
      <c r="BF113" s="138">
        <f t="shared" si="70"/>
        <v>0</v>
      </c>
      <c r="BG113" s="138">
        <f t="shared" si="70"/>
        <v>0</v>
      </c>
      <c r="BH113" s="138">
        <f t="shared" si="70"/>
        <v>0</v>
      </c>
      <c r="BI113" s="138">
        <f t="shared" si="70"/>
        <v>0</v>
      </c>
      <c r="BJ113" s="138">
        <f t="shared" si="70"/>
        <v>0</v>
      </c>
      <c r="BK113" s="138">
        <f t="shared" si="70"/>
        <v>0</v>
      </c>
    </row>
    <row r="114" spans="2:63" x14ac:dyDescent="0.25">
      <c r="B114" s="134">
        <v>37196</v>
      </c>
      <c r="C114" s="134">
        <v>37316</v>
      </c>
      <c r="F114" s="85" t="s">
        <v>203</v>
      </c>
      <c r="G114" s="85" t="s">
        <v>204</v>
      </c>
      <c r="H114" s="87"/>
      <c r="I114" s="135"/>
      <c r="K114" s="85" t="str">
        <f t="shared" si="63"/>
        <v>west</v>
      </c>
      <c r="L114" s="138">
        <f t="shared" si="64"/>
        <v>0</v>
      </c>
      <c r="M114" s="138">
        <f t="shared" si="64"/>
        <v>0</v>
      </c>
      <c r="N114" s="138">
        <f t="shared" si="67"/>
        <v>0</v>
      </c>
      <c r="O114" s="138">
        <f t="shared" si="67"/>
        <v>0</v>
      </c>
      <c r="P114" s="138">
        <f t="shared" si="67"/>
        <v>0</v>
      </c>
      <c r="Q114" s="138">
        <f t="shared" si="67"/>
        <v>0</v>
      </c>
      <c r="R114" s="138">
        <f t="shared" si="67"/>
        <v>0</v>
      </c>
      <c r="S114" s="138">
        <f t="shared" si="67"/>
        <v>0</v>
      </c>
      <c r="T114" s="138">
        <f t="shared" si="67"/>
        <v>0</v>
      </c>
      <c r="U114" s="138">
        <f t="shared" si="67"/>
        <v>0</v>
      </c>
      <c r="V114" s="138">
        <f t="shared" si="67"/>
        <v>0</v>
      </c>
      <c r="W114" s="138">
        <f t="shared" si="67"/>
        <v>0</v>
      </c>
      <c r="X114" s="138">
        <f t="shared" si="67"/>
        <v>0</v>
      </c>
      <c r="Y114" s="138">
        <f t="shared" si="67"/>
        <v>0</v>
      </c>
      <c r="Z114" s="138">
        <f t="shared" si="67"/>
        <v>0</v>
      </c>
      <c r="AA114" s="138">
        <f t="shared" si="67"/>
        <v>0</v>
      </c>
      <c r="AB114" s="138">
        <f>IF($B114&lt;=AB$2,IF($C114&gt;=AB$2,$D114,0),0)</f>
        <v>0</v>
      </c>
      <c r="AC114" s="138">
        <f t="shared" si="68"/>
        <v>0</v>
      </c>
      <c r="AD114" s="138">
        <f t="shared" si="68"/>
        <v>0</v>
      </c>
      <c r="AE114" s="138">
        <f t="shared" si="68"/>
        <v>0</v>
      </c>
      <c r="AF114" s="138">
        <f t="shared" si="68"/>
        <v>0</v>
      </c>
      <c r="AG114" s="138">
        <f t="shared" si="68"/>
        <v>0</v>
      </c>
      <c r="AH114" s="138">
        <f t="shared" si="68"/>
        <v>0</v>
      </c>
      <c r="AI114" s="138">
        <f t="shared" si="68"/>
        <v>0</v>
      </c>
      <c r="AJ114" s="138">
        <f t="shared" si="68"/>
        <v>0</v>
      </c>
      <c r="AK114" s="138">
        <f t="shared" si="68"/>
        <v>0</v>
      </c>
      <c r="AL114" s="138">
        <f t="shared" si="68"/>
        <v>0</v>
      </c>
      <c r="AM114" s="138">
        <f t="shared" si="69"/>
        <v>0</v>
      </c>
      <c r="AN114" s="138">
        <f t="shared" si="69"/>
        <v>0</v>
      </c>
      <c r="AO114" s="138">
        <f t="shared" si="69"/>
        <v>0</v>
      </c>
      <c r="AP114" s="138">
        <f t="shared" si="69"/>
        <v>0</v>
      </c>
      <c r="AQ114" s="138">
        <f t="shared" si="69"/>
        <v>0</v>
      </c>
      <c r="AR114" s="138">
        <f t="shared" si="69"/>
        <v>0</v>
      </c>
      <c r="AS114" s="138">
        <f t="shared" si="69"/>
        <v>0</v>
      </c>
      <c r="AT114" s="138">
        <f t="shared" si="69"/>
        <v>0</v>
      </c>
      <c r="AU114" s="138">
        <f t="shared" si="69"/>
        <v>0</v>
      </c>
      <c r="AV114" s="138">
        <f t="shared" si="69"/>
        <v>0</v>
      </c>
      <c r="AW114" s="138">
        <f t="shared" si="70"/>
        <v>0</v>
      </c>
      <c r="AX114" s="138">
        <f t="shared" si="70"/>
        <v>0</v>
      </c>
      <c r="AY114" s="138">
        <f t="shared" si="70"/>
        <v>0</v>
      </c>
      <c r="AZ114" s="138">
        <f t="shared" si="70"/>
        <v>0</v>
      </c>
      <c r="BA114" s="138">
        <f t="shared" si="70"/>
        <v>0</v>
      </c>
      <c r="BB114" s="138">
        <f t="shared" si="70"/>
        <v>0</v>
      </c>
      <c r="BC114" s="138">
        <f t="shared" si="70"/>
        <v>0</v>
      </c>
      <c r="BD114" s="138">
        <f t="shared" si="70"/>
        <v>0</v>
      </c>
      <c r="BE114" s="138">
        <f t="shared" si="70"/>
        <v>0</v>
      </c>
      <c r="BF114" s="138">
        <f t="shared" si="70"/>
        <v>0</v>
      </c>
      <c r="BG114" s="138">
        <f t="shared" si="70"/>
        <v>0</v>
      </c>
      <c r="BH114" s="138">
        <f t="shared" si="70"/>
        <v>0</v>
      </c>
      <c r="BI114" s="138">
        <f t="shared" si="70"/>
        <v>0</v>
      </c>
      <c r="BJ114" s="138">
        <f t="shared" si="70"/>
        <v>0</v>
      </c>
      <c r="BK114" s="138">
        <f t="shared" si="70"/>
        <v>0</v>
      </c>
    </row>
    <row r="115" spans="2:63" x14ac:dyDescent="0.25">
      <c r="B115" s="134">
        <v>36861</v>
      </c>
      <c r="C115" s="134">
        <v>36861</v>
      </c>
      <c r="E115" s="135">
        <v>-0.13</v>
      </c>
      <c r="F115" s="85" t="s">
        <v>203</v>
      </c>
      <c r="G115" s="85" t="s">
        <v>204</v>
      </c>
      <c r="H115" s="87"/>
      <c r="I115" s="135"/>
      <c r="K115" s="85" t="str">
        <f t="shared" si="63"/>
        <v>west</v>
      </c>
      <c r="L115" s="138">
        <f t="shared" si="64"/>
        <v>0</v>
      </c>
      <c r="M115" s="138">
        <f t="shared" si="67"/>
        <v>0</v>
      </c>
      <c r="N115" s="138">
        <f t="shared" si="67"/>
        <v>0</v>
      </c>
      <c r="O115" s="138">
        <f t="shared" si="67"/>
        <v>0</v>
      </c>
      <c r="P115" s="138">
        <f t="shared" si="67"/>
        <v>0</v>
      </c>
      <c r="Q115" s="138">
        <f t="shared" si="67"/>
        <v>0</v>
      </c>
      <c r="R115" s="138">
        <f t="shared" si="67"/>
        <v>0</v>
      </c>
      <c r="S115" s="138">
        <f t="shared" si="67"/>
        <v>0</v>
      </c>
      <c r="T115" s="138">
        <f t="shared" si="67"/>
        <v>0</v>
      </c>
      <c r="U115" s="138">
        <f t="shared" si="67"/>
        <v>0</v>
      </c>
      <c r="V115" s="138">
        <f t="shared" si="67"/>
        <v>0</v>
      </c>
      <c r="W115" s="138">
        <f t="shared" si="67"/>
        <v>0</v>
      </c>
      <c r="X115" s="138">
        <f t="shared" si="67"/>
        <v>0</v>
      </c>
      <c r="Y115" s="138">
        <f t="shared" si="67"/>
        <v>0</v>
      </c>
      <c r="Z115" s="138">
        <f t="shared" si="67"/>
        <v>0</v>
      </c>
      <c r="AA115" s="138">
        <f t="shared" si="67"/>
        <v>0</v>
      </c>
      <c r="AB115" s="138">
        <f>IF($B115&lt;=AB$2,IF($C115&gt;=AB$2,$D115,0),0)</f>
        <v>0</v>
      </c>
      <c r="AC115" s="138">
        <f t="shared" si="68"/>
        <v>0</v>
      </c>
      <c r="AD115" s="138">
        <f t="shared" si="68"/>
        <v>0</v>
      </c>
      <c r="AE115" s="138">
        <f t="shared" si="68"/>
        <v>0</v>
      </c>
      <c r="AF115" s="138">
        <f t="shared" si="68"/>
        <v>0</v>
      </c>
      <c r="AG115" s="138">
        <f t="shared" si="68"/>
        <v>0</v>
      </c>
      <c r="AH115" s="138">
        <f t="shared" si="68"/>
        <v>0</v>
      </c>
      <c r="AI115" s="138">
        <f t="shared" si="68"/>
        <v>0</v>
      </c>
      <c r="AJ115" s="138">
        <f t="shared" si="68"/>
        <v>0</v>
      </c>
      <c r="AK115" s="138">
        <f t="shared" si="68"/>
        <v>0</v>
      </c>
      <c r="AL115" s="138">
        <f t="shared" si="68"/>
        <v>0</v>
      </c>
      <c r="AM115" s="138">
        <f t="shared" si="69"/>
        <v>0</v>
      </c>
      <c r="AN115" s="138">
        <f t="shared" si="69"/>
        <v>0</v>
      </c>
      <c r="AO115" s="138">
        <f t="shared" si="69"/>
        <v>0</v>
      </c>
      <c r="AP115" s="138">
        <f t="shared" si="69"/>
        <v>0</v>
      </c>
      <c r="AQ115" s="138">
        <f t="shared" si="69"/>
        <v>0</v>
      </c>
      <c r="AR115" s="138">
        <f t="shared" si="69"/>
        <v>0</v>
      </c>
      <c r="AS115" s="138">
        <f t="shared" si="69"/>
        <v>0</v>
      </c>
      <c r="AT115" s="138">
        <f t="shared" si="69"/>
        <v>0</v>
      </c>
      <c r="AU115" s="138">
        <f t="shared" si="69"/>
        <v>0</v>
      </c>
      <c r="AV115" s="138">
        <f t="shared" si="69"/>
        <v>0</v>
      </c>
      <c r="AW115" s="138">
        <f t="shared" si="70"/>
        <v>0</v>
      </c>
      <c r="AX115" s="138">
        <f t="shared" si="70"/>
        <v>0</v>
      </c>
      <c r="AY115" s="138">
        <f t="shared" si="70"/>
        <v>0</v>
      </c>
      <c r="AZ115" s="138">
        <f t="shared" si="70"/>
        <v>0</v>
      </c>
      <c r="BA115" s="138">
        <f t="shared" si="70"/>
        <v>0</v>
      </c>
      <c r="BB115" s="138">
        <f t="shared" si="70"/>
        <v>0</v>
      </c>
      <c r="BC115" s="138">
        <f t="shared" si="70"/>
        <v>0</v>
      </c>
      <c r="BD115" s="138">
        <f t="shared" si="70"/>
        <v>0</v>
      </c>
      <c r="BE115" s="138">
        <f t="shared" si="70"/>
        <v>0</v>
      </c>
      <c r="BF115" s="138">
        <f t="shared" si="70"/>
        <v>0</v>
      </c>
      <c r="BG115" s="138">
        <f t="shared" si="70"/>
        <v>0</v>
      </c>
      <c r="BH115" s="138">
        <f t="shared" si="70"/>
        <v>0</v>
      </c>
      <c r="BI115" s="138">
        <f t="shared" si="70"/>
        <v>0</v>
      </c>
      <c r="BJ115" s="138">
        <f t="shared" si="70"/>
        <v>0</v>
      </c>
      <c r="BK115" s="138">
        <f t="shared" si="70"/>
        <v>0</v>
      </c>
    </row>
    <row r="116" spans="2:63" x14ac:dyDescent="0.25">
      <c r="B116" s="134">
        <v>36861</v>
      </c>
      <c r="C116" s="134">
        <v>36951</v>
      </c>
      <c r="E116" s="135">
        <v>0.41499999999999998</v>
      </c>
      <c r="F116" s="85" t="s">
        <v>270</v>
      </c>
      <c r="G116" s="85" t="s">
        <v>204</v>
      </c>
      <c r="H116" s="87"/>
      <c r="I116" s="135"/>
      <c r="K116" s="85" t="str">
        <f t="shared" si="63"/>
        <v>west</v>
      </c>
      <c r="L116" s="138">
        <f t="shared" si="64"/>
        <v>0</v>
      </c>
      <c r="M116" s="138">
        <f t="shared" si="67"/>
        <v>0</v>
      </c>
      <c r="N116" s="138">
        <f t="shared" si="67"/>
        <v>0</v>
      </c>
      <c r="O116" s="138">
        <f t="shared" si="67"/>
        <v>0</v>
      </c>
      <c r="P116" s="138">
        <f t="shared" si="67"/>
        <v>0</v>
      </c>
      <c r="Q116" s="138">
        <f t="shared" si="67"/>
        <v>0</v>
      </c>
      <c r="R116" s="138">
        <f t="shared" si="67"/>
        <v>0</v>
      </c>
      <c r="S116" s="138">
        <f t="shared" si="67"/>
        <v>0</v>
      </c>
      <c r="T116" s="138">
        <f t="shared" si="67"/>
        <v>0</v>
      </c>
      <c r="U116" s="138">
        <f t="shared" si="67"/>
        <v>0</v>
      </c>
      <c r="V116" s="138">
        <f t="shared" si="67"/>
        <v>0</v>
      </c>
      <c r="W116" s="138">
        <f t="shared" si="67"/>
        <v>0</v>
      </c>
      <c r="X116" s="138">
        <f t="shared" si="67"/>
        <v>0</v>
      </c>
      <c r="Y116" s="138">
        <f t="shared" si="67"/>
        <v>0</v>
      </c>
      <c r="Z116" s="138">
        <f t="shared" si="67"/>
        <v>0</v>
      </c>
      <c r="AA116" s="138">
        <f t="shared" si="67"/>
        <v>0</v>
      </c>
      <c r="AB116" s="138">
        <f>IF($B116&lt;=AB$2,IF($C116&gt;=AB$2,$D116,0),0)</f>
        <v>0</v>
      </c>
      <c r="AC116" s="138">
        <f t="shared" ref="AC116:AZ116" si="71">IF($B116&lt;=AC$2,IF($C116&gt;=AC$2,$D116,0),0)</f>
        <v>0</v>
      </c>
      <c r="AD116" s="138">
        <f t="shared" si="71"/>
        <v>0</v>
      </c>
      <c r="AE116" s="138">
        <f t="shared" si="71"/>
        <v>0</v>
      </c>
      <c r="AF116" s="138">
        <f t="shared" si="71"/>
        <v>0</v>
      </c>
      <c r="AG116" s="138">
        <f t="shared" si="71"/>
        <v>0</v>
      </c>
      <c r="AH116" s="138">
        <f t="shared" si="71"/>
        <v>0</v>
      </c>
      <c r="AI116" s="138">
        <f t="shared" si="71"/>
        <v>0</v>
      </c>
      <c r="AJ116" s="138">
        <f t="shared" si="71"/>
        <v>0</v>
      </c>
      <c r="AK116" s="138">
        <f t="shared" si="71"/>
        <v>0</v>
      </c>
      <c r="AL116" s="138">
        <f t="shared" si="71"/>
        <v>0</v>
      </c>
      <c r="AM116" s="138">
        <f t="shared" si="71"/>
        <v>0</v>
      </c>
      <c r="AN116" s="138">
        <f t="shared" si="71"/>
        <v>0</v>
      </c>
      <c r="AO116" s="138">
        <f t="shared" si="71"/>
        <v>0</v>
      </c>
      <c r="AP116" s="138">
        <f t="shared" si="71"/>
        <v>0</v>
      </c>
      <c r="AQ116" s="138">
        <f t="shared" si="71"/>
        <v>0</v>
      </c>
      <c r="AR116" s="138">
        <f t="shared" si="71"/>
        <v>0</v>
      </c>
      <c r="AS116" s="138">
        <f t="shared" si="71"/>
        <v>0</v>
      </c>
      <c r="AT116" s="138">
        <f t="shared" si="71"/>
        <v>0</v>
      </c>
      <c r="AU116" s="138">
        <f t="shared" si="71"/>
        <v>0</v>
      </c>
      <c r="AV116" s="138">
        <f t="shared" si="71"/>
        <v>0</v>
      </c>
      <c r="AW116" s="138">
        <f t="shared" si="71"/>
        <v>0</v>
      </c>
      <c r="AX116" s="138">
        <f t="shared" si="71"/>
        <v>0</v>
      </c>
      <c r="AY116" s="138">
        <f t="shared" si="71"/>
        <v>0</v>
      </c>
      <c r="AZ116" s="138">
        <f t="shared" si="71"/>
        <v>0</v>
      </c>
      <c r="BA116" s="138">
        <f t="shared" ref="BA116:BK116" si="72">IF($B116&lt;=BA$2,IF($C116&gt;=BA$2,$D116,0),0)</f>
        <v>0</v>
      </c>
      <c r="BB116" s="138">
        <f t="shared" si="72"/>
        <v>0</v>
      </c>
      <c r="BC116" s="138">
        <f t="shared" si="72"/>
        <v>0</v>
      </c>
      <c r="BD116" s="138">
        <f t="shared" si="72"/>
        <v>0</v>
      </c>
      <c r="BE116" s="138">
        <f t="shared" si="72"/>
        <v>0</v>
      </c>
      <c r="BF116" s="138">
        <f t="shared" si="72"/>
        <v>0</v>
      </c>
      <c r="BG116" s="138">
        <f t="shared" si="72"/>
        <v>0</v>
      </c>
      <c r="BH116" s="138">
        <f t="shared" si="72"/>
        <v>0</v>
      </c>
      <c r="BI116" s="138">
        <f t="shared" si="72"/>
        <v>0</v>
      </c>
      <c r="BJ116" s="138">
        <f t="shared" si="72"/>
        <v>0</v>
      </c>
      <c r="BK116" s="138">
        <f t="shared" si="72"/>
        <v>0</v>
      </c>
    </row>
    <row r="117" spans="2:63" x14ac:dyDescent="0.25">
      <c r="B117" s="134">
        <v>36861</v>
      </c>
      <c r="C117" s="134">
        <v>36951</v>
      </c>
      <c r="E117" s="135">
        <v>-0.21249999999999999</v>
      </c>
      <c r="F117" s="85" t="s">
        <v>212</v>
      </c>
      <c r="G117" s="85" t="s">
        <v>204</v>
      </c>
      <c r="H117" s="87">
        <f t="shared" ref="H117:H141" si="73">((I117-E117)*SUM(L117:AK117)*10000)</f>
        <v>0</v>
      </c>
      <c r="I117" s="135">
        <v>-0.72</v>
      </c>
      <c r="K117" s="85" t="str">
        <f t="shared" si="63"/>
        <v>west</v>
      </c>
      <c r="L117" s="138">
        <f t="shared" si="64"/>
        <v>0</v>
      </c>
      <c r="M117" s="138">
        <f t="shared" ref="M117:AB124" si="74">IF($B117&lt;=M$2,IF($C117&gt;=M$2,$D117,0),0)</f>
        <v>0</v>
      </c>
      <c r="N117" s="138">
        <f t="shared" si="74"/>
        <v>0</v>
      </c>
      <c r="O117" s="138">
        <f t="shared" si="74"/>
        <v>0</v>
      </c>
      <c r="P117" s="138">
        <f t="shared" si="74"/>
        <v>0</v>
      </c>
      <c r="Q117" s="138">
        <f t="shared" si="74"/>
        <v>0</v>
      </c>
      <c r="R117" s="138">
        <f t="shared" si="74"/>
        <v>0</v>
      </c>
      <c r="S117" s="138">
        <f t="shared" si="74"/>
        <v>0</v>
      </c>
      <c r="T117" s="138">
        <f t="shared" si="74"/>
        <v>0</v>
      </c>
      <c r="U117" s="138">
        <f t="shared" si="74"/>
        <v>0</v>
      </c>
      <c r="V117" s="138">
        <f t="shared" si="74"/>
        <v>0</v>
      </c>
      <c r="W117" s="138">
        <f t="shared" si="74"/>
        <v>0</v>
      </c>
      <c r="X117" s="138">
        <f t="shared" si="74"/>
        <v>0</v>
      </c>
      <c r="Y117" s="138">
        <f t="shared" si="74"/>
        <v>0</v>
      </c>
      <c r="Z117" s="138">
        <f t="shared" si="74"/>
        <v>0</v>
      </c>
      <c r="AA117" s="138">
        <f t="shared" si="74"/>
        <v>0</v>
      </c>
      <c r="AB117" s="138">
        <f t="shared" si="74"/>
        <v>0</v>
      </c>
      <c r="AC117" s="138">
        <f t="shared" ref="AB117:BK124" si="75">IF($B117&lt;=AC$2,IF($C117&gt;=AC$2,$D117,0),0)</f>
        <v>0</v>
      </c>
      <c r="AD117" s="138">
        <f t="shared" si="75"/>
        <v>0</v>
      </c>
      <c r="AE117" s="138">
        <f t="shared" si="75"/>
        <v>0</v>
      </c>
      <c r="AF117" s="138">
        <f t="shared" si="75"/>
        <v>0</v>
      </c>
      <c r="AG117" s="138">
        <f t="shared" si="75"/>
        <v>0</v>
      </c>
      <c r="AH117" s="138">
        <f t="shared" si="75"/>
        <v>0</v>
      </c>
      <c r="AI117" s="138">
        <f t="shared" si="75"/>
        <v>0</v>
      </c>
      <c r="AJ117" s="138">
        <f t="shared" si="75"/>
        <v>0</v>
      </c>
      <c r="AK117" s="138">
        <f t="shared" si="75"/>
        <v>0</v>
      </c>
      <c r="AL117" s="138">
        <f t="shared" si="75"/>
        <v>0</v>
      </c>
      <c r="AM117" s="138">
        <f t="shared" si="75"/>
        <v>0</v>
      </c>
      <c r="AN117" s="138">
        <f t="shared" si="75"/>
        <v>0</v>
      </c>
      <c r="AO117" s="138">
        <f t="shared" si="75"/>
        <v>0</v>
      </c>
      <c r="AP117" s="138">
        <f t="shared" si="75"/>
        <v>0</v>
      </c>
      <c r="AQ117" s="138">
        <f t="shared" si="75"/>
        <v>0</v>
      </c>
      <c r="AR117" s="138">
        <f t="shared" si="75"/>
        <v>0</v>
      </c>
      <c r="AS117" s="138">
        <f t="shared" si="75"/>
        <v>0</v>
      </c>
      <c r="AT117" s="138">
        <f t="shared" si="75"/>
        <v>0</v>
      </c>
      <c r="AU117" s="138">
        <f t="shared" si="75"/>
        <v>0</v>
      </c>
      <c r="AV117" s="138">
        <f t="shared" si="75"/>
        <v>0</v>
      </c>
      <c r="AW117" s="138">
        <f t="shared" si="75"/>
        <v>0</v>
      </c>
      <c r="AX117" s="138">
        <f t="shared" si="75"/>
        <v>0</v>
      </c>
      <c r="AY117" s="138">
        <f t="shared" si="75"/>
        <v>0</v>
      </c>
      <c r="AZ117" s="138">
        <f t="shared" si="75"/>
        <v>0</v>
      </c>
      <c r="BA117" s="138">
        <f t="shared" si="75"/>
        <v>0</v>
      </c>
      <c r="BB117" s="138">
        <f t="shared" si="75"/>
        <v>0</v>
      </c>
      <c r="BC117" s="138">
        <f t="shared" si="75"/>
        <v>0</v>
      </c>
      <c r="BD117" s="138">
        <f t="shared" si="75"/>
        <v>0</v>
      </c>
      <c r="BE117" s="138">
        <f t="shared" si="75"/>
        <v>0</v>
      </c>
      <c r="BF117" s="138">
        <f t="shared" si="75"/>
        <v>0</v>
      </c>
      <c r="BG117" s="138">
        <f t="shared" si="75"/>
        <v>0</v>
      </c>
      <c r="BH117" s="138">
        <f t="shared" si="75"/>
        <v>0</v>
      </c>
      <c r="BI117" s="138">
        <f t="shared" si="75"/>
        <v>0</v>
      </c>
      <c r="BJ117" s="138">
        <f t="shared" si="75"/>
        <v>0</v>
      </c>
      <c r="BK117" s="138">
        <f t="shared" si="75"/>
        <v>0</v>
      </c>
    </row>
    <row r="118" spans="2:63" x14ac:dyDescent="0.25">
      <c r="B118" s="134">
        <v>36982</v>
      </c>
      <c r="C118" s="134">
        <v>37165</v>
      </c>
      <c r="E118" s="135">
        <v>-0.375</v>
      </c>
      <c r="F118" s="85" t="s">
        <v>269</v>
      </c>
      <c r="G118" s="85" t="s">
        <v>204</v>
      </c>
      <c r="H118" s="87">
        <f t="shared" si="73"/>
        <v>0</v>
      </c>
      <c r="I118" s="135">
        <f>I117</f>
        <v>-0.72</v>
      </c>
      <c r="K118" s="85" t="str">
        <f t="shared" si="63"/>
        <v>west</v>
      </c>
      <c r="L118" s="138">
        <f t="shared" si="64"/>
        <v>0</v>
      </c>
      <c r="M118" s="138">
        <f t="shared" si="74"/>
        <v>0</v>
      </c>
      <c r="N118" s="138">
        <f t="shared" si="74"/>
        <v>0</v>
      </c>
      <c r="O118" s="138">
        <f t="shared" si="74"/>
        <v>0</v>
      </c>
      <c r="P118" s="138">
        <f t="shared" si="74"/>
        <v>0</v>
      </c>
      <c r="Q118" s="138">
        <f t="shared" si="74"/>
        <v>0</v>
      </c>
      <c r="R118" s="138">
        <f t="shared" si="74"/>
        <v>0</v>
      </c>
      <c r="S118" s="138">
        <f t="shared" si="74"/>
        <v>0</v>
      </c>
      <c r="T118" s="138">
        <f t="shared" si="74"/>
        <v>0</v>
      </c>
      <c r="U118" s="138">
        <f t="shared" si="74"/>
        <v>0</v>
      </c>
      <c r="V118" s="138">
        <f t="shared" si="74"/>
        <v>0</v>
      </c>
      <c r="W118" s="138">
        <f t="shared" si="74"/>
        <v>0</v>
      </c>
      <c r="X118" s="138">
        <f t="shared" si="74"/>
        <v>0</v>
      </c>
      <c r="Y118" s="138">
        <f t="shared" si="74"/>
        <v>0</v>
      </c>
      <c r="Z118" s="138">
        <f t="shared" si="74"/>
        <v>0</v>
      </c>
      <c r="AA118" s="138">
        <f t="shared" si="74"/>
        <v>0</v>
      </c>
      <c r="AB118" s="138">
        <f t="shared" si="75"/>
        <v>0</v>
      </c>
      <c r="AC118" s="138">
        <f t="shared" si="75"/>
        <v>0</v>
      </c>
      <c r="AD118" s="138">
        <f t="shared" si="75"/>
        <v>0</v>
      </c>
      <c r="AE118" s="138">
        <f t="shared" si="75"/>
        <v>0</v>
      </c>
      <c r="AF118" s="138">
        <f t="shared" si="75"/>
        <v>0</v>
      </c>
      <c r="AG118" s="138">
        <f t="shared" si="75"/>
        <v>0</v>
      </c>
      <c r="AH118" s="138">
        <f t="shared" si="75"/>
        <v>0</v>
      </c>
      <c r="AI118" s="138">
        <f t="shared" si="75"/>
        <v>0</v>
      </c>
      <c r="AJ118" s="138">
        <f t="shared" si="75"/>
        <v>0</v>
      </c>
      <c r="AK118" s="138">
        <f t="shared" si="75"/>
        <v>0</v>
      </c>
      <c r="AL118" s="138">
        <f t="shared" si="75"/>
        <v>0</v>
      </c>
      <c r="AM118" s="138">
        <f t="shared" si="75"/>
        <v>0</v>
      </c>
      <c r="AN118" s="138">
        <f t="shared" si="75"/>
        <v>0</v>
      </c>
      <c r="AO118" s="138">
        <f t="shared" si="75"/>
        <v>0</v>
      </c>
      <c r="AP118" s="138">
        <f t="shared" si="75"/>
        <v>0</v>
      </c>
      <c r="AQ118" s="138">
        <f t="shared" si="75"/>
        <v>0</v>
      </c>
      <c r="AR118" s="138">
        <f t="shared" si="75"/>
        <v>0</v>
      </c>
      <c r="AS118" s="138">
        <f t="shared" si="75"/>
        <v>0</v>
      </c>
      <c r="AT118" s="138">
        <f t="shared" si="75"/>
        <v>0</v>
      </c>
      <c r="AU118" s="138">
        <f t="shared" si="75"/>
        <v>0</v>
      </c>
      <c r="AV118" s="138">
        <f t="shared" si="75"/>
        <v>0</v>
      </c>
      <c r="AW118" s="138">
        <f t="shared" si="75"/>
        <v>0</v>
      </c>
      <c r="AX118" s="138">
        <f t="shared" si="75"/>
        <v>0</v>
      </c>
      <c r="AY118" s="138">
        <f t="shared" si="75"/>
        <v>0</v>
      </c>
      <c r="AZ118" s="138">
        <f t="shared" si="75"/>
        <v>0</v>
      </c>
      <c r="BA118" s="138">
        <f t="shared" si="75"/>
        <v>0</v>
      </c>
      <c r="BB118" s="138">
        <f t="shared" si="75"/>
        <v>0</v>
      </c>
      <c r="BC118" s="138">
        <f t="shared" si="75"/>
        <v>0</v>
      </c>
      <c r="BD118" s="138">
        <f t="shared" si="75"/>
        <v>0</v>
      </c>
      <c r="BE118" s="138">
        <f t="shared" si="75"/>
        <v>0</v>
      </c>
      <c r="BF118" s="138">
        <f t="shared" si="75"/>
        <v>0</v>
      </c>
      <c r="BG118" s="138">
        <f t="shared" si="75"/>
        <v>0</v>
      </c>
      <c r="BH118" s="138">
        <f t="shared" si="75"/>
        <v>0</v>
      </c>
      <c r="BI118" s="138">
        <f t="shared" si="75"/>
        <v>0</v>
      </c>
      <c r="BJ118" s="138">
        <f t="shared" si="75"/>
        <v>0</v>
      </c>
      <c r="BK118" s="138">
        <f t="shared" si="75"/>
        <v>0</v>
      </c>
    </row>
    <row r="119" spans="2:63" x14ac:dyDescent="0.25">
      <c r="B119" s="134">
        <v>36861</v>
      </c>
      <c r="C119" s="134">
        <v>36951</v>
      </c>
      <c r="E119" s="135">
        <v>0.48</v>
      </c>
      <c r="F119" s="85" t="s">
        <v>203</v>
      </c>
      <c r="G119" s="85" t="s">
        <v>204</v>
      </c>
      <c r="H119" s="87">
        <f t="shared" si="73"/>
        <v>0</v>
      </c>
      <c r="I119" s="135">
        <v>0.16750000000000001</v>
      </c>
      <c r="K119" s="85" t="str">
        <f t="shared" ref="K119:K124" si="76">IF(I119=1,0,G119)</f>
        <v>west</v>
      </c>
      <c r="L119" s="138">
        <f t="shared" si="64"/>
        <v>0</v>
      </c>
      <c r="M119" s="138">
        <f t="shared" si="74"/>
        <v>0</v>
      </c>
      <c r="N119" s="138">
        <f t="shared" si="74"/>
        <v>0</v>
      </c>
      <c r="O119" s="138">
        <f t="shared" si="74"/>
        <v>0</v>
      </c>
      <c r="P119" s="138">
        <f t="shared" si="74"/>
        <v>0</v>
      </c>
      <c r="Q119" s="138">
        <f t="shared" si="74"/>
        <v>0</v>
      </c>
      <c r="R119" s="138">
        <f t="shared" si="74"/>
        <v>0</v>
      </c>
      <c r="S119" s="138">
        <f t="shared" si="74"/>
        <v>0</v>
      </c>
      <c r="T119" s="138">
        <f t="shared" si="74"/>
        <v>0</v>
      </c>
      <c r="U119" s="138">
        <f t="shared" si="74"/>
        <v>0</v>
      </c>
      <c r="V119" s="138">
        <f t="shared" si="74"/>
        <v>0</v>
      </c>
      <c r="W119" s="138">
        <f t="shared" si="74"/>
        <v>0</v>
      </c>
      <c r="X119" s="138">
        <f t="shared" si="74"/>
        <v>0</v>
      </c>
      <c r="Y119" s="138">
        <f t="shared" si="74"/>
        <v>0</v>
      </c>
      <c r="Z119" s="138">
        <f t="shared" si="74"/>
        <v>0</v>
      </c>
      <c r="AA119" s="138">
        <f t="shared" si="74"/>
        <v>0</v>
      </c>
      <c r="AB119" s="138">
        <f t="shared" si="75"/>
        <v>0</v>
      </c>
      <c r="AC119" s="138">
        <f t="shared" si="75"/>
        <v>0</v>
      </c>
      <c r="AD119" s="138">
        <f t="shared" si="75"/>
        <v>0</v>
      </c>
      <c r="AE119" s="138">
        <f t="shared" si="75"/>
        <v>0</v>
      </c>
      <c r="AF119" s="138">
        <f t="shared" si="75"/>
        <v>0</v>
      </c>
      <c r="AG119" s="138">
        <f t="shared" si="75"/>
        <v>0</v>
      </c>
      <c r="AH119" s="138">
        <f t="shared" si="75"/>
        <v>0</v>
      </c>
      <c r="AI119" s="138">
        <f t="shared" si="75"/>
        <v>0</v>
      </c>
      <c r="AJ119" s="138">
        <f t="shared" si="75"/>
        <v>0</v>
      </c>
      <c r="AK119" s="138">
        <f t="shared" si="75"/>
        <v>0</v>
      </c>
      <c r="AL119" s="138">
        <f t="shared" si="75"/>
        <v>0</v>
      </c>
      <c r="AM119" s="138">
        <f t="shared" si="75"/>
        <v>0</v>
      </c>
      <c r="AN119" s="138">
        <f t="shared" si="75"/>
        <v>0</v>
      </c>
      <c r="AO119" s="138">
        <f t="shared" si="75"/>
        <v>0</v>
      </c>
      <c r="AP119" s="138">
        <f t="shared" si="75"/>
        <v>0</v>
      </c>
      <c r="AQ119" s="138">
        <f t="shared" si="75"/>
        <v>0</v>
      </c>
      <c r="AR119" s="138">
        <f t="shared" si="75"/>
        <v>0</v>
      </c>
      <c r="AS119" s="138">
        <f t="shared" si="75"/>
        <v>0</v>
      </c>
      <c r="AT119" s="138">
        <f t="shared" si="75"/>
        <v>0</v>
      </c>
      <c r="AU119" s="138">
        <f t="shared" si="75"/>
        <v>0</v>
      </c>
      <c r="AV119" s="138">
        <f t="shared" si="75"/>
        <v>0</v>
      </c>
      <c r="AW119" s="138">
        <f t="shared" si="75"/>
        <v>0</v>
      </c>
      <c r="AX119" s="138">
        <f t="shared" si="75"/>
        <v>0</v>
      </c>
      <c r="AY119" s="138">
        <f t="shared" si="75"/>
        <v>0</v>
      </c>
      <c r="AZ119" s="138">
        <f t="shared" si="75"/>
        <v>0</v>
      </c>
      <c r="BA119" s="138">
        <f t="shared" si="75"/>
        <v>0</v>
      </c>
      <c r="BB119" s="138">
        <f t="shared" si="75"/>
        <v>0</v>
      </c>
      <c r="BC119" s="138">
        <f t="shared" si="75"/>
        <v>0</v>
      </c>
      <c r="BD119" s="138">
        <f t="shared" si="75"/>
        <v>0</v>
      </c>
      <c r="BE119" s="138">
        <f t="shared" si="75"/>
        <v>0</v>
      </c>
      <c r="BF119" s="138">
        <f t="shared" si="75"/>
        <v>0</v>
      </c>
      <c r="BG119" s="138">
        <f t="shared" si="75"/>
        <v>0</v>
      </c>
      <c r="BH119" s="138">
        <f t="shared" si="75"/>
        <v>0</v>
      </c>
      <c r="BI119" s="138">
        <f t="shared" si="75"/>
        <v>0</v>
      </c>
      <c r="BJ119" s="138">
        <f t="shared" si="75"/>
        <v>0</v>
      </c>
      <c r="BK119" s="138">
        <f t="shared" si="75"/>
        <v>0</v>
      </c>
    </row>
    <row r="120" spans="2:63" x14ac:dyDescent="0.25">
      <c r="B120" s="134">
        <v>36982</v>
      </c>
      <c r="C120" s="134">
        <v>37165</v>
      </c>
      <c r="E120" s="135">
        <v>-0.38500000000000001</v>
      </c>
      <c r="F120" s="85" t="s">
        <v>269</v>
      </c>
      <c r="G120" s="85" t="s">
        <v>204</v>
      </c>
      <c r="H120" s="87">
        <f t="shared" si="73"/>
        <v>0</v>
      </c>
      <c r="I120" s="135">
        <v>-0.115</v>
      </c>
      <c r="K120" s="85" t="str">
        <f t="shared" si="76"/>
        <v>west</v>
      </c>
      <c r="L120" s="138">
        <f t="shared" si="64"/>
        <v>0</v>
      </c>
      <c r="M120" s="138">
        <f t="shared" si="74"/>
        <v>0</v>
      </c>
      <c r="N120" s="138">
        <f t="shared" si="74"/>
        <v>0</v>
      </c>
      <c r="O120" s="138">
        <f t="shared" si="74"/>
        <v>0</v>
      </c>
      <c r="P120" s="138">
        <f t="shared" si="74"/>
        <v>0</v>
      </c>
      <c r="Q120" s="138">
        <f t="shared" si="74"/>
        <v>0</v>
      </c>
      <c r="R120" s="138">
        <f t="shared" si="74"/>
        <v>0</v>
      </c>
      <c r="S120" s="138">
        <f t="shared" si="74"/>
        <v>0</v>
      </c>
      <c r="T120" s="138">
        <f t="shared" si="74"/>
        <v>0</v>
      </c>
      <c r="U120" s="138">
        <f t="shared" si="74"/>
        <v>0</v>
      </c>
      <c r="V120" s="138">
        <f t="shared" si="74"/>
        <v>0</v>
      </c>
      <c r="W120" s="138">
        <f t="shared" si="74"/>
        <v>0</v>
      </c>
      <c r="X120" s="138">
        <f t="shared" si="74"/>
        <v>0</v>
      </c>
      <c r="Y120" s="138">
        <f t="shared" si="74"/>
        <v>0</v>
      </c>
      <c r="Z120" s="138">
        <f t="shared" si="74"/>
        <v>0</v>
      </c>
      <c r="AA120" s="138">
        <f t="shared" si="74"/>
        <v>0</v>
      </c>
      <c r="AB120" s="138">
        <f t="shared" si="75"/>
        <v>0</v>
      </c>
      <c r="AC120" s="138">
        <f t="shared" si="75"/>
        <v>0</v>
      </c>
      <c r="AD120" s="138">
        <f t="shared" si="75"/>
        <v>0</v>
      </c>
      <c r="AE120" s="138">
        <f t="shared" si="75"/>
        <v>0</v>
      </c>
      <c r="AF120" s="138">
        <f t="shared" si="75"/>
        <v>0</v>
      </c>
      <c r="AG120" s="138">
        <f t="shared" si="75"/>
        <v>0</v>
      </c>
      <c r="AH120" s="138">
        <f t="shared" si="75"/>
        <v>0</v>
      </c>
      <c r="AI120" s="138">
        <f t="shared" si="75"/>
        <v>0</v>
      </c>
      <c r="AJ120" s="138">
        <f t="shared" si="75"/>
        <v>0</v>
      </c>
      <c r="AK120" s="138">
        <f t="shared" si="75"/>
        <v>0</v>
      </c>
      <c r="AL120" s="138">
        <f t="shared" si="75"/>
        <v>0</v>
      </c>
      <c r="AM120" s="138">
        <f t="shared" si="75"/>
        <v>0</v>
      </c>
      <c r="AN120" s="138">
        <f t="shared" si="75"/>
        <v>0</v>
      </c>
      <c r="AO120" s="138">
        <f t="shared" si="75"/>
        <v>0</v>
      </c>
      <c r="AP120" s="138">
        <f t="shared" si="75"/>
        <v>0</v>
      </c>
      <c r="AQ120" s="138">
        <f t="shared" si="75"/>
        <v>0</v>
      </c>
      <c r="AR120" s="138">
        <f t="shared" si="75"/>
        <v>0</v>
      </c>
      <c r="AS120" s="138">
        <f t="shared" si="75"/>
        <v>0</v>
      </c>
      <c r="AT120" s="138">
        <f t="shared" si="75"/>
        <v>0</v>
      </c>
      <c r="AU120" s="138">
        <f t="shared" si="75"/>
        <v>0</v>
      </c>
      <c r="AV120" s="138">
        <f t="shared" si="75"/>
        <v>0</v>
      </c>
      <c r="AW120" s="138">
        <f t="shared" si="75"/>
        <v>0</v>
      </c>
      <c r="AX120" s="138">
        <f t="shared" si="75"/>
        <v>0</v>
      </c>
      <c r="AY120" s="138">
        <f t="shared" si="75"/>
        <v>0</v>
      </c>
      <c r="AZ120" s="138">
        <f t="shared" si="75"/>
        <v>0</v>
      </c>
      <c r="BA120" s="138">
        <f t="shared" si="75"/>
        <v>0</v>
      </c>
      <c r="BB120" s="138">
        <f t="shared" si="75"/>
        <v>0</v>
      </c>
      <c r="BC120" s="138">
        <f t="shared" si="75"/>
        <v>0</v>
      </c>
      <c r="BD120" s="138">
        <f t="shared" si="75"/>
        <v>0</v>
      </c>
      <c r="BE120" s="138">
        <f t="shared" si="75"/>
        <v>0</v>
      </c>
      <c r="BF120" s="138">
        <f t="shared" si="75"/>
        <v>0</v>
      </c>
      <c r="BG120" s="138">
        <f t="shared" si="75"/>
        <v>0</v>
      </c>
      <c r="BH120" s="138">
        <f t="shared" si="75"/>
        <v>0</v>
      </c>
      <c r="BI120" s="138">
        <f t="shared" si="75"/>
        <v>0</v>
      </c>
      <c r="BJ120" s="138">
        <f t="shared" si="75"/>
        <v>0</v>
      </c>
      <c r="BK120" s="138">
        <f t="shared" si="75"/>
        <v>0</v>
      </c>
    </row>
    <row r="121" spans="2:63" x14ac:dyDescent="0.25">
      <c r="B121" s="134">
        <v>36982</v>
      </c>
      <c r="C121" s="134">
        <v>37165</v>
      </c>
      <c r="E121" s="135">
        <v>-0.39</v>
      </c>
      <c r="F121" s="85" t="s">
        <v>269</v>
      </c>
      <c r="G121" s="85" t="s">
        <v>204</v>
      </c>
      <c r="H121" s="87">
        <f t="shared" si="73"/>
        <v>0</v>
      </c>
      <c r="I121" s="135">
        <v>-0.72</v>
      </c>
      <c r="K121" s="85" t="str">
        <f t="shared" si="76"/>
        <v>west</v>
      </c>
      <c r="L121" s="138">
        <f t="shared" si="64"/>
        <v>0</v>
      </c>
      <c r="M121" s="138">
        <f t="shared" si="74"/>
        <v>0</v>
      </c>
      <c r="N121" s="138">
        <f t="shared" si="74"/>
        <v>0</v>
      </c>
      <c r="O121" s="138">
        <f t="shared" si="74"/>
        <v>0</v>
      </c>
      <c r="P121" s="138">
        <f t="shared" si="74"/>
        <v>0</v>
      </c>
      <c r="Q121" s="138">
        <f t="shared" si="74"/>
        <v>0</v>
      </c>
      <c r="R121" s="138">
        <f t="shared" si="74"/>
        <v>0</v>
      </c>
      <c r="S121" s="138">
        <f t="shared" si="74"/>
        <v>0</v>
      </c>
      <c r="T121" s="138">
        <f t="shared" si="74"/>
        <v>0</v>
      </c>
      <c r="U121" s="138">
        <f t="shared" si="74"/>
        <v>0</v>
      </c>
      <c r="V121" s="138">
        <f t="shared" si="74"/>
        <v>0</v>
      </c>
      <c r="W121" s="138">
        <f t="shared" si="74"/>
        <v>0</v>
      </c>
      <c r="X121" s="138">
        <f t="shared" si="74"/>
        <v>0</v>
      </c>
      <c r="Y121" s="138">
        <f t="shared" si="74"/>
        <v>0</v>
      </c>
      <c r="Z121" s="138">
        <f t="shared" si="74"/>
        <v>0</v>
      </c>
      <c r="AA121" s="138">
        <f t="shared" si="74"/>
        <v>0</v>
      </c>
      <c r="AB121" s="138">
        <f t="shared" si="75"/>
        <v>0</v>
      </c>
      <c r="AC121" s="138">
        <f t="shared" si="75"/>
        <v>0</v>
      </c>
      <c r="AD121" s="138">
        <f t="shared" si="75"/>
        <v>0</v>
      </c>
      <c r="AE121" s="138">
        <f t="shared" si="75"/>
        <v>0</v>
      </c>
      <c r="AF121" s="138">
        <f t="shared" si="75"/>
        <v>0</v>
      </c>
      <c r="AG121" s="138">
        <f t="shared" si="75"/>
        <v>0</v>
      </c>
      <c r="AH121" s="138">
        <f t="shared" si="75"/>
        <v>0</v>
      </c>
      <c r="AI121" s="138">
        <f t="shared" si="75"/>
        <v>0</v>
      </c>
      <c r="AJ121" s="138">
        <f t="shared" si="75"/>
        <v>0</v>
      </c>
      <c r="AK121" s="138">
        <f t="shared" si="75"/>
        <v>0</v>
      </c>
      <c r="AL121" s="138">
        <f t="shared" si="75"/>
        <v>0</v>
      </c>
      <c r="AM121" s="138">
        <f t="shared" si="75"/>
        <v>0</v>
      </c>
      <c r="AN121" s="138">
        <f t="shared" si="75"/>
        <v>0</v>
      </c>
      <c r="AO121" s="138">
        <f t="shared" si="75"/>
        <v>0</v>
      </c>
      <c r="AP121" s="138">
        <f t="shared" si="75"/>
        <v>0</v>
      </c>
      <c r="AQ121" s="138">
        <f t="shared" si="75"/>
        <v>0</v>
      </c>
      <c r="AR121" s="138">
        <f t="shared" si="75"/>
        <v>0</v>
      </c>
      <c r="AS121" s="138">
        <f t="shared" si="75"/>
        <v>0</v>
      </c>
      <c r="AT121" s="138">
        <f t="shared" si="75"/>
        <v>0</v>
      </c>
      <c r="AU121" s="138">
        <f t="shared" si="75"/>
        <v>0</v>
      </c>
      <c r="AV121" s="138">
        <f t="shared" si="75"/>
        <v>0</v>
      </c>
      <c r="AW121" s="138">
        <f t="shared" si="75"/>
        <v>0</v>
      </c>
      <c r="AX121" s="138">
        <f t="shared" si="75"/>
        <v>0</v>
      </c>
      <c r="AY121" s="138">
        <f t="shared" si="75"/>
        <v>0</v>
      </c>
      <c r="AZ121" s="138">
        <f t="shared" si="75"/>
        <v>0</v>
      </c>
      <c r="BA121" s="138">
        <f t="shared" si="75"/>
        <v>0</v>
      </c>
      <c r="BB121" s="138">
        <f t="shared" si="75"/>
        <v>0</v>
      </c>
      <c r="BC121" s="138">
        <f t="shared" si="75"/>
        <v>0</v>
      </c>
      <c r="BD121" s="138">
        <f t="shared" si="75"/>
        <v>0</v>
      </c>
      <c r="BE121" s="138">
        <f t="shared" si="75"/>
        <v>0</v>
      </c>
      <c r="BF121" s="138">
        <f t="shared" si="75"/>
        <v>0</v>
      </c>
      <c r="BG121" s="138">
        <f t="shared" si="75"/>
        <v>0</v>
      </c>
      <c r="BH121" s="138">
        <f t="shared" si="75"/>
        <v>0</v>
      </c>
      <c r="BI121" s="138">
        <f t="shared" si="75"/>
        <v>0</v>
      </c>
      <c r="BJ121" s="138">
        <f t="shared" si="75"/>
        <v>0</v>
      </c>
      <c r="BK121" s="138">
        <f t="shared" si="75"/>
        <v>0</v>
      </c>
    </row>
    <row r="122" spans="2:63" x14ac:dyDescent="0.25">
      <c r="B122" s="134">
        <v>36861</v>
      </c>
      <c r="C122" s="134">
        <v>36951</v>
      </c>
      <c r="E122" s="135">
        <v>-0.1825</v>
      </c>
      <c r="F122" s="85" t="s">
        <v>269</v>
      </c>
      <c r="G122" s="85" t="s">
        <v>204</v>
      </c>
      <c r="H122" s="87">
        <f t="shared" si="73"/>
        <v>0</v>
      </c>
      <c r="I122" s="135">
        <v>-0.115</v>
      </c>
      <c r="K122" s="85" t="str">
        <f t="shared" si="76"/>
        <v>west</v>
      </c>
      <c r="L122" s="138">
        <f t="shared" si="64"/>
        <v>0</v>
      </c>
      <c r="M122" s="138">
        <f t="shared" si="74"/>
        <v>0</v>
      </c>
      <c r="N122" s="138">
        <f t="shared" si="74"/>
        <v>0</v>
      </c>
      <c r="O122" s="138">
        <f t="shared" si="74"/>
        <v>0</v>
      </c>
      <c r="P122" s="138">
        <f t="shared" si="74"/>
        <v>0</v>
      </c>
      <c r="Q122" s="138">
        <f t="shared" si="74"/>
        <v>0</v>
      </c>
      <c r="R122" s="138">
        <f t="shared" si="74"/>
        <v>0</v>
      </c>
      <c r="S122" s="138">
        <f t="shared" si="74"/>
        <v>0</v>
      </c>
      <c r="T122" s="138">
        <f t="shared" si="74"/>
        <v>0</v>
      </c>
      <c r="U122" s="138">
        <f t="shared" si="74"/>
        <v>0</v>
      </c>
      <c r="V122" s="138">
        <f t="shared" si="74"/>
        <v>0</v>
      </c>
      <c r="W122" s="138">
        <f t="shared" si="74"/>
        <v>0</v>
      </c>
      <c r="X122" s="138">
        <f t="shared" si="74"/>
        <v>0</v>
      </c>
      <c r="Y122" s="138">
        <f t="shared" si="74"/>
        <v>0</v>
      </c>
      <c r="Z122" s="138">
        <f t="shared" si="74"/>
        <v>0</v>
      </c>
      <c r="AA122" s="138">
        <f t="shared" si="74"/>
        <v>0</v>
      </c>
      <c r="AB122" s="138">
        <f t="shared" si="75"/>
        <v>0</v>
      </c>
      <c r="AC122" s="138">
        <f t="shared" si="75"/>
        <v>0</v>
      </c>
      <c r="AD122" s="138">
        <f t="shared" si="75"/>
        <v>0</v>
      </c>
      <c r="AE122" s="138">
        <f t="shared" si="75"/>
        <v>0</v>
      </c>
      <c r="AF122" s="138">
        <f t="shared" si="75"/>
        <v>0</v>
      </c>
      <c r="AG122" s="138">
        <f t="shared" si="75"/>
        <v>0</v>
      </c>
      <c r="AH122" s="138">
        <f t="shared" si="75"/>
        <v>0</v>
      </c>
      <c r="AI122" s="138">
        <f t="shared" si="75"/>
        <v>0</v>
      </c>
      <c r="AJ122" s="138">
        <f t="shared" si="75"/>
        <v>0</v>
      </c>
      <c r="AK122" s="138">
        <f t="shared" si="75"/>
        <v>0</v>
      </c>
      <c r="AL122" s="138">
        <f t="shared" si="75"/>
        <v>0</v>
      </c>
      <c r="AM122" s="138">
        <f t="shared" si="75"/>
        <v>0</v>
      </c>
      <c r="AN122" s="138">
        <f t="shared" si="75"/>
        <v>0</v>
      </c>
      <c r="AO122" s="138">
        <f t="shared" si="75"/>
        <v>0</v>
      </c>
      <c r="AP122" s="138">
        <f t="shared" si="75"/>
        <v>0</v>
      </c>
      <c r="AQ122" s="138">
        <f t="shared" si="75"/>
        <v>0</v>
      </c>
      <c r="AR122" s="138">
        <f t="shared" si="75"/>
        <v>0</v>
      </c>
      <c r="AS122" s="138">
        <f t="shared" si="75"/>
        <v>0</v>
      </c>
      <c r="AT122" s="138">
        <f t="shared" si="75"/>
        <v>0</v>
      </c>
      <c r="AU122" s="138">
        <f t="shared" si="75"/>
        <v>0</v>
      </c>
      <c r="AV122" s="138">
        <f t="shared" si="75"/>
        <v>0</v>
      </c>
      <c r="AW122" s="138">
        <f t="shared" si="75"/>
        <v>0</v>
      </c>
      <c r="AX122" s="138">
        <f t="shared" si="75"/>
        <v>0</v>
      </c>
      <c r="AY122" s="138">
        <f t="shared" si="75"/>
        <v>0</v>
      </c>
      <c r="AZ122" s="138">
        <f t="shared" si="75"/>
        <v>0</v>
      </c>
      <c r="BA122" s="138">
        <f t="shared" si="75"/>
        <v>0</v>
      </c>
      <c r="BB122" s="138">
        <f t="shared" si="75"/>
        <v>0</v>
      </c>
      <c r="BC122" s="138">
        <f t="shared" si="75"/>
        <v>0</v>
      </c>
      <c r="BD122" s="138">
        <f t="shared" si="75"/>
        <v>0</v>
      </c>
      <c r="BE122" s="138">
        <f t="shared" si="75"/>
        <v>0</v>
      </c>
      <c r="BF122" s="138">
        <f t="shared" si="75"/>
        <v>0</v>
      </c>
      <c r="BG122" s="138">
        <f t="shared" si="75"/>
        <v>0</v>
      </c>
      <c r="BH122" s="138">
        <f t="shared" si="75"/>
        <v>0</v>
      </c>
      <c r="BI122" s="138">
        <f t="shared" si="75"/>
        <v>0</v>
      </c>
      <c r="BJ122" s="138">
        <f t="shared" si="75"/>
        <v>0</v>
      </c>
      <c r="BK122" s="138">
        <f t="shared" si="75"/>
        <v>0</v>
      </c>
    </row>
    <row r="123" spans="2:63" x14ac:dyDescent="0.25">
      <c r="B123" s="134">
        <v>36861</v>
      </c>
      <c r="C123" s="134">
        <v>36951</v>
      </c>
      <c r="E123" s="135">
        <v>-0.23499999999999999</v>
      </c>
      <c r="F123" s="85" t="s">
        <v>212</v>
      </c>
      <c r="G123" s="85" t="s">
        <v>204</v>
      </c>
      <c r="H123" s="87">
        <f t="shared" si="73"/>
        <v>0</v>
      </c>
      <c r="I123" s="135">
        <v>-0.72</v>
      </c>
      <c r="K123" s="85" t="str">
        <f t="shared" si="76"/>
        <v>west</v>
      </c>
      <c r="L123" s="138">
        <f t="shared" si="64"/>
        <v>0</v>
      </c>
      <c r="M123" s="138">
        <f t="shared" si="74"/>
        <v>0</v>
      </c>
      <c r="N123" s="138">
        <f t="shared" si="74"/>
        <v>0</v>
      </c>
      <c r="O123" s="138">
        <f t="shared" si="74"/>
        <v>0</v>
      </c>
      <c r="P123" s="138">
        <f t="shared" si="74"/>
        <v>0</v>
      </c>
      <c r="Q123" s="138">
        <f t="shared" si="74"/>
        <v>0</v>
      </c>
      <c r="R123" s="138">
        <f t="shared" si="74"/>
        <v>0</v>
      </c>
      <c r="S123" s="138">
        <f t="shared" si="74"/>
        <v>0</v>
      </c>
      <c r="T123" s="138">
        <f t="shared" si="74"/>
        <v>0</v>
      </c>
      <c r="U123" s="138">
        <f t="shared" si="74"/>
        <v>0</v>
      </c>
      <c r="V123" s="138">
        <f t="shared" si="74"/>
        <v>0</v>
      </c>
      <c r="W123" s="138">
        <f t="shared" si="74"/>
        <v>0</v>
      </c>
      <c r="X123" s="138">
        <f t="shared" si="74"/>
        <v>0</v>
      </c>
      <c r="Y123" s="138">
        <f t="shared" si="74"/>
        <v>0</v>
      </c>
      <c r="Z123" s="138">
        <f t="shared" si="74"/>
        <v>0</v>
      </c>
      <c r="AA123" s="138">
        <f t="shared" si="74"/>
        <v>0</v>
      </c>
      <c r="AB123" s="138">
        <f t="shared" si="75"/>
        <v>0</v>
      </c>
      <c r="AC123" s="138">
        <f t="shared" si="75"/>
        <v>0</v>
      </c>
      <c r="AD123" s="138">
        <f t="shared" si="75"/>
        <v>0</v>
      </c>
      <c r="AE123" s="138">
        <f t="shared" si="75"/>
        <v>0</v>
      </c>
      <c r="AF123" s="138">
        <f t="shared" si="75"/>
        <v>0</v>
      </c>
      <c r="AG123" s="138">
        <f t="shared" si="75"/>
        <v>0</v>
      </c>
      <c r="AH123" s="138">
        <f t="shared" si="75"/>
        <v>0</v>
      </c>
      <c r="AI123" s="138">
        <f t="shared" si="75"/>
        <v>0</v>
      </c>
      <c r="AJ123" s="138">
        <f t="shared" si="75"/>
        <v>0</v>
      </c>
      <c r="AK123" s="138">
        <f t="shared" si="75"/>
        <v>0</v>
      </c>
      <c r="AL123" s="138">
        <f t="shared" si="75"/>
        <v>0</v>
      </c>
      <c r="AM123" s="138">
        <f t="shared" si="75"/>
        <v>0</v>
      </c>
      <c r="AN123" s="138">
        <f t="shared" si="75"/>
        <v>0</v>
      </c>
      <c r="AO123" s="138">
        <f t="shared" si="75"/>
        <v>0</v>
      </c>
      <c r="AP123" s="138">
        <f t="shared" si="75"/>
        <v>0</v>
      </c>
      <c r="AQ123" s="138">
        <f t="shared" si="75"/>
        <v>0</v>
      </c>
      <c r="AR123" s="138">
        <f t="shared" si="75"/>
        <v>0</v>
      </c>
      <c r="AS123" s="138">
        <f t="shared" si="75"/>
        <v>0</v>
      </c>
      <c r="AT123" s="138">
        <f t="shared" si="75"/>
        <v>0</v>
      </c>
      <c r="AU123" s="138">
        <f t="shared" si="75"/>
        <v>0</v>
      </c>
      <c r="AV123" s="138">
        <f t="shared" si="75"/>
        <v>0</v>
      </c>
      <c r="AW123" s="138">
        <f t="shared" si="75"/>
        <v>0</v>
      </c>
      <c r="AX123" s="138">
        <f t="shared" si="75"/>
        <v>0</v>
      </c>
      <c r="AY123" s="138">
        <f t="shared" si="75"/>
        <v>0</v>
      </c>
      <c r="AZ123" s="138">
        <f t="shared" si="75"/>
        <v>0</v>
      </c>
      <c r="BA123" s="138">
        <f t="shared" si="75"/>
        <v>0</v>
      </c>
      <c r="BB123" s="138">
        <f t="shared" si="75"/>
        <v>0</v>
      </c>
      <c r="BC123" s="138">
        <f t="shared" si="75"/>
        <v>0</v>
      </c>
      <c r="BD123" s="138">
        <f t="shared" si="75"/>
        <v>0</v>
      </c>
      <c r="BE123" s="138">
        <f t="shared" si="75"/>
        <v>0</v>
      </c>
      <c r="BF123" s="138">
        <f t="shared" si="75"/>
        <v>0</v>
      </c>
      <c r="BG123" s="138">
        <f t="shared" si="75"/>
        <v>0</v>
      </c>
      <c r="BH123" s="138">
        <f t="shared" si="75"/>
        <v>0</v>
      </c>
      <c r="BI123" s="138">
        <f t="shared" si="75"/>
        <v>0</v>
      </c>
      <c r="BJ123" s="138">
        <f t="shared" si="75"/>
        <v>0</v>
      </c>
      <c r="BK123" s="138">
        <f t="shared" si="75"/>
        <v>0</v>
      </c>
    </row>
    <row r="124" spans="2:63" x14ac:dyDescent="0.25">
      <c r="B124" s="134">
        <v>36831</v>
      </c>
      <c r="C124" s="134">
        <v>36831</v>
      </c>
      <c r="E124" s="135">
        <v>-0.95499999999999996</v>
      </c>
      <c r="F124" s="85" t="s">
        <v>208</v>
      </c>
      <c r="G124" s="85" t="s">
        <v>204</v>
      </c>
      <c r="H124" s="87">
        <f t="shared" si="73"/>
        <v>0</v>
      </c>
      <c r="I124" s="135">
        <v>-0.72</v>
      </c>
      <c r="K124" s="85" t="str">
        <f t="shared" si="76"/>
        <v>west</v>
      </c>
      <c r="L124" s="138">
        <f t="shared" si="64"/>
        <v>0</v>
      </c>
      <c r="M124" s="138">
        <f t="shared" si="74"/>
        <v>0</v>
      </c>
      <c r="N124" s="138">
        <f t="shared" si="74"/>
        <v>0</v>
      </c>
      <c r="O124" s="138">
        <f t="shared" si="74"/>
        <v>0</v>
      </c>
      <c r="P124" s="138">
        <f t="shared" si="74"/>
        <v>0</v>
      </c>
      <c r="Q124" s="138">
        <f t="shared" si="74"/>
        <v>0</v>
      </c>
      <c r="R124" s="138">
        <f t="shared" si="74"/>
        <v>0</v>
      </c>
      <c r="S124" s="138">
        <f t="shared" si="74"/>
        <v>0</v>
      </c>
      <c r="T124" s="138">
        <f t="shared" si="74"/>
        <v>0</v>
      </c>
      <c r="U124" s="138">
        <f t="shared" si="74"/>
        <v>0</v>
      </c>
      <c r="V124" s="138">
        <f t="shared" si="74"/>
        <v>0</v>
      </c>
      <c r="W124" s="138">
        <f t="shared" si="74"/>
        <v>0</v>
      </c>
      <c r="X124" s="138">
        <f t="shared" si="74"/>
        <v>0</v>
      </c>
      <c r="Y124" s="138">
        <f t="shared" si="74"/>
        <v>0</v>
      </c>
      <c r="Z124" s="138">
        <f t="shared" si="74"/>
        <v>0</v>
      </c>
      <c r="AA124" s="138">
        <f t="shared" si="74"/>
        <v>0</v>
      </c>
      <c r="AB124" s="138">
        <f t="shared" si="75"/>
        <v>0</v>
      </c>
      <c r="AC124" s="138">
        <f t="shared" si="75"/>
        <v>0</v>
      </c>
      <c r="AD124" s="138">
        <f t="shared" si="75"/>
        <v>0</v>
      </c>
      <c r="AE124" s="138">
        <f t="shared" si="75"/>
        <v>0</v>
      </c>
      <c r="AF124" s="138">
        <f t="shared" ref="AF124:BK124" si="77">IF($B124&lt;=AF$2,IF($C124&gt;=AF$2,$D124,0),0)</f>
        <v>0</v>
      </c>
      <c r="AG124" s="138">
        <f t="shared" si="77"/>
        <v>0</v>
      </c>
      <c r="AH124" s="138">
        <f t="shared" si="77"/>
        <v>0</v>
      </c>
      <c r="AI124" s="138">
        <f t="shared" si="77"/>
        <v>0</v>
      </c>
      <c r="AJ124" s="138">
        <f t="shared" si="77"/>
        <v>0</v>
      </c>
      <c r="AK124" s="138">
        <f t="shared" si="77"/>
        <v>0</v>
      </c>
      <c r="AL124" s="138">
        <f t="shared" si="77"/>
        <v>0</v>
      </c>
      <c r="AM124" s="138">
        <f t="shared" si="77"/>
        <v>0</v>
      </c>
      <c r="AN124" s="138">
        <f t="shared" si="77"/>
        <v>0</v>
      </c>
      <c r="AO124" s="138">
        <f t="shared" si="77"/>
        <v>0</v>
      </c>
      <c r="AP124" s="138">
        <f t="shared" si="77"/>
        <v>0</v>
      </c>
      <c r="AQ124" s="138">
        <f t="shared" si="77"/>
        <v>0</v>
      </c>
      <c r="AR124" s="138">
        <f t="shared" si="77"/>
        <v>0</v>
      </c>
      <c r="AS124" s="138">
        <f t="shared" si="77"/>
        <v>0</v>
      </c>
      <c r="AT124" s="138">
        <f t="shared" si="77"/>
        <v>0</v>
      </c>
      <c r="AU124" s="138">
        <f t="shared" si="77"/>
        <v>0</v>
      </c>
      <c r="AV124" s="138">
        <f t="shared" si="77"/>
        <v>0</v>
      </c>
      <c r="AW124" s="138">
        <f t="shared" si="77"/>
        <v>0</v>
      </c>
      <c r="AX124" s="138">
        <f t="shared" si="77"/>
        <v>0</v>
      </c>
      <c r="AY124" s="138">
        <f t="shared" si="77"/>
        <v>0</v>
      </c>
      <c r="AZ124" s="138">
        <f t="shared" si="77"/>
        <v>0</v>
      </c>
      <c r="BA124" s="138">
        <f t="shared" si="77"/>
        <v>0</v>
      </c>
      <c r="BB124" s="138">
        <f t="shared" si="77"/>
        <v>0</v>
      </c>
      <c r="BC124" s="138">
        <f t="shared" si="77"/>
        <v>0</v>
      </c>
      <c r="BD124" s="138">
        <f t="shared" si="77"/>
        <v>0</v>
      </c>
      <c r="BE124" s="138">
        <f t="shared" si="77"/>
        <v>0</v>
      </c>
      <c r="BF124" s="138">
        <f t="shared" si="77"/>
        <v>0</v>
      </c>
      <c r="BG124" s="138">
        <f t="shared" si="77"/>
        <v>0</v>
      </c>
      <c r="BH124" s="138">
        <f t="shared" si="77"/>
        <v>0</v>
      </c>
      <c r="BI124" s="138">
        <f t="shared" si="77"/>
        <v>0</v>
      </c>
      <c r="BJ124" s="138">
        <f t="shared" si="77"/>
        <v>0</v>
      </c>
      <c r="BK124" s="138">
        <f t="shared" si="77"/>
        <v>0</v>
      </c>
    </row>
    <row r="125" spans="2:63" x14ac:dyDescent="0.25">
      <c r="B125" s="134">
        <v>36770</v>
      </c>
      <c r="C125" s="134">
        <v>36770</v>
      </c>
      <c r="E125" s="135">
        <v>-0.95499999999999996</v>
      </c>
      <c r="F125" s="85" t="s">
        <v>208</v>
      </c>
      <c r="G125" s="85" t="s">
        <v>204</v>
      </c>
      <c r="H125" s="87">
        <f t="shared" si="73"/>
        <v>0</v>
      </c>
      <c r="I125" s="135">
        <f>I123</f>
        <v>-0.72</v>
      </c>
      <c r="K125" s="85" t="str">
        <f t="shared" ref="K125:K135" si="78">IF(I125=1,0,G125)</f>
        <v>west</v>
      </c>
      <c r="L125" s="138">
        <f t="shared" ref="L125:L131" si="79">IF($B125&lt;=L$2,IF($C125&gt;=L$2,$D125,0),0)</f>
        <v>0</v>
      </c>
      <c r="M125" s="138">
        <f t="shared" ref="M125:AB135" si="80">IF($B125&lt;=M$2,IF($C125&gt;=M$2,$D125,0),0)</f>
        <v>0</v>
      </c>
      <c r="N125" s="138">
        <f t="shared" si="80"/>
        <v>0</v>
      </c>
      <c r="O125" s="138">
        <f t="shared" si="80"/>
        <v>0</v>
      </c>
      <c r="P125" s="138">
        <f t="shared" si="80"/>
        <v>0</v>
      </c>
      <c r="Q125" s="138">
        <f t="shared" si="80"/>
        <v>0</v>
      </c>
      <c r="R125" s="138">
        <f t="shared" si="80"/>
        <v>0</v>
      </c>
      <c r="S125" s="138">
        <f t="shared" si="80"/>
        <v>0</v>
      </c>
      <c r="T125" s="138">
        <f t="shared" si="80"/>
        <v>0</v>
      </c>
      <c r="U125" s="138">
        <f t="shared" si="80"/>
        <v>0</v>
      </c>
      <c r="V125" s="138">
        <f t="shared" si="80"/>
        <v>0</v>
      </c>
      <c r="W125" s="138">
        <f t="shared" si="80"/>
        <v>0</v>
      </c>
      <c r="X125" s="138">
        <f t="shared" si="80"/>
        <v>0</v>
      </c>
      <c r="Y125" s="138">
        <f t="shared" si="80"/>
        <v>0</v>
      </c>
      <c r="Z125" s="138">
        <f t="shared" si="80"/>
        <v>0</v>
      </c>
      <c r="AA125" s="138">
        <f t="shared" si="80"/>
        <v>0</v>
      </c>
      <c r="AB125" s="138">
        <f t="shared" si="80"/>
        <v>0</v>
      </c>
      <c r="AC125" s="138">
        <f t="shared" ref="AB125:BK132" si="81">IF($B125&lt;=AC$2,IF($C125&gt;=AC$2,$D125,0),0)</f>
        <v>0</v>
      </c>
      <c r="AD125" s="138">
        <f t="shared" si="81"/>
        <v>0</v>
      </c>
      <c r="AE125" s="138">
        <f t="shared" si="81"/>
        <v>0</v>
      </c>
      <c r="AF125" s="138">
        <f t="shared" si="81"/>
        <v>0</v>
      </c>
      <c r="AG125" s="138">
        <f t="shared" si="81"/>
        <v>0</v>
      </c>
      <c r="AH125" s="138">
        <f t="shared" si="81"/>
        <v>0</v>
      </c>
      <c r="AI125" s="138">
        <f t="shared" si="81"/>
        <v>0</v>
      </c>
      <c r="AJ125" s="138">
        <f t="shared" si="81"/>
        <v>0</v>
      </c>
      <c r="AK125" s="138">
        <f t="shared" si="81"/>
        <v>0</v>
      </c>
      <c r="AL125" s="138">
        <f t="shared" si="81"/>
        <v>0</v>
      </c>
      <c r="AM125" s="138">
        <f t="shared" si="81"/>
        <v>0</v>
      </c>
      <c r="AN125" s="138">
        <f t="shared" si="81"/>
        <v>0</v>
      </c>
      <c r="AO125" s="138">
        <f t="shared" si="81"/>
        <v>0</v>
      </c>
      <c r="AP125" s="138">
        <f t="shared" si="81"/>
        <v>0</v>
      </c>
      <c r="AQ125" s="138">
        <f t="shared" si="81"/>
        <v>0</v>
      </c>
      <c r="AR125" s="138">
        <f t="shared" si="81"/>
        <v>0</v>
      </c>
      <c r="AS125" s="138">
        <f t="shared" si="81"/>
        <v>0</v>
      </c>
      <c r="AT125" s="138">
        <f t="shared" si="81"/>
        <v>0</v>
      </c>
      <c r="AU125" s="138">
        <f t="shared" si="81"/>
        <v>0</v>
      </c>
      <c r="AV125" s="138">
        <f t="shared" si="81"/>
        <v>0</v>
      </c>
      <c r="AW125" s="138">
        <f t="shared" si="81"/>
        <v>0</v>
      </c>
      <c r="AX125" s="138">
        <f t="shared" si="81"/>
        <v>0</v>
      </c>
      <c r="AY125" s="138">
        <f t="shared" si="81"/>
        <v>0</v>
      </c>
      <c r="AZ125" s="138">
        <f t="shared" si="81"/>
        <v>0</v>
      </c>
      <c r="BA125" s="138">
        <f t="shared" si="81"/>
        <v>0</v>
      </c>
      <c r="BB125" s="138">
        <f t="shared" si="81"/>
        <v>0</v>
      </c>
      <c r="BC125" s="138">
        <f t="shared" si="81"/>
        <v>0</v>
      </c>
      <c r="BD125" s="138">
        <f t="shared" si="81"/>
        <v>0</v>
      </c>
      <c r="BE125" s="138">
        <f t="shared" si="81"/>
        <v>0</v>
      </c>
      <c r="BF125" s="138">
        <f t="shared" si="81"/>
        <v>0</v>
      </c>
      <c r="BG125" s="138">
        <f t="shared" si="81"/>
        <v>0</v>
      </c>
      <c r="BH125" s="138">
        <f t="shared" si="81"/>
        <v>0</v>
      </c>
      <c r="BI125" s="138">
        <f t="shared" si="81"/>
        <v>0</v>
      </c>
      <c r="BJ125" s="138">
        <f t="shared" si="81"/>
        <v>0</v>
      </c>
      <c r="BK125" s="138">
        <f t="shared" si="81"/>
        <v>0</v>
      </c>
    </row>
    <row r="126" spans="2:63" x14ac:dyDescent="0.25">
      <c r="B126" s="134">
        <v>36831</v>
      </c>
      <c r="C126" s="134">
        <v>36951</v>
      </c>
      <c r="E126" s="135">
        <v>0.5</v>
      </c>
      <c r="F126" s="85" t="s">
        <v>203</v>
      </c>
      <c r="G126" s="85" t="s">
        <v>204</v>
      </c>
      <c r="H126" s="87">
        <f t="shared" si="73"/>
        <v>0</v>
      </c>
      <c r="I126" s="135">
        <f>I125</f>
        <v>-0.72</v>
      </c>
      <c r="K126" s="85" t="str">
        <f>IF(I126=1,0,G126)</f>
        <v>west</v>
      </c>
      <c r="L126" s="138">
        <f t="shared" si="79"/>
        <v>0</v>
      </c>
      <c r="M126" s="138">
        <f t="shared" si="80"/>
        <v>0</v>
      </c>
      <c r="N126" s="138">
        <f t="shared" si="80"/>
        <v>0</v>
      </c>
      <c r="O126" s="138">
        <f t="shared" si="80"/>
        <v>0</v>
      </c>
      <c r="P126" s="138">
        <f t="shared" si="80"/>
        <v>0</v>
      </c>
      <c r="Q126" s="138">
        <f t="shared" si="80"/>
        <v>0</v>
      </c>
      <c r="R126" s="138">
        <f t="shared" si="80"/>
        <v>0</v>
      </c>
      <c r="S126" s="138">
        <f t="shared" si="80"/>
        <v>0</v>
      </c>
      <c r="T126" s="138">
        <f t="shared" si="80"/>
        <v>0</v>
      </c>
      <c r="U126" s="138">
        <f t="shared" si="80"/>
        <v>0</v>
      </c>
      <c r="V126" s="138">
        <f t="shared" si="80"/>
        <v>0</v>
      </c>
      <c r="W126" s="138">
        <f t="shared" si="80"/>
        <v>0</v>
      </c>
      <c r="X126" s="138">
        <f t="shared" si="80"/>
        <v>0</v>
      </c>
      <c r="Y126" s="138">
        <f t="shared" si="80"/>
        <v>0</v>
      </c>
      <c r="Z126" s="138">
        <f t="shared" si="80"/>
        <v>0</v>
      </c>
      <c r="AA126" s="138">
        <f t="shared" si="80"/>
        <v>0</v>
      </c>
      <c r="AB126" s="138">
        <f t="shared" si="81"/>
        <v>0</v>
      </c>
      <c r="AC126" s="138">
        <f t="shared" si="81"/>
        <v>0</v>
      </c>
      <c r="AD126" s="138">
        <f t="shared" si="81"/>
        <v>0</v>
      </c>
      <c r="AE126" s="138">
        <f t="shared" si="81"/>
        <v>0</v>
      </c>
      <c r="AF126" s="138">
        <f t="shared" si="81"/>
        <v>0</v>
      </c>
      <c r="AG126" s="138">
        <f t="shared" si="81"/>
        <v>0</v>
      </c>
      <c r="AH126" s="138">
        <f t="shared" si="81"/>
        <v>0</v>
      </c>
      <c r="AI126" s="138">
        <f t="shared" si="81"/>
        <v>0</v>
      </c>
      <c r="AJ126" s="138">
        <f t="shared" si="81"/>
        <v>0</v>
      </c>
      <c r="AK126" s="138">
        <f t="shared" si="81"/>
        <v>0</v>
      </c>
      <c r="AL126" s="138">
        <f t="shared" si="81"/>
        <v>0</v>
      </c>
      <c r="AM126" s="138">
        <f t="shared" si="81"/>
        <v>0</v>
      </c>
      <c r="AN126" s="138">
        <f t="shared" si="81"/>
        <v>0</v>
      </c>
      <c r="AO126" s="138">
        <f t="shared" si="81"/>
        <v>0</v>
      </c>
      <c r="AP126" s="138">
        <f t="shared" si="81"/>
        <v>0</v>
      </c>
      <c r="AQ126" s="138">
        <f t="shared" si="81"/>
        <v>0</v>
      </c>
      <c r="AR126" s="138">
        <f t="shared" si="81"/>
        <v>0</v>
      </c>
      <c r="AS126" s="138">
        <f t="shared" si="81"/>
        <v>0</v>
      </c>
      <c r="AT126" s="138">
        <f t="shared" si="81"/>
        <v>0</v>
      </c>
      <c r="AU126" s="138">
        <f t="shared" si="81"/>
        <v>0</v>
      </c>
      <c r="AV126" s="138">
        <f t="shared" si="81"/>
        <v>0</v>
      </c>
      <c r="AW126" s="138">
        <f t="shared" si="81"/>
        <v>0</v>
      </c>
      <c r="AX126" s="138">
        <f t="shared" si="81"/>
        <v>0</v>
      </c>
      <c r="AY126" s="138">
        <f t="shared" si="81"/>
        <v>0</v>
      </c>
      <c r="AZ126" s="138">
        <f t="shared" si="81"/>
        <v>0</v>
      </c>
      <c r="BA126" s="138">
        <f t="shared" si="81"/>
        <v>0</v>
      </c>
      <c r="BB126" s="138">
        <f t="shared" si="81"/>
        <v>0</v>
      </c>
      <c r="BC126" s="138">
        <f t="shared" si="81"/>
        <v>0</v>
      </c>
      <c r="BD126" s="138">
        <f t="shared" si="81"/>
        <v>0</v>
      </c>
      <c r="BE126" s="138">
        <f t="shared" si="81"/>
        <v>0</v>
      </c>
      <c r="BF126" s="138">
        <f t="shared" si="81"/>
        <v>0</v>
      </c>
      <c r="BG126" s="138">
        <f t="shared" si="81"/>
        <v>0</v>
      </c>
      <c r="BH126" s="138">
        <f t="shared" si="81"/>
        <v>0</v>
      </c>
      <c r="BI126" s="138">
        <f t="shared" si="81"/>
        <v>0</v>
      </c>
      <c r="BJ126" s="138">
        <f t="shared" si="81"/>
        <v>0</v>
      </c>
      <c r="BK126" s="138">
        <f t="shared" si="81"/>
        <v>0</v>
      </c>
    </row>
    <row r="127" spans="2:63" x14ac:dyDescent="0.25">
      <c r="B127" s="134">
        <v>36982</v>
      </c>
      <c r="C127" s="134">
        <v>37165</v>
      </c>
      <c r="E127" s="135">
        <v>0.60499999999999998</v>
      </c>
      <c r="F127" s="85" t="s">
        <v>203</v>
      </c>
      <c r="G127" s="85" t="s">
        <v>204</v>
      </c>
      <c r="H127" s="87">
        <f t="shared" si="73"/>
        <v>0</v>
      </c>
      <c r="I127" s="135">
        <f t="shared" ref="I127:I136" si="82">I126</f>
        <v>-0.72</v>
      </c>
      <c r="K127" s="85" t="str">
        <f t="shared" si="78"/>
        <v>west</v>
      </c>
      <c r="L127" s="138">
        <f t="shared" si="79"/>
        <v>0</v>
      </c>
      <c r="M127" s="138">
        <f t="shared" si="80"/>
        <v>0</v>
      </c>
      <c r="N127" s="138">
        <f t="shared" si="80"/>
        <v>0</v>
      </c>
      <c r="O127" s="138">
        <f t="shared" si="80"/>
        <v>0</v>
      </c>
      <c r="P127" s="138">
        <f t="shared" si="80"/>
        <v>0</v>
      </c>
      <c r="Q127" s="138">
        <f t="shared" si="80"/>
        <v>0</v>
      </c>
      <c r="R127" s="138">
        <f t="shared" si="80"/>
        <v>0</v>
      </c>
      <c r="S127" s="138">
        <f t="shared" si="80"/>
        <v>0</v>
      </c>
      <c r="T127" s="138">
        <f t="shared" si="80"/>
        <v>0</v>
      </c>
      <c r="U127" s="138">
        <f t="shared" si="80"/>
        <v>0</v>
      </c>
      <c r="V127" s="138">
        <f t="shared" si="80"/>
        <v>0</v>
      </c>
      <c r="W127" s="138">
        <f t="shared" si="80"/>
        <v>0</v>
      </c>
      <c r="X127" s="138">
        <f t="shared" si="80"/>
        <v>0</v>
      </c>
      <c r="Y127" s="138">
        <f t="shared" si="80"/>
        <v>0</v>
      </c>
      <c r="Z127" s="138">
        <f t="shared" si="80"/>
        <v>0</v>
      </c>
      <c r="AA127" s="138">
        <f t="shared" si="80"/>
        <v>0</v>
      </c>
      <c r="AB127" s="138">
        <f t="shared" si="81"/>
        <v>0</v>
      </c>
      <c r="AC127" s="138">
        <f t="shared" si="81"/>
        <v>0</v>
      </c>
      <c r="AD127" s="138">
        <f t="shared" si="81"/>
        <v>0</v>
      </c>
      <c r="AE127" s="138">
        <f t="shared" si="81"/>
        <v>0</v>
      </c>
      <c r="AF127" s="138">
        <f t="shared" si="81"/>
        <v>0</v>
      </c>
      <c r="AG127" s="138">
        <f t="shared" si="81"/>
        <v>0</v>
      </c>
      <c r="AH127" s="138">
        <f t="shared" si="81"/>
        <v>0</v>
      </c>
      <c r="AI127" s="138">
        <f t="shared" si="81"/>
        <v>0</v>
      </c>
      <c r="AJ127" s="138">
        <f t="shared" si="81"/>
        <v>0</v>
      </c>
      <c r="AK127" s="138">
        <f t="shared" si="81"/>
        <v>0</v>
      </c>
      <c r="AL127" s="138">
        <f t="shared" si="81"/>
        <v>0</v>
      </c>
      <c r="AM127" s="138">
        <f t="shared" si="81"/>
        <v>0</v>
      </c>
      <c r="AN127" s="138">
        <f t="shared" si="81"/>
        <v>0</v>
      </c>
      <c r="AO127" s="138">
        <f t="shared" si="81"/>
        <v>0</v>
      </c>
      <c r="AP127" s="138">
        <f t="shared" si="81"/>
        <v>0</v>
      </c>
      <c r="AQ127" s="138">
        <f t="shared" si="81"/>
        <v>0</v>
      </c>
      <c r="AR127" s="138">
        <f t="shared" si="81"/>
        <v>0</v>
      </c>
      <c r="AS127" s="138">
        <f t="shared" si="81"/>
        <v>0</v>
      </c>
      <c r="AT127" s="138">
        <f t="shared" si="81"/>
        <v>0</v>
      </c>
      <c r="AU127" s="138">
        <f t="shared" si="81"/>
        <v>0</v>
      </c>
      <c r="AV127" s="138">
        <f t="shared" si="81"/>
        <v>0</v>
      </c>
      <c r="AW127" s="138">
        <f t="shared" si="81"/>
        <v>0</v>
      </c>
      <c r="AX127" s="138">
        <f t="shared" si="81"/>
        <v>0</v>
      </c>
      <c r="AY127" s="138">
        <f t="shared" si="81"/>
        <v>0</v>
      </c>
      <c r="AZ127" s="138">
        <f t="shared" si="81"/>
        <v>0</v>
      </c>
      <c r="BA127" s="138">
        <f t="shared" si="81"/>
        <v>0</v>
      </c>
      <c r="BB127" s="138">
        <f t="shared" si="81"/>
        <v>0</v>
      </c>
      <c r="BC127" s="138">
        <f t="shared" si="81"/>
        <v>0</v>
      </c>
      <c r="BD127" s="138">
        <f t="shared" si="81"/>
        <v>0</v>
      </c>
      <c r="BE127" s="138">
        <f t="shared" si="81"/>
        <v>0</v>
      </c>
      <c r="BF127" s="138">
        <f t="shared" si="81"/>
        <v>0</v>
      </c>
      <c r="BG127" s="138">
        <f t="shared" si="81"/>
        <v>0</v>
      </c>
      <c r="BH127" s="138">
        <f t="shared" si="81"/>
        <v>0</v>
      </c>
      <c r="BI127" s="138">
        <f t="shared" si="81"/>
        <v>0</v>
      </c>
      <c r="BJ127" s="138">
        <f t="shared" si="81"/>
        <v>0</v>
      </c>
      <c r="BK127" s="138">
        <f t="shared" si="81"/>
        <v>0</v>
      </c>
    </row>
    <row r="128" spans="2:63" x14ac:dyDescent="0.25">
      <c r="B128" s="134">
        <v>36831</v>
      </c>
      <c r="C128" s="134">
        <v>36951</v>
      </c>
      <c r="E128" s="135">
        <v>0.11749999999999999</v>
      </c>
      <c r="F128" s="85" t="s">
        <v>260</v>
      </c>
      <c r="G128" s="85" t="s">
        <v>149</v>
      </c>
      <c r="H128" s="87">
        <f t="shared" si="73"/>
        <v>0</v>
      </c>
      <c r="I128" s="135">
        <f t="shared" si="82"/>
        <v>-0.72</v>
      </c>
      <c r="K128" s="85" t="str">
        <f t="shared" si="78"/>
        <v>CENTRAL</v>
      </c>
      <c r="L128" s="138">
        <f t="shared" si="79"/>
        <v>0</v>
      </c>
      <c r="M128" s="138">
        <f t="shared" si="80"/>
        <v>0</v>
      </c>
      <c r="N128" s="138">
        <f t="shared" si="80"/>
        <v>0</v>
      </c>
      <c r="O128" s="138">
        <f t="shared" si="80"/>
        <v>0</v>
      </c>
      <c r="P128" s="138">
        <f t="shared" si="80"/>
        <v>0</v>
      </c>
      <c r="Q128" s="138">
        <f t="shared" si="80"/>
        <v>0</v>
      </c>
      <c r="R128" s="138">
        <f t="shared" si="80"/>
        <v>0</v>
      </c>
      <c r="S128" s="138">
        <f t="shared" si="80"/>
        <v>0</v>
      </c>
      <c r="T128" s="138">
        <f t="shared" si="80"/>
        <v>0</v>
      </c>
      <c r="U128" s="138">
        <f t="shared" si="80"/>
        <v>0</v>
      </c>
      <c r="V128" s="138">
        <f t="shared" si="80"/>
        <v>0</v>
      </c>
      <c r="W128" s="138">
        <f t="shared" si="80"/>
        <v>0</v>
      </c>
      <c r="X128" s="138">
        <f t="shared" si="80"/>
        <v>0</v>
      </c>
      <c r="Y128" s="138">
        <f t="shared" si="80"/>
        <v>0</v>
      </c>
      <c r="Z128" s="138">
        <f t="shared" si="80"/>
        <v>0</v>
      </c>
      <c r="AA128" s="138">
        <f t="shared" si="80"/>
        <v>0</v>
      </c>
      <c r="AB128" s="138">
        <f t="shared" si="81"/>
        <v>0</v>
      </c>
      <c r="AC128" s="138">
        <f t="shared" si="81"/>
        <v>0</v>
      </c>
      <c r="AD128" s="138">
        <f t="shared" si="81"/>
        <v>0</v>
      </c>
      <c r="AE128" s="138">
        <f t="shared" si="81"/>
        <v>0</v>
      </c>
      <c r="AF128" s="138">
        <f t="shared" si="81"/>
        <v>0</v>
      </c>
      <c r="AG128" s="138">
        <f t="shared" si="81"/>
        <v>0</v>
      </c>
      <c r="AH128" s="138">
        <f t="shared" si="81"/>
        <v>0</v>
      </c>
      <c r="AI128" s="138">
        <f t="shared" si="81"/>
        <v>0</v>
      </c>
      <c r="AJ128" s="138">
        <f t="shared" si="81"/>
        <v>0</v>
      </c>
      <c r="AK128" s="138">
        <f t="shared" si="81"/>
        <v>0</v>
      </c>
      <c r="AL128" s="138">
        <f t="shared" si="81"/>
        <v>0</v>
      </c>
      <c r="AM128" s="138">
        <f t="shared" si="81"/>
        <v>0</v>
      </c>
      <c r="AN128" s="138">
        <f t="shared" si="81"/>
        <v>0</v>
      </c>
      <c r="AO128" s="138">
        <f t="shared" si="81"/>
        <v>0</v>
      </c>
      <c r="AP128" s="138">
        <f t="shared" si="81"/>
        <v>0</v>
      </c>
      <c r="AQ128" s="138">
        <f t="shared" si="81"/>
        <v>0</v>
      </c>
      <c r="AR128" s="138">
        <f t="shared" si="81"/>
        <v>0</v>
      </c>
      <c r="AS128" s="138">
        <f t="shared" si="81"/>
        <v>0</v>
      </c>
      <c r="AT128" s="138">
        <f t="shared" si="81"/>
        <v>0</v>
      </c>
      <c r="AU128" s="138">
        <f t="shared" si="81"/>
        <v>0</v>
      </c>
      <c r="AV128" s="138">
        <f t="shared" si="81"/>
        <v>0</v>
      </c>
      <c r="AW128" s="138">
        <f t="shared" si="81"/>
        <v>0</v>
      </c>
      <c r="AX128" s="138">
        <f t="shared" si="81"/>
        <v>0</v>
      </c>
      <c r="AY128" s="138">
        <f t="shared" si="81"/>
        <v>0</v>
      </c>
      <c r="AZ128" s="138">
        <f t="shared" si="81"/>
        <v>0</v>
      </c>
      <c r="BA128" s="138">
        <f t="shared" si="81"/>
        <v>0</v>
      </c>
      <c r="BB128" s="138">
        <f t="shared" si="81"/>
        <v>0</v>
      </c>
      <c r="BC128" s="138">
        <f t="shared" si="81"/>
        <v>0</v>
      </c>
      <c r="BD128" s="138">
        <f t="shared" si="81"/>
        <v>0</v>
      </c>
      <c r="BE128" s="138">
        <f t="shared" si="81"/>
        <v>0</v>
      </c>
      <c r="BF128" s="138">
        <f t="shared" si="81"/>
        <v>0</v>
      </c>
      <c r="BG128" s="138">
        <f t="shared" si="81"/>
        <v>0</v>
      </c>
      <c r="BH128" s="138">
        <f t="shared" si="81"/>
        <v>0</v>
      </c>
      <c r="BI128" s="138">
        <f t="shared" si="81"/>
        <v>0</v>
      </c>
      <c r="BJ128" s="138">
        <f t="shared" si="81"/>
        <v>0</v>
      </c>
      <c r="BK128" s="138">
        <f t="shared" si="81"/>
        <v>0</v>
      </c>
    </row>
    <row r="129" spans="2:63" x14ac:dyDescent="0.25">
      <c r="B129" s="134">
        <v>36708</v>
      </c>
      <c r="C129" s="134">
        <v>36739</v>
      </c>
      <c r="E129" s="135">
        <v>0.48</v>
      </c>
      <c r="F129" s="85" t="s">
        <v>210</v>
      </c>
      <c r="G129" s="85" t="s">
        <v>211</v>
      </c>
      <c r="H129" s="87">
        <f t="shared" si="73"/>
        <v>0</v>
      </c>
      <c r="I129" s="135">
        <f t="shared" si="82"/>
        <v>-0.72</v>
      </c>
      <c r="K129" s="85" t="str">
        <f t="shared" si="78"/>
        <v>ny</v>
      </c>
      <c r="L129" s="138">
        <f t="shared" si="79"/>
        <v>0</v>
      </c>
      <c r="M129" s="138">
        <f t="shared" si="80"/>
        <v>0</v>
      </c>
      <c r="N129" s="138">
        <f t="shared" si="80"/>
        <v>0</v>
      </c>
      <c r="O129" s="138">
        <f t="shared" si="80"/>
        <v>0</v>
      </c>
      <c r="P129" s="138">
        <f t="shared" si="80"/>
        <v>0</v>
      </c>
      <c r="Q129" s="138">
        <f t="shared" si="80"/>
        <v>0</v>
      </c>
      <c r="R129" s="138">
        <f t="shared" si="80"/>
        <v>0</v>
      </c>
      <c r="S129" s="138">
        <f t="shared" si="80"/>
        <v>0</v>
      </c>
      <c r="T129" s="138">
        <f t="shared" si="80"/>
        <v>0</v>
      </c>
      <c r="U129" s="138">
        <f t="shared" si="80"/>
        <v>0</v>
      </c>
      <c r="V129" s="138">
        <f t="shared" si="80"/>
        <v>0</v>
      </c>
      <c r="W129" s="138">
        <f t="shared" si="80"/>
        <v>0</v>
      </c>
      <c r="X129" s="138">
        <f t="shared" si="80"/>
        <v>0</v>
      </c>
      <c r="Y129" s="138">
        <f t="shared" si="80"/>
        <v>0</v>
      </c>
      <c r="Z129" s="138">
        <f t="shared" si="80"/>
        <v>0</v>
      </c>
      <c r="AA129" s="138">
        <f t="shared" si="80"/>
        <v>0</v>
      </c>
      <c r="AB129" s="138">
        <f t="shared" si="81"/>
        <v>0</v>
      </c>
      <c r="AC129" s="138">
        <f t="shared" si="81"/>
        <v>0</v>
      </c>
      <c r="AD129" s="138">
        <f t="shared" si="81"/>
        <v>0</v>
      </c>
      <c r="AE129" s="138">
        <f t="shared" si="81"/>
        <v>0</v>
      </c>
      <c r="AF129" s="138">
        <f t="shared" si="81"/>
        <v>0</v>
      </c>
      <c r="AG129" s="138">
        <f t="shared" si="81"/>
        <v>0</v>
      </c>
      <c r="AH129" s="138">
        <f t="shared" si="81"/>
        <v>0</v>
      </c>
      <c r="AI129" s="138">
        <f t="shared" si="81"/>
        <v>0</v>
      </c>
      <c r="AJ129" s="138">
        <f t="shared" si="81"/>
        <v>0</v>
      </c>
      <c r="AK129" s="138">
        <f t="shared" si="81"/>
        <v>0</v>
      </c>
      <c r="AL129" s="138">
        <f t="shared" si="81"/>
        <v>0</v>
      </c>
      <c r="AM129" s="138">
        <f t="shared" si="81"/>
        <v>0</v>
      </c>
      <c r="AN129" s="138">
        <f t="shared" si="81"/>
        <v>0</v>
      </c>
      <c r="AO129" s="138">
        <f t="shared" si="81"/>
        <v>0</v>
      </c>
      <c r="AP129" s="138">
        <f t="shared" si="81"/>
        <v>0</v>
      </c>
      <c r="AQ129" s="138">
        <f t="shared" si="81"/>
        <v>0</v>
      </c>
      <c r="AR129" s="138">
        <f t="shared" si="81"/>
        <v>0</v>
      </c>
      <c r="AS129" s="138">
        <f t="shared" si="81"/>
        <v>0</v>
      </c>
      <c r="AT129" s="138">
        <f t="shared" si="81"/>
        <v>0</v>
      </c>
      <c r="AU129" s="138">
        <f t="shared" si="81"/>
        <v>0</v>
      </c>
      <c r="AV129" s="138">
        <f t="shared" si="81"/>
        <v>0</v>
      </c>
      <c r="AW129" s="138">
        <f t="shared" si="81"/>
        <v>0</v>
      </c>
      <c r="AX129" s="138">
        <f t="shared" si="81"/>
        <v>0</v>
      </c>
      <c r="AY129" s="138">
        <f t="shared" si="81"/>
        <v>0</v>
      </c>
      <c r="AZ129" s="138">
        <f t="shared" si="81"/>
        <v>0</v>
      </c>
      <c r="BA129" s="138">
        <f t="shared" si="81"/>
        <v>0</v>
      </c>
      <c r="BB129" s="138">
        <f t="shared" si="81"/>
        <v>0</v>
      </c>
      <c r="BC129" s="138">
        <f t="shared" si="81"/>
        <v>0</v>
      </c>
      <c r="BD129" s="138">
        <f t="shared" si="81"/>
        <v>0</v>
      </c>
      <c r="BE129" s="138">
        <f t="shared" si="81"/>
        <v>0</v>
      </c>
      <c r="BF129" s="138">
        <f t="shared" si="81"/>
        <v>0</v>
      </c>
      <c r="BG129" s="138">
        <f t="shared" si="81"/>
        <v>0</v>
      </c>
      <c r="BH129" s="138">
        <f t="shared" si="81"/>
        <v>0</v>
      </c>
      <c r="BI129" s="138">
        <f t="shared" si="81"/>
        <v>0</v>
      </c>
      <c r="BJ129" s="138">
        <f t="shared" si="81"/>
        <v>0</v>
      </c>
      <c r="BK129" s="138">
        <f t="shared" si="81"/>
        <v>0</v>
      </c>
    </row>
    <row r="130" spans="2:63" x14ac:dyDescent="0.25">
      <c r="B130" s="134">
        <v>36800</v>
      </c>
      <c r="C130" s="134">
        <v>36800</v>
      </c>
      <c r="E130" s="135">
        <v>0.215</v>
      </c>
      <c r="F130" s="85" t="s">
        <v>203</v>
      </c>
      <c r="G130" s="85" t="s">
        <v>204</v>
      </c>
      <c r="H130" s="87">
        <f t="shared" si="73"/>
        <v>0</v>
      </c>
      <c r="I130" s="135">
        <f t="shared" si="82"/>
        <v>-0.72</v>
      </c>
      <c r="K130" s="85" t="str">
        <f t="shared" si="78"/>
        <v>west</v>
      </c>
      <c r="L130" s="138">
        <f t="shared" si="79"/>
        <v>0</v>
      </c>
      <c r="M130" s="138">
        <f t="shared" si="80"/>
        <v>0</v>
      </c>
      <c r="N130" s="138">
        <f t="shared" si="80"/>
        <v>0</v>
      </c>
      <c r="O130" s="138">
        <f t="shared" si="80"/>
        <v>0</v>
      </c>
      <c r="P130" s="138">
        <f t="shared" si="80"/>
        <v>0</v>
      </c>
      <c r="Q130" s="138">
        <f t="shared" si="80"/>
        <v>0</v>
      </c>
      <c r="R130" s="138">
        <f t="shared" si="80"/>
        <v>0</v>
      </c>
      <c r="S130" s="138">
        <f t="shared" si="80"/>
        <v>0</v>
      </c>
      <c r="T130" s="138">
        <f t="shared" si="80"/>
        <v>0</v>
      </c>
      <c r="U130" s="138">
        <f t="shared" si="80"/>
        <v>0</v>
      </c>
      <c r="V130" s="138">
        <f t="shared" si="80"/>
        <v>0</v>
      </c>
      <c r="W130" s="138">
        <f t="shared" si="80"/>
        <v>0</v>
      </c>
      <c r="X130" s="138">
        <f t="shared" si="80"/>
        <v>0</v>
      </c>
      <c r="Y130" s="138">
        <f t="shared" si="80"/>
        <v>0</v>
      </c>
      <c r="Z130" s="138">
        <f t="shared" si="80"/>
        <v>0</v>
      </c>
      <c r="AA130" s="138">
        <f t="shared" si="80"/>
        <v>0</v>
      </c>
      <c r="AB130" s="138">
        <f t="shared" si="81"/>
        <v>0</v>
      </c>
      <c r="AC130" s="138">
        <f t="shared" si="81"/>
        <v>0</v>
      </c>
      <c r="AD130" s="138">
        <f t="shared" si="81"/>
        <v>0</v>
      </c>
      <c r="AE130" s="138">
        <f t="shared" si="81"/>
        <v>0</v>
      </c>
      <c r="AF130" s="138">
        <f t="shared" si="81"/>
        <v>0</v>
      </c>
      <c r="AG130" s="138">
        <f t="shared" si="81"/>
        <v>0</v>
      </c>
      <c r="AH130" s="138">
        <f t="shared" si="81"/>
        <v>0</v>
      </c>
      <c r="AI130" s="138">
        <f t="shared" si="81"/>
        <v>0</v>
      </c>
      <c r="AJ130" s="138">
        <f t="shared" si="81"/>
        <v>0</v>
      </c>
      <c r="AK130" s="138">
        <f t="shared" si="81"/>
        <v>0</v>
      </c>
      <c r="AL130" s="138">
        <f t="shared" si="81"/>
        <v>0</v>
      </c>
      <c r="AM130" s="138">
        <f t="shared" si="81"/>
        <v>0</v>
      </c>
      <c r="AN130" s="138">
        <f t="shared" si="81"/>
        <v>0</v>
      </c>
      <c r="AO130" s="138">
        <f t="shared" si="81"/>
        <v>0</v>
      </c>
      <c r="AP130" s="138">
        <f t="shared" si="81"/>
        <v>0</v>
      </c>
      <c r="AQ130" s="138">
        <f t="shared" si="81"/>
        <v>0</v>
      </c>
      <c r="AR130" s="138">
        <f t="shared" si="81"/>
        <v>0</v>
      </c>
      <c r="AS130" s="138">
        <f t="shared" si="81"/>
        <v>0</v>
      </c>
      <c r="AT130" s="138">
        <f t="shared" si="81"/>
        <v>0</v>
      </c>
      <c r="AU130" s="138">
        <f t="shared" si="81"/>
        <v>0</v>
      </c>
      <c r="AV130" s="138">
        <f t="shared" si="81"/>
        <v>0</v>
      </c>
      <c r="AW130" s="138">
        <f t="shared" si="81"/>
        <v>0</v>
      </c>
      <c r="AX130" s="138">
        <f t="shared" si="81"/>
        <v>0</v>
      </c>
      <c r="AY130" s="138">
        <f t="shared" si="81"/>
        <v>0</v>
      </c>
      <c r="AZ130" s="138">
        <f t="shared" si="81"/>
        <v>0</v>
      </c>
      <c r="BA130" s="138">
        <f t="shared" si="81"/>
        <v>0</v>
      </c>
      <c r="BB130" s="138">
        <f t="shared" si="81"/>
        <v>0</v>
      </c>
      <c r="BC130" s="138">
        <f t="shared" si="81"/>
        <v>0</v>
      </c>
      <c r="BD130" s="138">
        <f t="shared" si="81"/>
        <v>0</v>
      </c>
      <c r="BE130" s="138">
        <f t="shared" si="81"/>
        <v>0</v>
      </c>
      <c r="BF130" s="138">
        <f t="shared" si="81"/>
        <v>0</v>
      </c>
      <c r="BG130" s="138">
        <f t="shared" si="81"/>
        <v>0</v>
      </c>
      <c r="BH130" s="138">
        <f t="shared" si="81"/>
        <v>0</v>
      </c>
      <c r="BI130" s="138">
        <f t="shared" si="81"/>
        <v>0</v>
      </c>
      <c r="BJ130" s="138">
        <f t="shared" si="81"/>
        <v>0</v>
      </c>
      <c r="BK130" s="138">
        <f t="shared" si="81"/>
        <v>0</v>
      </c>
    </row>
    <row r="131" spans="2:63" x14ac:dyDescent="0.25">
      <c r="B131" s="134">
        <v>36831</v>
      </c>
      <c r="C131" s="134">
        <v>36951</v>
      </c>
      <c r="E131" s="135">
        <v>-0.3175</v>
      </c>
      <c r="F131" s="85" t="s">
        <v>212</v>
      </c>
      <c r="G131" s="85" t="s">
        <v>204</v>
      </c>
      <c r="H131" s="87">
        <f t="shared" si="73"/>
        <v>0</v>
      </c>
      <c r="I131" s="135">
        <f t="shared" si="82"/>
        <v>-0.72</v>
      </c>
      <c r="K131" s="85" t="str">
        <f t="shared" si="78"/>
        <v>west</v>
      </c>
      <c r="L131" s="138">
        <f t="shared" si="79"/>
        <v>0</v>
      </c>
      <c r="M131" s="138">
        <f t="shared" si="80"/>
        <v>0</v>
      </c>
      <c r="N131" s="138">
        <f t="shared" si="80"/>
        <v>0</v>
      </c>
      <c r="O131" s="138">
        <f t="shared" si="80"/>
        <v>0</v>
      </c>
      <c r="P131" s="138">
        <f t="shared" si="80"/>
        <v>0</v>
      </c>
      <c r="Q131" s="138">
        <f t="shared" si="80"/>
        <v>0</v>
      </c>
      <c r="R131" s="138">
        <f t="shared" si="80"/>
        <v>0</v>
      </c>
      <c r="S131" s="138">
        <f t="shared" si="80"/>
        <v>0</v>
      </c>
      <c r="T131" s="138">
        <f t="shared" si="80"/>
        <v>0</v>
      </c>
      <c r="U131" s="138">
        <f t="shared" si="80"/>
        <v>0</v>
      </c>
      <c r="V131" s="138">
        <f t="shared" si="80"/>
        <v>0</v>
      </c>
      <c r="W131" s="138">
        <f t="shared" si="80"/>
        <v>0</v>
      </c>
      <c r="X131" s="138">
        <f t="shared" si="80"/>
        <v>0</v>
      </c>
      <c r="Y131" s="138">
        <f t="shared" si="80"/>
        <v>0</v>
      </c>
      <c r="Z131" s="138">
        <f t="shared" si="80"/>
        <v>0</v>
      </c>
      <c r="AA131" s="138">
        <f t="shared" si="80"/>
        <v>0</v>
      </c>
      <c r="AB131" s="138">
        <f t="shared" si="81"/>
        <v>0</v>
      </c>
      <c r="AC131" s="138">
        <f t="shared" si="81"/>
        <v>0</v>
      </c>
      <c r="AD131" s="138">
        <f t="shared" si="81"/>
        <v>0</v>
      </c>
      <c r="AE131" s="138">
        <f t="shared" si="81"/>
        <v>0</v>
      </c>
      <c r="AF131" s="138">
        <f t="shared" si="81"/>
        <v>0</v>
      </c>
      <c r="AG131" s="138">
        <f t="shared" si="81"/>
        <v>0</v>
      </c>
      <c r="AH131" s="138">
        <f t="shared" si="81"/>
        <v>0</v>
      </c>
      <c r="AI131" s="138">
        <f t="shared" si="81"/>
        <v>0</v>
      </c>
      <c r="AJ131" s="138">
        <f t="shared" si="81"/>
        <v>0</v>
      </c>
      <c r="AK131" s="138">
        <f t="shared" si="81"/>
        <v>0</v>
      </c>
      <c r="AL131" s="138">
        <f t="shared" si="81"/>
        <v>0</v>
      </c>
      <c r="AM131" s="138">
        <f t="shared" si="81"/>
        <v>0</v>
      </c>
      <c r="AN131" s="138">
        <f t="shared" si="81"/>
        <v>0</v>
      </c>
      <c r="AO131" s="138">
        <f t="shared" si="81"/>
        <v>0</v>
      </c>
      <c r="AP131" s="138">
        <f t="shared" si="81"/>
        <v>0</v>
      </c>
      <c r="AQ131" s="138">
        <f t="shared" si="81"/>
        <v>0</v>
      </c>
      <c r="AR131" s="138">
        <f t="shared" si="81"/>
        <v>0</v>
      </c>
      <c r="AS131" s="138">
        <f t="shared" si="81"/>
        <v>0</v>
      </c>
      <c r="AT131" s="138">
        <f t="shared" si="81"/>
        <v>0</v>
      </c>
      <c r="AU131" s="138">
        <f t="shared" si="81"/>
        <v>0</v>
      </c>
      <c r="AV131" s="138">
        <f t="shared" si="81"/>
        <v>0</v>
      </c>
      <c r="AW131" s="138">
        <f t="shared" si="81"/>
        <v>0</v>
      </c>
      <c r="AX131" s="138">
        <f t="shared" si="81"/>
        <v>0</v>
      </c>
      <c r="AY131" s="138">
        <f t="shared" si="81"/>
        <v>0</v>
      </c>
      <c r="AZ131" s="138">
        <f t="shared" si="81"/>
        <v>0</v>
      </c>
      <c r="BA131" s="138">
        <f t="shared" si="81"/>
        <v>0</v>
      </c>
      <c r="BB131" s="138">
        <f t="shared" si="81"/>
        <v>0</v>
      </c>
      <c r="BC131" s="138">
        <f t="shared" si="81"/>
        <v>0</v>
      </c>
      <c r="BD131" s="138">
        <f t="shared" si="81"/>
        <v>0</v>
      </c>
      <c r="BE131" s="138">
        <f t="shared" si="81"/>
        <v>0</v>
      </c>
      <c r="BF131" s="138">
        <f t="shared" si="81"/>
        <v>0</v>
      </c>
      <c r="BG131" s="138">
        <f t="shared" si="81"/>
        <v>0</v>
      </c>
      <c r="BH131" s="138">
        <f t="shared" si="81"/>
        <v>0</v>
      </c>
      <c r="BI131" s="138">
        <f t="shared" si="81"/>
        <v>0</v>
      </c>
      <c r="BJ131" s="138">
        <f t="shared" si="81"/>
        <v>0</v>
      </c>
      <c r="BK131" s="138">
        <f t="shared" si="81"/>
        <v>0</v>
      </c>
    </row>
    <row r="132" spans="2:63" x14ac:dyDescent="0.25">
      <c r="B132" s="134">
        <v>36831</v>
      </c>
      <c r="C132" s="134">
        <v>36951</v>
      </c>
      <c r="E132" s="135">
        <v>-0.33500000000000002</v>
      </c>
      <c r="F132" s="85" t="s">
        <v>212</v>
      </c>
      <c r="G132" s="85" t="s">
        <v>204</v>
      </c>
      <c r="H132" s="87">
        <f t="shared" si="73"/>
        <v>0</v>
      </c>
      <c r="I132" s="135">
        <f t="shared" si="82"/>
        <v>-0.72</v>
      </c>
      <c r="K132" s="85" t="str">
        <f t="shared" si="78"/>
        <v>west</v>
      </c>
      <c r="L132" s="138">
        <f t="shared" ref="L132:AB155" si="83">IF($B132&lt;=L$2,IF($C132&gt;=L$2,$D132,0),0)</f>
        <v>0</v>
      </c>
      <c r="M132" s="138">
        <f t="shared" si="80"/>
        <v>0</v>
      </c>
      <c r="N132" s="138">
        <f t="shared" si="80"/>
        <v>0</v>
      </c>
      <c r="O132" s="138">
        <f t="shared" si="80"/>
        <v>0</v>
      </c>
      <c r="P132" s="138">
        <f t="shared" si="80"/>
        <v>0</v>
      </c>
      <c r="Q132" s="138">
        <f t="shared" si="80"/>
        <v>0</v>
      </c>
      <c r="R132" s="138">
        <f t="shared" si="80"/>
        <v>0</v>
      </c>
      <c r="S132" s="138">
        <f t="shared" si="80"/>
        <v>0</v>
      </c>
      <c r="T132" s="138">
        <f t="shared" si="80"/>
        <v>0</v>
      </c>
      <c r="U132" s="138">
        <f t="shared" si="80"/>
        <v>0</v>
      </c>
      <c r="V132" s="138">
        <f t="shared" si="80"/>
        <v>0</v>
      </c>
      <c r="W132" s="138">
        <f t="shared" si="80"/>
        <v>0</v>
      </c>
      <c r="X132" s="138">
        <f t="shared" si="80"/>
        <v>0</v>
      </c>
      <c r="Y132" s="138">
        <f t="shared" si="80"/>
        <v>0</v>
      </c>
      <c r="Z132" s="138">
        <f t="shared" si="80"/>
        <v>0</v>
      </c>
      <c r="AA132" s="138">
        <f t="shared" si="80"/>
        <v>0</v>
      </c>
      <c r="AB132" s="138">
        <f t="shared" si="81"/>
        <v>0</v>
      </c>
      <c r="AC132" s="138">
        <f t="shared" si="81"/>
        <v>0</v>
      </c>
      <c r="AD132" s="138">
        <f t="shared" si="81"/>
        <v>0</v>
      </c>
      <c r="AE132" s="138">
        <f t="shared" si="81"/>
        <v>0</v>
      </c>
      <c r="AF132" s="138">
        <f t="shared" ref="AB132:BK139" si="84">IF($B132&lt;=AF$2,IF($C132&gt;=AF$2,$D132,0),0)</f>
        <v>0</v>
      </c>
      <c r="AG132" s="138">
        <f t="shared" si="84"/>
        <v>0</v>
      </c>
      <c r="AH132" s="138">
        <f t="shared" si="84"/>
        <v>0</v>
      </c>
      <c r="AI132" s="138">
        <f t="shared" si="84"/>
        <v>0</v>
      </c>
      <c r="AJ132" s="138">
        <f t="shared" si="84"/>
        <v>0</v>
      </c>
      <c r="AK132" s="138">
        <f t="shared" si="84"/>
        <v>0</v>
      </c>
      <c r="AL132" s="138">
        <f t="shared" si="84"/>
        <v>0</v>
      </c>
      <c r="AM132" s="138">
        <f t="shared" si="84"/>
        <v>0</v>
      </c>
      <c r="AN132" s="138">
        <f t="shared" si="84"/>
        <v>0</v>
      </c>
      <c r="AO132" s="138">
        <f t="shared" si="84"/>
        <v>0</v>
      </c>
      <c r="AP132" s="138">
        <f t="shared" si="84"/>
        <v>0</v>
      </c>
      <c r="AQ132" s="138">
        <f t="shared" si="84"/>
        <v>0</v>
      </c>
      <c r="AR132" s="138">
        <f t="shared" si="84"/>
        <v>0</v>
      </c>
      <c r="AS132" s="138">
        <f t="shared" si="84"/>
        <v>0</v>
      </c>
      <c r="AT132" s="138">
        <f t="shared" si="84"/>
        <v>0</v>
      </c>
      <c r="AU132" s="138">
        <f t="shared" si="84"/>
        <v>0</v>
      </c>
      <c r="AV132" s="138">
        <f t="shared" si="84"/>
        <v>0</v>
      </c>
      <c r="AW132" s="138">
        <f t="shared" si="84"/>
        <v>0</v>
      </c>
      <c r="AX132" s="138">
        <f t="shared" si="84"/>
        <v>0</v>
      </c>
      <c r="AY132" s="138">
        <f t="shared" si="84"/>
        <v>0</v>
      </c>
      <c r="AZ132" s="138">
        <f t="shared" si="84"/>
        <v>0</v>
      </c>
      <c r="BA132" s="138">
        <f t="shared" si="84"/>
        <v>0</v>
      </c>
      <c r="BB132" s="138">
        <f t="shared" si="84"/>
        <v>0</v>
      </c>
      <c r="BC132" s="138">
        <f t="shared" si="84"/>
        <v>0</v>
      </c>
      <c r="BD132" s="138">
        <f t="shared" si="84"/>
        <v>0</v>
      </c>
      <c r="BE132" s="138">
        <f t="shared" si="84"/>
        <v>0</v>
      </c>
      <c r="BF132" s="138">
        <f t="shared" si="84"/>
        <v>0</v>
      </c>
      <c r="BG132" s="138">
        <f t="shared" si="84"/>
        <v>0</v>
      </c>
      <c r="BH132" s="138">
        <f t="shared" si="84"/>
        <v>0</v>
      </c>
      <c r="BI132" s="138">
        <f t="shared" si="84"/>
        <v>0</v>
      </c>
      <c r="BJ132" s="138">
        <f t="shared" si="84"/>
        <v>0</v>
      </c>
      <c r="BK132" s="138">
        <f t="shared" si="84"/>
        <v>0</v>
      </c>
    </row>
    <row r="133" spans="2:63" x14ac:dyDescent="0.25">
      <c r="B133" s="134">
        <v>36831</v>
      </c>
      <c r="C133" s="134">
        <v>36951</v>
      </c>
      <c r="E133" s="135">
        <v>-0.34</v>
      </c>
      <c r="F133" s="85" t="s">
        <v>212</v>
      </c>
      <c r="G133" s="85" t="s">
        <v>204</v>
      </c>
      <c r="H133" s="87">
        <f t="shared" si="73"/>
        <v>0</v>
      </c>
      <c r="I133" s="135">
        <f t="shared" si="82"/>
        <v>-0.72</v>
      </c>
      <c r="K133" s="85" t="str">
        <f t="shared" si="78"/>
        <v>west</v>
      </c>
      <c r="L133" s="138">
        <f t="shared" ref="L133:L153" si="85">IF($B133&lt;=L$2,IF($C133&gt;=L$2,$D133,0),0)</f>
        <v>0</v>
      </c>
      <c r="M133" s="138">
        <f t="shared" si="80"/>
        <v>0</v>
      </c>
      <c r="N133" s="138">
        <f t="shared" si="80"/>
        <v>0</v>
      </c>
      <c r="O133" s="138">
        <f t="shared" si="80"/>
        <v>0</v>
      </c>
      <c r="P133" s="138">
        <f t="shared" si="80"/>
        <v>0</v>
      </c>
      <c r="Q133" s="138">
        <f t="shared" si="80"/>
        <v>0</v>
      </c>
      <c r="R133" s="138">
        <f t="shared" si="80"/>
        <v>0</v>
      </c>
      <c r="S133" s="138">
        <f t="shared" si="80"/>
        <v>0</v>
      </c>
      <c r="T133" s="138">
        <f t="shared" si="80"/>
        <v>0</v>
      </c>
      <c r="U133" s="138">
        <f t="shared" si="80"/>
        <v>0</v>
      </c>
      <c r="V133" s="138">
        <f t="shared" si="80"/>
        <v>0</v>
      </c>
      <c r="W133" s="138">
        <f t="shared" si="80"/>
        <v>0</v>
      </c>
      <c r="X133" s="138">
        <f t="shared" si="80"/>
        <v>0</v>
      </c>
      <c r="Y133" s="138">
        <f t="shared" si="80"/>
        <v>0</v>
      </c>
      <c r="Z133" s="138">
        <f t="shared" si="80"/>
        <v>0</v>
      </c>
      <c r="AA133" s="138">
        <f t="shared" si="80"/>
        <v>0</v>
      </c>
      <c r="AB133" s="138">
        <f t="shared" si="84"/>
        <v>0</v>
      </c>
      <c r="AC133" s="138">
        <f t="shared" si="84"/>
        <v>0</v>
      </c>
      <c r="AD133" s="138">
        <f t="shared" si="84"/>
        <v>0</v>
      </c>
      <c r="AE133" s="138">
        <f t="shared" si="84"/>
        <v>0</v>
      </c>
      <c r="AF133" s="138">
        <f t="shared" si="84"/>
        <v>0</v>
      </c>
      <c r="AG133" s="138">
        <f t="shared" si="84"/>
        <v>0</v>
      </c>
      <c r="AH133" s="138">
        <f t="shared" si="84"/>
        <v>0</v>
      </c>
      <c r="AI133" s="138">
        <f t="shared" si="84"/>
        <v>0</v>
      </c>
      <c r="AJ133" s="138">
        <f t="shared" si="84"/>
        <v>0</v>
      </c>
      <c r="AK133" s="138">
        <f t="shared" si="84"/>
        <v>0</v>
      </c>
      <c r="AL133" s="138">
        <f t="shared" si="84"/>
        <v>0</v>
      </c>
      <c r="AM133" s="138">
        <f t="shared" si="84"/>
        <v>0</v>
      </c>
      <c r="AN133" s="138">
        <f t="shared" si="84"/>
        <v>0</v>
      </c>
      <c r="AO133" s="138">
        <f t="shared" si="84"/>
        <v>0</v>
      </c>
      <c r="AP133" s="138">
        <f t="shared" si="84"/>
        <v>0</v>
      </c>
      <c r="AQ133" s="138">
        <f t="shared" si="84"/>
        <v>0</v>
      </c>
      <c r="AR133" s="138">
        <f t="shared" si="84"/>
        <v>0</v>
      </c>
      <c r="AS133" s="138">
        <f t="shared" si="84"/>
        <v>0</v>
      </c>
      <c r="AT133" s="138">
        <f t="shared" si="84"/>
        <v>0</v>
      </c>
      <c r="AU133" s="138">
        <f t="shared" si="84"/>
        <v>0</v>
      </c>
      <c r="AV133" s="138">
        <f t="shared" si="84"/>
        <v>0</v>
      </c>
      <c r="AW133" s="138">
        <f t="shared" si="84"/>
        <v>0</v>
      </c>
      <c r="AX133" s="138">
        <f t="shared" si="84"/>
        <v>0</v>
      </c>
      <c r="AY133" s="138">
        <f t="shared" si="84"/>
        <v>0</v>
      </c>
      <c r="AZ133" s="138">
        <f t="shared" si="84"/>
        <v>0</v>
      </c>
      <c r="BA133" s="138">
        <f t="shared" si="84"/>
        <v>0</v>
      </c>
      <c r="BB133" s="138">
        <f t="shared" si="84"/>
        <v>0</v>
      </c>
      <c r="BC133" s="138">
        <f t="shared" si="84"/>
        <v>0</v>
      </c>
      <c r="BD133" s="138">
        <f t="shared" si="84"/>
        <v>0</v>
      </c>
      <c r="BE133" s="138">
        <f t="shared" si="84"/>
        <v>0</v>
      </c>
      <c r="BF133" s="138">
        <f t="shared" si="84"/>
        <v>0</v>
      </c>
      <c r="BG133" s="138">
        <f t="shared" si="84"/>
        <v>0</v>
      </c>
      <c r="BH133" s="138">
        <f t="shared" si="84"/>
        <v>0</v>
      </c>
      <c r="BI133" s="138">
        <f t="shared" si="84"/>
        <v>0</v>
      </c>
      <c r="BJ133" s="138">
        <f t="shared" si="84"/>
        <v>0</v>
      </c>
      <c r="BK133" s="138">
        <f t="shared" si="84"/>
        <v>0</v>
      </c>
    </row>
    <row r="134" spans="2:63" x14ac:dyDescent="0.25">
      <c r="B134" s="134">
        <v>36678</v>
      </c>
      <c r="C134" s="134">
        <v>36707</v>
      </c>
      <c r="E134" s="135">
        <v>0.25750000000000001</v>
      </c>
      <c r="F134" s="85" t="s">
        <v>203</v>
      </c>
      <c r="G134" s="85" t="s">
        <v>204</v>
      </c>
      <c r="H134" s="87">
        <f t="shared" si="73"/>
        <v>0</v>
      </c>
      <c r="I134" s="135">
        <f t="shared" si="82"/>
        <v>-0.72</v>
      </c>
      <c r="K134" s="85" t="str">
        <f t="shared" si="78"/>
        <v>west</v>
      </c>
      <c r="L134" s="138">
        <f t="shared" si="83"/>
        <v>0</v>
      </c>
      <c r="M134" s="138">
        <f t="shared" si="80"/>
        <v>0</v>
      </c>
      <c r="N134" s="138">
        <f t="shared" si="80"/>
        <v>0</v>
      </c>
      <c r="O134" s="138">
        <f t="shared" si="80"/>
        <v>0</v>
      </c>
      <c r="P134" s="138">
        <f t="shared" si="80"/>
        <v>0</v>
      </c>
      <c r="Q134" s="138">
        <f t="shared" si="80"/>
        <v>0</v>
      </c>
      <c r="R134" s="138">
        <f t="shared" si="80"/>
        <v>0</v>
      </c>
      <c r="S134" s="138">
        <f t="shared" si="80"/>
        <v>0</v>
      </c>
      <c r="T134" s="138">
        <f t="shared" si="80"/>
        <v>0</v>
      </c>
      <c r="U134" s="138">
        <f t="shared" si="80"/>
        <v>0</v>
      </c>
      <c r="V134" s="138">
        <f t="shared" si="80"/>
        <v>0</v>
      </c>
      <c r="W134" s="138">
        <f t="shared" si="80"/>
        <v>0</v>
      </c>
      <c r="X134" s="138">
        <f t="shared" si="80"/>
        <v>0</v>
      </c>
      <c r="Y134" s="138">
        <f t="shared" si="80"/>
        <v>0</v>
      </c>
      <c r="Z134" s="138">
        <f t="shared" si="80"/>
        <v>0</v>
      </c>
      <c r="AA134" s="138">
        <f t="shared" si="80"/>
        <v>0</v>
      </c>
      <c r="AB134" s="138">
        <f t="shared" si="84"/>
        <v>0</v>
      </c>
      <c r="AC134" s="138">
        <f t="shared" si="84"/>
        <v>0</v>
      </c>
      <c r="AD134" s="138">
        <f t="shared" si="84"/>
        <v>0</v>
      </c>
      <c r="AE134" s="138">
        <f t="shared" si="84"/>
        <v>0</v>
      </c>
      <c r="AF134" s="138">
        <f t="shared" si="84"/>
        <v>0</v>
      </c>
      <c r="AG134" s="138">
        <f t="shared" si="84"/>
        <v>0</v>
      </c>
      <c r="AH134" s="138">
        <f t="shared" si="84"/>
        <v>0</v>
      </c>
      <c r="AI134" s="138">
        <f t="shared" si="84"/>
        <v>0</v>
      </c>
      <c r="AJ134" s="138">
        <f t="shared" si="84"/>
        <v>0</v>
      </c>
      <c r="AK134" s="138">
        <f t="shared" si="84"/>
        <v>0</v>
      </c>
      <c r="AL134" s="138">
        <f t="shared" si="84"/>
        <v>0</v>
      </c>
      <c r="AM134" s="138">
        <f t="shared" si="84"/>
        <v>0</v>
      </c>
      <c r="AN134" s="138">
        <f t="shared" si="84"/>
        <v>0</v>
      </c>
      <c r="AO134" s="138">
        <f t="shared" si="84"/>
        <v>0</v>
      </c>
      <c r="AP134" s="138">
        <f t="shared" si="84"/>
        <v>0</v>
      </c>
      <c r="AQ134" s="138">
        <f t="shared" si="84"/>
        <v>0</v>
      </c>
      <c r="AR134" s="138">
        <f t="shared" si="84"/>
        <v>0</v>
      </c>
      <c r="AS134" s="138">
        <f t="shared" si="84"/>
        <v>0</v>
      </c>
      <c r="AT134" s="138">
        <f t="shared" si="84"/>
        <v>0</v>
      </c>
      <c r="AU134" s="138">
        <f t="shared" si="84"/>
        <v>0</v>
      </c>
      <c r="AV134" s="138">
        <f t="shared" si="84"/>
        <v>0</v>
      </c>
      <c r="AW134" s="138">
        <f t="shared" si="84"/>
        <v>0</v>
      </c>
      <c r="AX134" s="138">
        <f t="shared" si="84"/>
        <v>0</v>
      </c>
      <c r="AY134" s="138">
        <f t="shared" si="84"/>
        <v>0</v>
      </c>
      <c r="AZ134" s="138">
        <f t="shared" si="84"/>
        <v>0</v>
      </c>
      <c r="BA134" s="138">
        <f t="shared" si="84"/>
        <v>0</v>
      </c>
      <c r="BB134" s="138">
        <f t="shared" si="84"/>
        <v>0</v>
      </c>
      <c r="BC134" s="138">
        <f t="shared" si="84"/>
        <v>0</v>
      </c>
      <c r="BD134" s="138">
        <f t="shared" si="84"/>
        <v>0</v>
      </c>
      <c r="BE134" s="138">
        <f t="shared" si="84"/>
        <v>0</v>
      </c>
      <c r="BF134" s="138">
        <f t="shared" si="84"/>
        <v>0</v>
      </c>
      <c r="BG134" s="138">
        <f t="shared" si="84"/>
        <v>0</v>
      </c>
      <c r="BH134" s="138">
        <f t="shared" si="84"/>
        <v>0</v>
      </c>
      <c r="BI134" s="138">
        <f t="shared" si="84"/>
        <v>0</v>
      </c>
      <c r="BJ134" s="138">
        <f t="shared" si="84"/>
        <v>0</v>
      </c>
      <c r="BK134" s="138">
        <f t="shared" si="84"/>
        <v>0</v>
      </c>
    </row>
    <row r="135" spans="2:63" x14ac:dyDescent="0.25">
      <c r="B135" s="134">
        <v>36678</v>
      </c>
      <c r="C135" s="134">
        <v>36707</v>
      </c>
      <c r="E135" s="135">
        <v>0.25</v>
      </c>
      <c r="F135" s="85" t="s">
        <v>203</v>
      </c>
      <c r="G135" s="85" t="s">
        <v>204</v>
      </c>
      <c r="H135" s="87">
        <f t="shared" si="73"/>
        <v>0</v>
      </c>
      <c r="I135" s="135">
        <f t="shared" si="82"/>
        <v>-0.72</v>
      </c>
      <c r="K135" s="85" t="str">
        <f t="shared" si="78"/>
        <v>west</v>
      </c>
      <c r="L135" s="138">
        <f t="shared" si="83"/>
        <v>0</v>
      </c>
      <c r="M135" s="138">
        <f t="shared" si="80"/>
        <v>0</v>
      </c>
      <c r="N135" s="138">
        <f t="shared" si="80"/>
        <v>0</v>
      </c>
      <c r="O135" s="138">
        <f t="shared" si="80"/>
        <v>0</v>
      </c>
      <c r="P135" s="138">
        <f t="shared" si="80"/>
        <v>0</v>
      </c>
      <c r="Q135" s="138">
        <f t="shared" si="80"/>
        <v>0</v>
      </c>
      <c r="R135" s="138">
        <f t="shared" si="80"/>
        <v>0</v>
      </c>
      <c r="S135" s="138">
        <f t="shared" si="80"/>
        <v>0</v>
      </c>
      <c r="T135" s="138">
        <f t="shared" si="80"/>
        <v>0</v>
      </c>
      <c r="U135" s="138">
        <f t="shared" si="80"/>
        <v>0</v>
      </c>
      <c r="V135" s="138">
        <f t="shared" si="80"/>
        <v>0</v>
      </c>
      <c r="W135" s="138">
        <f t="shared" si="80"/>
        <v>0</v>
      </c>
      <c r="X135" s="138">
        <f t="shared" si="80"/>
        <v>0</v>
      </c>
      <c r="Y135" s="138">
        <f t="shared" si="80"/>
        <v>0</v>
      </c>
      <c r="Z135" s="138">
        <f t="shared" si="80"/>
        <v>0</v>
      </c>
      <c r="AA135" s="138">
        <f t="shared" si="80"/>
        <v>0</v>
      </c>
      <c r="AB135" s="138">
        <f t="shared" si="84"/>
        <v>0</v>
      </c>
      <c r="AC135" s="138">
        <f t="shared" si="84"/>
        <v>0</v>
      </c>
      <c r="AD135" s="138">
        <f t="shared" si="84"/>
        <v>0</v>
      </c>
      <c r="AE135" s="138">
        <f t="shared" si="84"/>
        <v>0</v>
      </c>
      <c r="AF135" s="138">
        <f t="shared" si="84"/>
        <v>0</v>
      </c>
      <c r="AG135" s="138">
        <f t="shared" si="84"/>
        <v>0</v>
      </c>
      <c r="AH135" s="138">
        <f t="shared" si="84"/>
        <v>0</v>
      </c>
      <c r="AI135" s="138">
        <f t="shared" si="84"/>
        <v>0</v>
      </c>
      <c r="AJ135" s="138">
        <f t="shared" si="84"/>
        <v>0</v>
      </c>
      <c r="AK135" s="138">
        <f t="shared" si="84"/>
        <v>0</v>
      </c>
      <c r="AL135" s="138">
        <f t="shared" si="84"/>
        <v>0</v>
      </c>
      <c r="AM135" s="138">
        <f t="shared" si="84"/>
        <v>0</v>
      </c>
      <c r="AN135" s="138">
        <f t="shared" si="84"/>
        <v>0</v>
      </c>
      <c r="AO135" s="138">
        <f t="shared" si="84"/>
        <v>0</v>
      </c>
      <c r="AP135" s="138">
        <f t="shared" si="84"/>
        <v>0</v>
      </c>
      <c r="AQ135" s="138">
        <f t="shared" si="84"/>
        <v>0</v>
      </c>
      <c r="AR135" s="138">
        <f t="shared" si="84"/>
        <v>0</v>
      </c>
      <c r="AS135" s="138">
        <f t="shared" si="84"/>
        <v>0</v>
      </c>
      <c r="AT135" s="138">
        <f t="shared" si="84"/>
        <v>0</v>
      </c>
      <c r="AU135" s="138">
        <f t="shared" si="84"/>
        <v>0</v>
      </c>
      <c r="AV135" s="138">
        <f t="shared" si="84"/>
        <v>0</v>
      </c>
      <c r="AW135" s="138">
        <f t="shared" si="84"/>
        <v>0</v>
      </c>
      <c r="AX135" s="138">
        <f t="shared" si="84"/>
        <v>0</v>
      </c>
      <c r="AY135" s="138">
        <f t="shared" si="84"/>
        <v>0</v>
      </c>
      <c r="AZ135" s="138">
        <f t="shared" si="84"/>
        <v>0</v>
      </c>
      <c r="BA135" s="138">
        <f t="shared" si="84"/>
        <v>0</v>
      </c>
      <c r="BB135" s="138">
        <f t="shared" si="84"/>
        <v>0</v>
      </c>
      <c r="BC135" s="138">
        <f t="shared" si="84"/>
        <v>0</v>
      </c>
      <c r="BD135" s="138">
        <f t="shared" si="84"/>
        <v>0</v>
      </c>
      <c r="BE135" s="138">
        <f t="shared" si="84"/>
        <v>0</v>
      </c>
      <c r="BF135" s="138">
        <f t="shared" si="84"/>
        <v>0</v>
      </c>
      <c r="BG135" s="138">
        <f t="shared" si="84"/>
        <v>0</v>
      </c>
      <c r="BH135" s="138">
        <f t="shared" si="84"/>
        <v>0</v>
      </c>
      <c r="BI135" s="138">
        <f t="shared" si="84"/>
        <v>0</v>
      </c>
      <c r="BJ135" s="138">
        <f t="shared" si="84"/>
        <v>0</v>
      </c>
      <c r="BK135" s="138">
        <f t="shared" si="84"/>
        <v>0</v>
      </c>
    </row>
    <row r="136" spans="2:63" x14ac:dyDescent="0.25">
      <c r="B136" s="134">
        <v>36678</v>
      </c>
      <c r="C136" s="134">
        <v>36707</v>
      </c>
      <c r="E136" s="135">
        <v>0.24</v>
      </c>
      <c r="F136" s="85" t="s">
        <v>203</v>
      </c>
      <c r="G136" s="85" t="s">
        <v>204</v>
      </c>
      <c r="H136" s="87">
        <f t="shared" si="73"/>
        <v>0</v>
      </c>
      <c r="I136" s="135">
        <f t="shared" si="82"/>
        <v>-0.72</v>
      </c>
      <c r="K136" s="85" t="str">
        <f t="shared" ref="K136:K146" si="86">IF(I136=1,0,G136)</f>
        <v>west</v>
      </c>
      <c r="L136" s="138">
        <f t="shared" si="83"/>
        <v>0</v>
      </c>
      <c r="M136" s="138">
        <f t="shared" si="83"/>
        <v>0</v>
      </c>
      <c r="N136" s="138">
        <f t="shared" si="83"/>
        <v>0</v>
      </c>
      <c r="O136" s="138">
        <f t="shared" si="83"/>
        <v>0</v>
      </c>
      <c r="P136" s="138">
        <f t="shared" si="83"/>
        <v>0</v>
      </c>
      <c r="Q136" s="138">
        <f t="shared" si="83"/>
        <v>0</v>
      </c>
      <c r="R136" s="138">
        <f t="shared" si="83"/>
        <v>0</v>
      </c>
      <c r="S136" s="138">
        <f t="shared" si="83"/>
        <v>0</v>
      </c>
      <c r="T136" s="138">
        <f t="shared" si="83"/>
        <v>0</v>
      </c>
      <c r="U136" s="138">
        <f t="shared" si="83"/>
        <v>0</v>
      </c>
      <c r="V136" s="138">
        <f t="shared" si="83"/>
        <v>0</v>
      </c>
      <c r="W136" s="138">
        <f t="shared" si="83"/>
        <v>0</v>
      </c>
      <c r="X136" s="138">
        <f t="shared" si="83"/>
        <v>0</v>
      </c>
      <c r="Y136" s="138">
        <f t="shared" si="83"/>
        <v>0</v>
      </c>
      <c r="Z136" s="138">
        <f t="shared" si="83"/>
        <v>0</v>
      </c>
      <c r="AA136" s="138">
        <f t="shared" si="83"/>
        <v>0</v>
      </c>
      <c r="AB136" s="138">
        <f t="shared" si="83"/>
        <v>0</v>
      </c>
      <c r="AC136" s="138">
        <f t="shared" si="84"/>
        <v>0</v>
      </c>
      <c r="AD136" s="138">
        <f t="shared" si="84"/>
        <v>0</v>
      </c>
      <c r="AE136" s="138">
        <f t="shared" si="84"/>
        <v>0</v>
      </c>
      <c r="AF136" s="138">
        <f t="shared" si="84"/>
        <v>0</v>
      </c>
      <c r="AG136" s="138">
        <f t="shared" si="84"/>
        <v>0</v>
      </c>
      <c r="AH136" s="138">
        <f t="shared" si="84"/>
        <v>0</v>
      </c>
      <c r="AI136" s="138">
        <f t="shared" si="84"/>
        <v>0</v>
      </c>
      <c r="AJ136" s="138">
        <f t="shared" si="84"/>
        <v>0</v>
      </c>
      <c r="AK136" s="138">
        <f t="shared" si="84"/>
        <v>0</v>
      </c>
      <c r="AL136" s="138">
        <f t="shared" si="84"/>
        <v>0</v>
      </c>
      <c r="AM136" s="138">
        <f t="shared" si="84"/>
        <v>0</v>
      </c>
      <c r="AN136" s="138">
        <f t="shared" si="84"/>
        <v>0</v>
      </c>
      <c r="AO136" s="138">
        <f t="shared" si="84"/>
        <v>0</v>
      </c>
      <c r="AP136" s="138">
        <f t="shared" si="84"/>
        <v>0</v>
      </c>
      <c r="AQ136" s="138">
        <f t="shared" si="84"/>
        <v>0</v>
      </c>
      <c r="AR136" s="138">
        <f t="shared" si="84"/>
        <v>0</v>
      </c>
      <c r="AS136" s="138">
        <f t="shared" si="84"/>
        <v>0</v>
      </c>
      <c r="AT136" s="138">
        <f t="shared" si="84"/>
        <v>0</v>
      </c>
      <c r="AU136" s="138">
        <f t="shared" si="84"/>
        <v>0</v>
      </c>
      <c r="AV136" s="138">
        <f t="shared" si="84"/>
        <v>0</v>
      </c>
      <c r="AW136" s="138">
        <f t="shared" si="84"/>
        <v>0</v>
      </c>
      <c r="AX136" s="138">
        <f t="shared" si="84"/>
        <v>0</v>
      </c>
      <c r="AY136" s="138">
        <f t="shared" si="84"/>
        <v>0</v>
      </c>
      <c r="AZ136" s="138">
        <f t="shared" si="84"/>
        <v>0</v>
      </c>
      <c r="BA136" s="138">
        <f t="shared" si="84"/>
        <v>0</v>
      </c>
      <c r="BB136" s="138">
        <f t="shared" si="84"/>
        <v>0</v>
      </c>
      <c r="BC136" s="138">
        <f t="shared" si="84"/>
        <v>0</v>
      </c>
      <c r="BD136" s="138">
        <f t="shared" si="84"/>
        <v>0</v>
      </c>
      <c r="BE136" s="138">
        <f t="shared" si="84"/>
        <v>0</v>
      </c>
      <c r="BF136" s="138">
        <f t="shared" si="84"/>
        <v>0</v>
      </c>
      <c r="BG136" s="138">
        <f t="shared" si="84"/>
        <v>0</v>
      </c>
      <c r="BH136" s="138">
        <f t="shared" si="84"/>
        <v>0</v>
      </c>
      <c r="BI136" s="138">
        <f t="shared" si="84"/>
        <v>0</v>
      </c>
      <c r="BJ136" s="138">
        <f t="shared" si="84"/>
        <v>0</v>
      </c>
      <c r="BK136" s="138">
        <f t="shared" si="84"/>
        <v>0</v>
      </c>
    </row>
    <row r="137" spans="2:63" x14ac:dyDescent="0.25">
      <c r="B137" s="134">
        <v>36678</v>
      </c>
      <c r="C137" s="134">
        <v>36707</v>
      </c>
      <c r="E137" s="135">
        <v>0.27500000000000002</v>
      </c>
      <c r="F137" s="85" t="s">
        <v>203</v>
      </c>
      <c r="G137" s="85" t="s">
        <v>204</v>
      </c>
      <c r="H137" s="87">
        <f t="shared" si="73"/>
        <v>0</v>
      </c>
      <c r="I137" s="135">
        <v>0.31</v>
      </c>
      <c r="K137" s="85" t="str">
        <f t="shared" si="86"/>
        <v>west</v>
      </c>
      <c r="L137" s="138">
        <f t="shared" si="83"/>
        <v>0</v>
      </c>
      <c r="M137" s="138">
        <f t="shared" si="83"/>
        <v>0</v>
      </c>
      <c r="N137" s="138">
        <f t="shared" si="83"/>
        <v>0</v>
      </c>
      <c r="O137" s="138">
        <f t="shared" si="83"/>
        <v>0</v>
      </c>
      <c r="P137" s="138">
        <f t="shared" si="83"/>
        <v>0</v>
      </c>
      <c r="Q137" s="138">
        <f t="shared" si="83"/>
        <v>0</v>
      </c>
      <c r="R137" s="138">
        <f t="shared" si="83"/>
        <v>0</v>
      </c>
      <c r="S137" s="138">
        <f t="shared" si="83"/>
        <v>0</v>
      </c>
      <c r="T137" s="138">
        <f t="shared" si="83"/>
        <v>0</v>
      </c>
      <c r="U137" s="138">
        <f t="shared" si="83"/>
        <v>0</v>
      </c>
      <c r="V137" s="138">
        <f t="shared" si="83"/>
        <v>0</v>
      </c>
      <c r="W137" s="138">
        <f t="shared" si="83"/>
        <v>0</v>
      </c>
      <c r="X137" s="138">
        <f t="shared" si="83"/>
        <v>0</v>
      </c>
      <c r="Y137" s="138">
        <f t="shared" si="83"/>
        <v>0</v>
      </c>
      <c r="Z137" s="138">
        <f t="shared" si="83"/>
        <v>0</v>
      </c>
      <c r="AA137" s="138">
        <f t="shared" si="83"/>
        <v>0</v>
      </c>
      <c r="AB137" s="138">
        <f t="shared" si="84"/>
        <v>0</v>
      </c>
      <c r="AC137" s="138">
        <f t="shared" si="84"/>
        <v>0</v>
      </c>
      <c r="AD137" s="138">
        <f t="shared" si="84"/>
        <v>0</v>
      </c>
      <c r="AE137" s="138">
        <f t="shared" si="84"/>
        <v>0</v>
      </c>
      <c r="AF137" s="138">
        <f t="shared" si="84"/>
        <v>0</v>
      </c>
      <c r="AG137" s="138">
        <f t="shared" si="84"/>
        <v>0</v>
      </c>
      <c r="AH137" s="138">
        <f t="shared" si="84"/>
        <v>0</v>
      </c>
      <c r="AI137" s="138">
        <f t="shared" si="84"/>
        <v>0</v>
      </c>
      <c r="AJ137" s="138">
        <f t="shared" si="84"/>
        <v>0</v>
      </c>
      <c r="AK137" s="138">
        <f t="shared" si="84"/>
        <v>0</v>
      </c>
      <c r="AL137" s="138">
        <f t="shared" si="84"/>
        <v>0</v>
      </c>
      <c r="AM137" s="138">
        <f t="shared" si="84"/>
        <v>0</v>
      </c>
      <c r="AN137" s="138">
        <f t="shared" si="84"/>
        <v>0</v>
      </c>
      <c r="AO137" s="138">
        <f t="shared" si="84"/>
        <v>0</v>
      </c>
      <c r="AP137" s="138">
        <f t="shared" si="84"/>
        <v>0</v>
      </c>
      <c r="AQ137" s="138">
        <f t="shared" si="84"/>
        <v>0</v>
      </c>
      <c r="AR137" s="138">
        <f t="shared" si="84"/>
        <v>0</v>
      </c>
      <c r="AS137" s="138">
        <f t="shared" si="84"/>
        <v>0</v>
      </c>
      <c r="AT137" s="138">
        <f t="shared" si="84"/>
        <v>0</v>
      </c>
      <c r="AU137" s="138">
        <f t="shared" si="84"/>
        <v>0</v>
      </c>
      <c r="AV137" s="138">
        <f t="shared" si="84"/>
        <v>0</v>
      </c>
      <c r="AW137" s="138">
        <f t="shared" si="84"/>
        <v>0</v>
      </c>
      <c r="AX137" s="138">
        <f t="shared" si="84"/>
        <v>0</v>
      </c>
      <c r="AY137" s="138">
        <f t="shared" si="84"/>
        <v>0</v>
      </c>
      <c r="AZ137" s="138">
        <f t="shared" si="84"/>
        <v>0</v>
      </c>
      <c r="BA137" s="138">
        <f t="shared" si="84"/>
        <v>0</v>
      </c>
      <c r="BB137" s="138">
        <f t="shared" si="84"/>
        <v>0</v>
      </c>
      <c r="BC137" s="138">
        <f t="shared" si="84"/>
        <v>0</v>
      </c>
      <c r="BD137" s="138">
        <f t="shared" si="84"/>
        <v>0</v>
      </c>
      <c r="BE137" s="138">
        <f t="shared" si="84"/>
        <v>0</v>
      </c>
      <c r="BF137" s="138">
        <f t="shared" si="84"/>
        <v>0</v>
      </c>
      <c r="BG137" s="138">
        <f t="shared" si="84"/>
        <v>0</v>
      </c>
      <c r="BH137" s="138">
        <f t="shared" si="84"/>
        <v>0</v>
      </c>
      <c r="BI137" s="138">
        <f t="shared" si="84"/>
        <v>0</v>
      </c>
      <c r="BJ137" s="138">
        <f t="shared" si="84"/>
        <v>0</v>
      </c>
      <c r="BK137" s="138">
        <f t="shared" si="84"/>
        <v>0</v>
      </c>
    </row>
    <row r="138" spans="2:63" x14ac:dyDescent="0.25">
      <c r="B138" s="134">
        <v>36678</v>
      </c>
      <c r="C138" s="134">
        <v>36707</v>
      </c>
      <c r="E138" s="135">
        <v>0.28499999999999998</v>
      </c>
      <c r="F138" s="85" t="s">
        <v>203</v>
      </c>
      <c r="G138" s="85" t="s">
        <v>204</v>
      </c>
      <c r="H138" s="87">
        <f t="shared" si="73"/>
        <v>0</v>
      </c>
      <c r="I138" s="135">
        <v>0.31</v>
      </c>
      <c r="K138" s="85" t="str">
        <f t="shared" si="86"/>
        <v>west</v>
      </c>
      <c r="L138" s="138">
        <f>IF($B138&lt;=L$2,IF($C138&gt;=L$2,$D138,0),0)</f>
        <v>0</v>
      </c>
      <c r="M138" s="138">
        <f t="shared" si="83"/>
        <v>0</v>
      </c>
      <c r="N138" s="138">
        <f t="shared" si="83"/>
        <v>0</v>
      </c>
      <c r="O138" s="138">
        <f t="shared" si="83"/>
        <v>0</v>
      </c>
      <c r="P138" s="138">
        <f t="shared" si="83"/>
        <v>0</v>
      </c>
      <c r="Q138" s="138">
        <f t="shared" si="83"/>
        <v>0</v>
      </c>
      <c r="R138" s="138">
        <f t="shared" si="83"/>
        <v>0</v>
      </c>
      <c r="S138" s="138">
        <f t="shared" si="83"/>
        <v>0</v>
      </c>
      <c r="T138" s="138">
        <f t="shared" si="83"/>
        <v>0</v>
      </c>
      <c r="U138" s="138">
        <f t="shared" si="83"/>
        <v>0</v>
      </c>
      <c r="V138" s="138">
        <f t="shared" si="83"/>
        <v>0</v>
      </c>
      <c r="W138" s="138">
        <f t="shared" si="83"/>
        <v>0</v>
      </c>
      <c r="X138" s="138">
        <f t="shared" si="83"/>
        <v>0</v>
      </c>
      <c r="Y138" s="138">
        <f t="shared" si="83"/>
        <v>0</v>
      </c>
      <c r="Z138" s="138">
        <f t="shared" si="83"/>
        <v>0</v>
      </c>
      <c r="AA138" s="138">
        <f t="shared" si="83"/>
        <v>0</v>
      </c>
      <c r="AB138" s="138">
        <f t="shared" si="84"/>
        <v>0</v>
      </c>
      <c r="AC138" s="138">
        <f t="shared" si="84"/>
        <v>0</v>
      </c>
      <c r="AD138" s="138">
        <f t="shared" si="84"/>
        <v>0</v>
      </c>
      <c r="AE138" s="138">
        <f t="shared" si="84"/>
        <v>0</v>
      </c>
      <c r="AF138" s="138">
        <f t="shared" si="84"/>
        <v>0</v>
      </c>
      <c r="AG138" s="138">
        <f t="shared" si="84"/>
        <v>0</v>
      </c>
      <c r="AH138" s="138">
        <f t="shared" si="84"/>
        <v>0</v>
      </c>
      <c r="AI138" s="138">
        <f t="shared" si="84"/>
        <v>0</v>
      </c>
      <c r="AJ138" s="138">
        <f t="shared" si="84"/>
        <v>0</v>
      </c>
      <c r="AK138" s="138">
        <f t="shared" si="84"/>
        <v>0</v>
      </c>
      <c r="AL138" s="138">
        <f t="shared" si="84"/>
        <v>0</v>
      </c>
      <c r="AM138" s="138">
        <f t="shared" si="84"/>
        <v>0</v>
      </c>
      <c r="AN138" s="138">
        <f t="shared" si="84"/>
        <v>0</v>
      </c>
      <c r="AO138" s="138">
        <f t="shared" si="84"/>
        <v>0</v>
      </c>
      <c r="AP138" s="138">
        <f t="shared" si="84"/>
        <v>0</v>
      </c>
      <c r="AQ138" s="138">
        <f t="shared" si="84"/>
        <v>0</v>
      </c>
      <c r="AR138" s="138">
        <f t="shared" si="84"/>
        <v>0</v>
      </c>
      <c r="AS138" s="138">
        <f t="shared" si="84"/>
        <v>0</v>
      </c>
      <c r="AT138" s="138">
        <f t="shared" si="84"/>
        <v>0</v>
      </c>
      <c r="AU138" s="138">
        <f t="shared" si="84"/>
        <v>0</v>
      </c>
      <c r="AV138" s="138">
        <f t="shared" si="84"/>
        <v>0</v>
      </c>
      <c r="AW138" s="138">
        <f t="shared" si="84"/>
        <v>0</v>
      </c>
      <c r="AX138" s="138">
        <f t="shared" si="84"/>
        <v>0</v>
      </c>
      <c r="AY138" s="138">
        <f t="shared" si="84"/>
        <v>0</v>
      </c>
      <c r="AZ138" s="138">
        <f t="shared" si="84"/>
        <v>0</v>
      </c>
      <c r="BA138" s="138">
        <f t="shared" si="84"/>
        <v>0</v>
      </c>
      <c r="BB138" s="138">
        <f t="shared" si="84"/>
        <v>0</v>
      </c>
      <c r="BC138" s="138">
        <f t="shared" si="84"/>
        <v>0</v>
      </c>
      <c r="BD138" s="138">
        <f t="shared" si="84"/>
        <v>0</v>
      </c>
      <c r="BE138" s="138">
        <f t="shared" si="84"/>
        <v>0</v>
      </c>
      <c r="BF138" s="138">
        <f t="shared" si="84"/>
        <v>0</v>
      </c>
      <c r="BG138" s="138">
        <f t="shared" si="84"/>
        <v>0</v>
      </c>
      <c r="BH138" s="138">
        <f t="shared" si="84"/>
        <v>0</v>
      </c>
      <c r="BI138" s="138">
        <f t="shared" si="84"/>
        <v>0</v>
      </c>
      <c r="BJ138" s="138">
        <f t="shared" si="84"/>
        <v>0</v>
      </c>
      <c r="BK138" s="138">
        <f t="shared" si="84"/>
        <v>0</v>
      </c>
    </row>
    <row r="139" spans="2:63" x14ac:dyDescent="0.25">
      <c r="B139" s="134">
        <v>36678</v>
      </c>
      <c r="C139" s="134">
        <v>36707</v>
      </c>
      <c r="E139" s="135">
        <v>0.28999999999999998</v>
      </c>
      <c r="F139" s="85" t="s">
        <v>203</v>
      </c>
      <c r="G139" s="85" t="s">
        <v>204</v>
      </c>
      <c r="H139" s="87">
        <f t="shared" si="73"/>
        <v>0</v>
      </c>
      <c r="I139" s="135">
        <v>0.31</v>
      </c>
      <c r="K139" s="85" t="str">
        <f t="shared" si="86"/>
        <v>west</v>
      </c>
      <c r="L139" s="138">
        <f t="shared" si="83"/>
        <v>0</v>
      </c>
      <c r="M139" s="138">
        <f t="shared" si="83"/>
        <v>0</v>
      </c>
      <c r="N139" s="138">
        <f t="shared" si="83"/>
        <v>0</v>
      </c>
      <c r="O139" s="138">
        <f t="shared" si="83"/>
        <v>0</v>
      </c>
      <c r="P139" s="138">
        <f t="shared" si="83"/>
        <v>0</v>
      </c>
      <c r="Q139" s="138">
        <f t="shared" si="83"/>
        <v>0</v>
      </c>
      <c r="R139" s="138">
        <f t="shared" si="83"/>
        <v>0</v>
      </c>
      <c r="S139" s="138">
        <f t="shared" si="83"/>
        <v>0</v>
      </c>
      <c r="T139" s="138">
        <f t="shared" ref="T139:AI141" si="87">IF($B139&lt;=T$2,IF($C139&gt;=T$2,$D139,0),0)</f>
        <v>0</v>
      </c>
      <c r="U139" s="138">
        <f t="shared" si="87"/>
        <v>0</v>
      </c>
      <c r="V139" s="138">
        <f t="shared" si="87"/>
        <v>0</v>
      </c>
      <c r="W139" s="138">
        <f t="shared" si="87"/>
        <v>0</v>
      </c>
      <c r="X139" s="138">
        <f t="shared" si="87"/>
        <v>0</v>
      </c>
      <c r="Y139" s="138">
        <f t="shared" si="87"/>
        <v>0</v>
      </c>
      <c r="Z139" s="138">
        <f t="shared" si="87"/>
        <v>0</v>
      </c>
      <c r="AA139" s="138">
        <f t="shared" si="87"/>
        <v>0</v>
      </c>
      <c r="AB139" s="138">
        <f t="shared" si="87"/>
        <v>0</v>
      </c>
      <c r="AC139" s="138">
        <f t="shared" si="87"/>
        <v>0</v>
      </c>
      <c r="AD139" s="138">
        <f t="shared" si="87"/>
        <v>0</v>
      </c>
      <c r="AE139" s="138">
        <f t="shared" si="87"/>
        <v>0</v>
      </c>
      <c r="AF139" s="138">
        <f t="shared" si="87"/>
        <v>0</v>
      </c>
      <c r="AG139" s="138">
        <f t="shared" si="87"/>
        <v>0</v>
      </c>
      <c r="AH139" s="138">
        <f t="shared" si="87"/>
        <v>0</v>
      </c>
      <c r="AI139" s="138">
        <f t="shared" si="87"/>
        <v>0</v>
      </c>
      <c r="AJ139" s="138">
        <f t="shared" si="84"/>
        <v>0</v>
      </c>
      <c r="AK139" s="138">
        <f t="shared" si="84"/>
        <v>0</v>
      </c>
      <c r="AL139" s="138">
        <f t="shared" si="84"/>
        <v>0</v>
      </c>
      <c r="AM139" s="138">
        <f t="shared" si="84"/>
        <v>0</v>
      </c>
      <c r="AN139" s="138">
        <f t="shared" si="84"/>
        <v>0</v>
      </c>
      <c r="AO139" s="138">
        <f t="shared" si="84"/>
        <v>0</v>
      </c>
      <c r="AP139" s="138">
        <f t="shared" si="84"/>
        <v>0</v>
      </c>
      <c r="AQ139" s="138">
        <f t="shared" si="84"/>
        <v>0</v>
      </c>
      <c r="AR139" s="138">
        <f t="shared" ref="AB139:BK141" si="88">IF($B139&lt;=AR$2,IF($C139&gt;=AR$2,$D139,0),0)</f>
        <v>0</v>
      </c>
      <c r="AS139" s="138">
        <f t="shared" si="88"/>
        <v>0</v>
      </c>
      <c r="AT139" s="138">
        <f t="shared" si="88"/>
        <v>0</v>
      </c>
      <c r="AU139" s="138">
        <f t="shared" si="88"/>
        <v>0</v>
      </c>
      <c r="AV139" s="138">
        <f t="shared" si="88"/>
        <v>0</v>
      </c>
      <c r="AW139" s="138">
        <f t="shared" si="88"/>
        <v>0</v>
      </c>
      <c r="AX139" s="138">
        <f t="shared" si="88"/>
        <v>0</v>
      </c>
      <c r="AY139" s="138">
        <f t="shared" si="88"/>
        <v>0</v>
      </c>
      <c r="AZ139" s="138">
        <f t="shared" si="88"/>
        <v>0</v>
      </c>
      <c r="BA139" s="138">
        <f t="shared" si="88"/>
        <v>0</v>
      </c>
      <c r="BB139" s="138">
        <f t="shared" si="88"/>
        <v>0</v>
      </c>
      <c r="BC139" s="138">
        <f t="shared" si="88"/>
        <v>0</v>
      </c>
      <c r="BD139" s="138">
        <f t="shared" si="88"/>
        <v>0</v>
      </c>
      <c r="BE139" s="138">
        <f t="shared" si="88"/>
        <v>0</v>
      </c>
      <c r="BF139" s="138">
        <f t="shared" si="88"/>
        <v>0</v>
      </c>
      <c r="BG139" s="138">
        <f t="shared" si="88"/>
        <v>0</v>
      </c>
      <c r="BH139" s="138">
        <f t="shared" si="88"/>
        <v>0</v>
      </c>
      <c r="BI139" s="138">
        <f t="shared" si="88"/>
        <v>0</v>
      </c>
      <c r="BJ139" s="138">
        <f t="shared" si="88"/>
        <v>0</v>
      </c>
      <c r="BK139" s="138">
        <f t="shared" si="88"/>
        <v>0</v>
      </c>
    </row>
    <row r="140" spans="2:63" x14ac:dyDescent="0.25">
      <c r="B140" s="134">
        <v>36678</v>
      </c>
      <c r="C140" s="134">
        <v>36707</v>
      </c>
      <c r="E140" s="135">
        <v>0.3</v>
      </c>
      <c r="F140" s="85" t="s">
        <v>203</v>
      </c>
      <c r="G140" s="85" t="s">
        <v>204</v>
      </c>
      <c r="H140" s="87">
        <f t="shared" si="73"/>
        <v>0</v>
      </c>
      <c r="I140" s="135">
        <v>0.31</v>
      </c>
      <c r="K140" s="85" t="str">
        <f t="shared" si="86"/>
        <v>west</v>
      </c>
      <c r="L140" s="138">
        <f>IF($B140&lt;=L$2,IF($C140&gt;=L$2,$D140,0),0)</f>
        <v>0</v>
      </c>
      <c r="M140" s="138">
        <f t="shared" ref="M140:S141" si="89">IF($B140&lt;=M$2,IF($C140&gt;=M$2,$D140,0),0)</f>
        <v>0</v>
      </c>
      <c r="N140" s="138">
        <f t="shared" si="89"/>
        <v>0</v>
      </c>
      <c r="O140" s="138">
        <f t="shared" si="89"/>
        <v>0</v>
      </c>
      <c r="P140" s="138">
        <f t="shared" si="89"/>
        <v>0</v>
      </c>
      <c r="Q140" s="138">
        <f t="shared" si="89"/>
        <v>0</v>
      </c>
      <c r="R140" s="138">
        <f t="shared" si="89"/>
        <v>0</v>
      </c>
      <c r="S140" s="138">
        <f t="shared" si="89"/>
        <v>0</v>
      </c>
      <c r="T140" s="138">
        <f t="shared" si="87"/>
        <v>0</v>
      </c>
      <c r="U140" s="138">
        <f t="shared" si="87"/>
        <v>0</v>
      </c>
      <c r="V140" s="138">
        <f t="shared" si="87"/>
        <v>0</v>
      </c>
      <c r="W140" s="138">
        <f t="shared" si="87"/>
        <v>0</v>
      </c>
      <c r="X140" s="138">
        <f t="shared" si="87"/>
        <v>0</v>
      </c>
      <c r="Y140" s="138">
        <f t="shared" si="87"/>
        <v>0</v>
      </c>
      <c r="Z140" s="138">
        <f t="shared" si="87"/>
        <v>0</v>
      </c>
      <c r="AA140" s="138">
        <f t="shared" si="87"/>
        <v>0</v>
      </c>
      <c r="AB140" s="138">
        <f t="shared" si="88"/>
        <v>0</v>
      </c>
      <c r="AC140" s="138">
        <f t="shared" si="88"/>
        <v>0</v>
      </c>
      <c r="AD140" s="138">
        <f t="shared" si="88"/>
        <v>0</v>
      </c>
      <c r="AE140" s="138">
        <f t="shared" si="88"/>
        <v>0</v>
      </c>
      <c r="AF140" s="138">
        <f t="shared" si="88"/>
        <v>0</v>
      </c>
      <c r="AG140" s="138">
        <f t="shared" si="88"/>
        <v>0</v>
      </c>
      <c r="AH140" s="138">
        <f t="shared" si="88"/>
        <v>0</v>
      </c>
      <c r="AI140" s="138">
        <f t="shared" si="88"/>
        <v>0</v>
      </c>
      <c r="AJ140" s="138">
        <f t="shared" si="88"/>
        <v>0</v>
      </c>
      <c r="AK140" s="138">
        <f t="shared" si="88"/>
        <v>0</v>
      </c>
      <c r="AL140" s="138">
        <f t="shared" si="88"/>
        <v>0</v>
      </c>
      <c r="AM140" s="138">
        <f t="shared" si="88"/>
        <v>0</v>
      </c>
      <c r="AN140" s="138">
        <f t="shared" si="88"/>
        <v>0</v>
      </c>
      <c r="AO140" s="138">
        <f t="shared" si="88"/>
        <v>0</v>
      </c>
      <c r="AP140" s="138">
        <f t="shared" si="88"/>
        <v>0</v>
      </c>
      <c r="AQ140" s="138">
        <f t="shared" si="88"/>
        <v>0</v>
      </c>
      <c r="AR140" s="138">
        <f t="shared" si="88"/>
        <v>0</v>
      </c>
      <c r="AS140" s="138">
        <f t="shared" si="88"/>
        <v>0</v>
      </c>
      <c r="AT140" s="138">
        <f t="shared" si="88"/>
        <v>0</v>
      </c>
      <c r="AU140" s="138">
        <f t="shared" si="88"/>
        <v>0</v>
      </c>
      <c r="AV140" s="138">
        <f t="shared" si="88"/>
        <v>0</v>
      </c>
      <c r="AW140" s="138">
        <f t="shared" si="88"/>
        <v>0</v>
      </c>
      <c r="AX140" s="138">
        <f t="shared" si="88"/>
        <v>0</v>
      </c>
      <c r="AY140" s="138">
        <f t="shared" si="88"/>
        <v>0</v>
      </c>
      <c r="AZ140" s="138">
        <f t="shared" si="88"/>
        <v>0</v>
      </c>
      <c r="BA140" s="138">
        <f t="shared" si="88"/>
        <v>0</v>
      </c>
      <c r="BB140" s="138">
        <f t="shared" si="88"/>
        <v>0</v>
      </c>
      <c r="BC140" s="138">
        <f t="shared" si="88"/>
        <v>0</v>
      </c>
      <c r="BD140" s="138">
        <f t="shared" si="88"/>
        <v>0</v>
      </c>
      <c r="BE140" s="138">
        <f t="shared" si="88"/>
        <v>0</v>
      </c>
      <c r="BF140" s="138">
        <f t="shared" si="88"/>
        <v>0</v>
      </c>
      <c r="BG140" s="138">
        <f t="shared" si="88"/>
        <v>0</v>
      </c>
      <c r="BH140" s="138">
        <f t="shared" si="88"/>
        <v>0</v>
      </c>
      <c r="BI140" s="138">
        <f t="shared" si="88"/>
        <v>0</v>
      </c>
      <c r="BJ140" s="138">
        <f t="shared" si="88"/>
        <v>0</v>
      </c>
      <c r="BK140" s="138">
        <f t="shared" si="88"/>
        <v>0</v>
      </c>
    </row>
    <row r="141" spans="2:63" x14ac:dyDescent="0.25">
      <c r="B141" s="134">
        <v>36678</v>
      </c>
      <c r="C141" s="134">
        <v>36707</v>
      </c>
      <c r="E141" s="135">
        <v>0.315</v>
      </c>
      <c r="F141" s="85" t="s">
        <v>203</v>
      </c>
      <c r="G141" s="85" t="s">
        <v>204</v>
      </c>
      <c r="H141" s="87">
        <f t="shared" si="73"/>
        <v>0</v>
      </c>
      <c r="I141" s="135">
        <v>0.31</v>
      </c>
      <c r="K141" s="85" t="str">
        <f t="shared" si="86"/>
        <v>west</v>
      </c>
      <c r="L141" s="138">
        <f>IF($B141&lt;=L$2,IF($C141&gt;=L$2,$D141,0),0)</f>
        <v>0</v>
      </c>
      <c r="M141" s="138">
        <f t="shared" si="89"/>
        <v>0</v>
      </c>
      <c r="N141" s="138">
        <f t="shared" si="89"/>
        <v>0</v>
      </c>
      <c r="O141" s="138">
        <f t="shared" si="89"/>
        <v>0</v>
      </c>
      <c r="P141" s="138">
        <f t="shared" si="89"/>
        <v>0</v>
      </c>
      <c r="Q141" s="138">
        <f t="shared" si="89"/>
        <v>0</v>
      </c>
      <c r="R141" s="138">
        <f t="shared" si="89"/>
        <v>0</v>
      </c>
      <c r="S141" s="138">
        <f t="shared" si="89"/>
        <v>0</v>
      </c>
      <c r="T141" s="138">
        <f t="shared" si="87"/>
        <v>0</v>
      </c>
      <c r="U141" s="138">
        <f t="shared" si="87"/>
        <v>0</v>
      </c>
      <c r="V141" s="138">
        <f t="shared" si="87"/>
        <v>0</v>
      </c>
      <c r="W141" s="138">
        <f t="shared" si="87"/>
        <v>0</v>
      </c>
      <c r="X141" s="138">
        <f t="shared" si="87"/>
        <v>0</v>
      </c>
      <c r="Y141" s="138">
        <f t="shared" si="87"/>
        <v>0</v>
      </c>
      <c r="Z141" s="138">
        <f t="shared" si="87"/>
        <v>0</v>
      </c>
      <c r="AA141" s="138">
        <f t="shared" si="87"/>
        <v>0</v>
      </c>
      <c r="AB141" s="138">
        <f t="shared" si="88"/>
        <v>0</v>
      </c>
      <c r="AC141" s="138">
        <f t="shared" si="88"/>
        <v>0</v>
      </c>
      <c r="AD141" s="138">
        <f t="shared" si="88"/>
        <v>0</v>
      </c>
      <c r="AE141" s="138">
        <f t="shared" si="88"/>
        <v>0</v>
      </c>
      <c r="AF141" s="138">
        <f t="shared" si="88"/>
        <v>0</v>
      </c>
      <c r="AG141" s="138">
        <f t="shared" si="88"/>
        <v>0</v>
      </c>
      <c r="AH141" s="138">
        <f t="shared" si="88"/>
        <v>0</v>
      </c>
      <c r="AI141" s="138">
        <f t="shared" si="88"/>
        <v>0</v>
      </c>
      <c r="AJ141" s="138">
        <f t="shared" si="88"/>
        <v>0</v>
      </c>
      <c r="AK141" s="138">
        <f t="shared" si="88"/>
        <v>0</v>
      </c>
      <c r="AL141" s="138">
        <f t="shared" si="88"/>
        <v>0</v>
      </c>
      <c r="AM141" s="138">
        <f t="shared" si="88"/>
        <v>0</v>
      </c>
      <c r="AN141" s="138">
        <f t="shared" si="88"/>
        <v>0</v>
      </c>
      <c r="AO141" s="138">
        <f t="shared" si="88"/>
        <v>0</v>
      </c>
      <c r="AP141" s="138">
        <f t="shared" si="88"/>
        <v>0</v>
      </c>
      <c r="AQ141" s="138">
        <f t="shared" si="88"/>
        <v>0</v>
      </c>
      <c r="AR141" s="138">
        <f t="shared" si="88"/>
        <v>0</v>
      </c>
      <c r="AS141" s="138">
        <f t="shared" si="88"/>
        <v>0</v>
      </c>
      <c r="AT141" s="138">
        <f t="shared" si="88"/>
        <v>0</v>
      </c>
      <c r="AU141" s="138">
        <f t="shared" si="88"/>
        <v>0</v>
      </c>
      <c r="AV141" s="138">
        <f t="shared" si="88"/>
        <v>0</v>
      </c>
      <c r="AW141" s="138">
        <f t="shared" si="88"/>
        <v>0</v>
      </c>
      <c r="AX141" s="138">
        <f t="shared" si="88"/>
        <v>0</v>
      </c>
      <c r="AY141" s="138">
        <f t="shared" si="88"/>
        <v>0</v>
      </c>
      <c r="AZ141" s="138">
        <f t="shared" si="88"/>
        <v>0</v>
      </c>
      <c r="BA141" s="138">
        <f t="shared" si="88"/>
        <v>0</v>
      </c>
      <c r="BB141" s="138">
        <f t="shared" si="88"/>
        <v>0</v>
      </c>
      <c r="BC141" s="138">
        <f t="shared" si="88"/>
        <v>0</v>
      </c>
      <c r="BD141" s="138">
        <f t="shared" si="88"/>
        <v>0</v>
      </c>
      <c r="BE141" s="138">
        <f t="shared" si="88"/>
        <v>0</v>
      </c>
      <c r="BF141" s="138">
        <f t="shared" si="88"/>
        <v>0</v>
      </c>
      <c r="BG141" s="138">
        <f t="shared" si="88"/>
        <v>0</v>
      </c>
      <c r="BH141" s="138">
        <f t="shared" si="88"/>
        <v>0</v>
      </c>
      <c r="BI141" s="138">
        <f t="shared" si="88"/>
        <v>0</v>
      </c>
      <c r="BJ141" s="138">
        <f t="shared" si="88"/>
        <v>0</v>
      </c>
      <c r="BK141" s="138">
        <f t="shared" si="88"/>
        <v>0</v>
      </c>
    </row>
    <row r="142" spans="2:63" x14ac:dyDescent="0.25">
      <c r="H142" s="87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</row>
    <row r="143" spans="2:63" x14ac:dyDescent="0.25">
      <c r="H143" s="87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</row>
    <row r="144" spans="2:63" x14ac:dyDescent="0.25">
      <c r="B144" s="134">
        <v>36678</v>
      </c>
      <c r="C144" s="134">
        <v>36800</v>
      </c>
      <c r="E144" s="135">
        <v>0.375</v>
      </c>
      <c r="F144" s="85" t="s">
        <v>203</v>
      </c>
      <c r="G144" s="85" t="s">
        <v>204</v>
      </c>
      <c r="H144" s="87">
        <f t="shared" ref="H144:H155" si="90">((I144-E144)*SUM(L144:AK144)*10000)</f>
        <v>0</v>
      </c>
      <c r="I144" s="85">
        <v>0.315</v>
      </c>
      <c r="K144" s="85" t="str">
        <f t="shared" si="86"/>
        <v>west</v>
      </c>
      <c r="L144" s="138">
        <f t="shared" si="85"/>
        <v>0</v>
      </c>
      <c r="M144" s="138">
        <f t="shared" si="83"/>
        <v>0</v>
      </c>
      <c r="N144" s="138">
        <f t="shared" si="83"/>
        <v>0</v>
      </c>
      <c r="O144" s="138">
        <f t="shared" si="83"/>
        <v>0</v>
      </c>
      <c r="P144" s="138">
        <f t="shared" si="83"/>
        <v>0</v>
      </c>
      <c r="Q144" s="138">
        <f t="shared" si="83"/>
        <v>0</v>
      </c>
      <c r="R144" s="138">
        <f t="shared" si="83"/>
        <v>0</v>
      </c>
      <c r="S144" s="138">
        <f t="shared" si="83"/>
        <v>0</v>
      </c>
      <c r="T144" s="138">
        <f t="shared" si="83"/>
        <v>0</v>
      </c>
      <c r="U144" s="138">
        <f t="shared" si="83"/>
        <v>0</v>
      </c>
      <c r="V144" s="138">
        <f t="shared" si="83"/>
        <v>0</v>
      </c>
      <c r="W144" s="138">
        <f t="shared" si="83"/>
        <v>0</v>
      </c>
      <c r="X144" s="138">
        <f t="shared" si="83"/>
        <v>0</v>
      </c>
      <c r="Y144" s="138">
        <f t="shared" si="83"/>
        <v>0</v>
      </c>
      <c r="Z144" s="138">
        <f t="shared" si="83"/>
        <v>0</v>
      </c>
      <c r="AA144" s="138">
        <f t="shared" si="83"/>
        <v>0</v>
      </c>
      <c r="AB144" s="138">
        <f t="shared" ref="AB144:BK151" si="91">IF($B144&lt;=AB$2,IF($C144&gt;=AB$2,$D144,0),0)</f>
        <v>0</v>
      </c>
      <c r="AC144" s="138">
        <f t="shared" si="91"/>
        <v>0</v>
      </c>
      <c r="AD144" s="138">
        <f t="shared" si="91"/>
        <v>0</v>
      </c>
      <c r="AE144" s="138">
        <f t="shared" si="91"/>
        <v>0</v>
      </c>
      <c r="AF144" s="138">
        <f t="shared" si="91"/>
        <v>0</v>
      </c>
      <c r="AG144" s="138">
        <f t="shared" si="91"/>
        <v>0</v>
      </c>
      <c r="AH144" s="138">
        <f t="shared" si="91"/>
        <v>0</v>
      </c>
      <c r="AI144" s="138">
        <f t="shared" si="91"/>
        <v>0</v>
      </c>
      <c r="AJ144" s="138">
        <f t="shared" si="91"/>
        <v>0</v>
      </c>
      <c r="AK144" s="138">
        <f t="shared" si="91"/>
        <v>0</v>
      </c>
      <c r="AL144" s="138">
        <f t="shared" si="91"/>
        <v>0</v>
      </c>
      <c r="AM144" s="138">
        <f t="shared" si="91"/>
        <v>0</v>
      </c>
      <c r="AN144" s="138">
        <f t="shared" si="91"/>
        <v>0</v>
      </c>
      <c r="AO144" s="138">
        <f t="shared" si="91"/>
        <v>0</v>
      </c>
      <c r="AP144" s="138">
        <f t="shared" si="91"/>
        <v>0</v>
      </c>
      <c r="AQ144" s="138">
        <f t="shared" si="91"/>
        <v>0</v>
      </c>
      <c r="AR144" s="138">
        <f t="shared" si="91"/>
        <v>0</v>
      </c>
      <c r="AS144" s="138">
        <f t="shared" si="91"/>
        <v>0</v>
      </c>
      <c r="AT144" s="138">
        <f t="shared" si="91"/>
        <v>0</v>
      </c>
      <c r="AU144" s="138">
        <f t="shared" si="91"/>
        <v>0</v>
      </c>
      <c r="AV144" s="138">
        <f t="shared" si="91"/>
        <v>0</v>
      </c>
      <c r="AW144" s="138">
        <f t="shared" si="91"/>
        <v>0</v>
      </c>
      <c r="AX144" s="138">
        <f t="shared" si="91"/>
        <v>0</v>
      </c>
      <c r="AY144" s="138">
        <f t="shared" si="91"/>
        <v>0</v>
      </c>
      <c r="AZ144" s="138">
        <f t="shared" si="91"/>
        <v>0</v>
      </c>
      <c r="BA144" s="138">
        <f t="shared" si="91"/>
        <v>0</v>
      </c>
      <c r="BB144" s="138">
        <f t="shared" si="91"/>
        <v>0</v>
      </c>
      <c r="BC144" s="138">
        <f t="shared" si="91"/>
        <v>0</v>
      </c>
      <c r="BD144" s="138">
        <f t="shared" si="91"/>
        <v>0</v>
      </c>
      <c r="BE144" s="138">
        <f t="shared" si="91"/>
        <v>0</v>
      </c>
      <c r="BF144" s="138">
        <f t="shared" si="91"/>
        <v>0</v>
      </c>
      <c r="BG144" s="138">
        <f t="shared" si="91"/>
        <v>0</v>
      </c>
      <c r="BH144" s="138">
        <f t="shared" si="91"/>
        <v>0</v>
      </c>
      <c r="BI144" s="138">
        <f t="shared" si="91"/>
        <v>0</v>
      </c>
      <c r="BJ144" s="138">
        <f t="shared" si="91"/>
        <v>0</v>
      </c>
      <c r="BK144" s="138">
        <f t="shared" si="91"/>
        <v>0</v>
      </c>
    </row>
    <row r="145" spans="2:63" x14ac:dyDescent="0.25">
      <c r="B145" s="134">
        <v>36678</v>
      </c>
      <c r="C145" s="134">
        <v>36800</v>
      </c>
      <c r="E145" s="135">
        <v>0.3725</v>
      </c>
      <c r="F145" s="85" t="s">
        <v>203</v>
      </c>
      <c r="G145" s="85" t="s">
        <v>204</v>
      </c>
      <c r="H145" s="87">
        <f t="shared" si="90"/>
        <v>0</v>
      </c>
      <c r="I145" s="85">
        <f>I144</f>
        <v>0.315</v>
      </c>
      <c r="K145" s="85" t="str">
        <f t="shared" si="86"/>
        <v>west</v>
      </c>
      <c r="L145" s="138">
        <f t="shared" si="85"/>
        <v>0</v>
      </c>
      <c r="M145" s="138">
        <f t="shared" si="83"/>
        <v>0</v>
      </c>
      <c r="N145" s="138">
        <f t="shared" si="83"/>
        <v>0</v>
      </c>
      <c r="O145" s="138">
        <f t="shared" si="83"/>
        <v>0</v>
      </c>
      <c r="P145" s="138">
        <f t="shared" si="83"/>
        <v>0</v>
      </c>
      <c r="Q145" s="138">
        <f t="shared" si="83"/>
        <v>0</v>
      </c>
      <c r="R145" s="138">
        <f t="shared" si="83"/>
        <v>0</v>
      </c>
      <c r="S145" s="138">
        <f t="shared" si="83"/>
        <v>0</v>
      </c>
      <c r="T145" s="138">
        <f t="shared" si="83"/>
        <v>0</v>
      </c>
      <c r="U145" s="138">
        <f t="shared" si="83"/>
        <v>0</v>
      </c>
      <c r="V145" s="138">
        <f t="shared" si="83"/>
        <v>0</v>
      </c>
      <c r="W145" s="138">
        <f t="shared" si="83"/>
        <v>0</v>
      </c>
      <c r="X145" s="138">
        <f t="shared" si="83"/>
        <v>0</v>
      </c>
      <c r="Y145" s="138">
        <f t="shared" si="83"/>
        <v>0</v>
      </c>
      <c r="Z145" s="138">
        <f t="shared" si="83"/>
        <v>0</v>
      </c>
      <c r="AA145" s="138">
        <f t="shared" si="83"/>
        <v>0</v>
      </c>
      <c r="AB145" s="138">
        <f t="shared" si="91"/>
        <v>0</v>
      </c>
      <c r="AC145" s="138">
        <f t="shared" si="91"/>
        <v>0</v>
      </c>
      <c r="AD145" s="138">
        <f t="shared" si="91"/>
        <v>0</v>
      </c>
      <c r="AE145" s="138">
        <f t="shared" si="91"/>
        <v>0</v>
      </c>
      <c r="AF145" s="138">
        <f t="shared" si="91"/>
        <v>0</v>
      </c>
      <c r="AG145" s="138">
        <f t="shared" si="91"/>
        <v>0</v>
      </c>
      <c r="AH145" s="138">
        <f t="shared" si="91"/>
        <v>0</v>
      </c>
      <c r="AI145" s="138">
        <f t="shared" si="91"/>
        <v>0</v>
      </c>
      <c r="AJ145" s="138">
        <f t="shared" si="91"/>
        <v>0</v>
      </c>
      <c r="AK145" s="138">
        <f t="shared" si="91"/>
        <v>0</v>
      </c>
      <c r="AL145" s="138">
        <f t="shared" si="91"/>
        <v>0</v>
      </c>
      <c r="AM145" s="138">
        <f t="shared" si="91"/>
        <v>0</v>
      </c>
      <c r="AN145" s="138">
        <f t="shared" si="91"/>
        <v>0</v>
      </c>
      <c r="AO145" s="138">
        <f t="shared" si="91"/>
        <v>0</v>
      </c>
      <c r="AP145" s="138">
        <f t="shared" si="91"/>
        <v>0</v>
      </c>
      <c r="AQ145" s="138">
        <f t="shared" si="91"/>
        <v>0</v>
      </c>
      <c r="AR145" s="138">
        <f t="shared" si="91"/>
        <v>0</v>
      </c>
      <c r="AS145" s="138">
        <f t="shared" si="91"/>
        <v>0</v>
      </c>
      <c r="AT145" s="138">
        <f t="shared" si="91"/>
        <v>0</v>
      </c>
      <c r="AU145" s="138">
        <f t="shared" si="91"/>
        <v>0</v>
      </c>
      <c r="AV145" s="138">
        <f t="shared" si="91"/>
        <v>0</v>
      </c>
      <c r="AW145" s="138">
        <f t="shared" si="91"/>
        <v>0</v>
      </c>
      <c r="AX145" s="138">
        <f t="shared" si="91"/>
        <v>0</v>
      </c>
      <c r="AY145" s="138">
        <f t="shared" si="91"/>
        <v>0</v>
      </c>
      <c r="AZ145" s="138">
        <f t="shared" si="91"/>
        <v>0</v>
      </c>
      <c r="BA145" s="138">
        <f t="shared" si="91"/>
        <v>0</v>
      </c>
      <c r="BB145" s="138">
        <f t="shared" si="91"/>
        <v>0</v>
      </c>
      <c r="BC145" s="138">
        <f t="shared" si="91"/>
        <v>0</v>
      </c>
      <c r="BD145" s="138">
        <f t="shared" si="91"/>
        <v>0</v>
      </c>
      <c r="BE145" s="138">
        <f t="shared" si="91"/>
        <v>0</v>
      </c>
      <c r="BF145" s="138">
        <f t="shared" si="91"/>
        <v>0</v>
      </c>
      <c r="BG145" s="138">
        <f t="shared" si="91"/>
        <v>0</v>
      </c>
      <c r="BH145" s="138">
        <f t="shared" si="91"/>
        <v>0</v>
      </c>
      <c r="BI145" s="138">
        <f t="shared" si="91"/>
        <v>0</v>
      </c>
      <c r="BJ145" s="138">
        <f t="shared" si="91"/>
        <v>0</v>
      </c>
      <c r="BK145" s="138">
        <f t="shared" si="91"/>
        <v>0</v>
      </c>
    </row>
    <row r="146" spans="2:63" x14ac:dyDescent="0.25">
      <c r="B146" s="134">
        <v>36678</v>
      </c>
      <c r="C146" s="134">
        <v>36800</v>
      </c>
      <c r="E146" s="135">
        <v>0.375</v>
      </c>
      <c r="F146" s="85" t="s">
        <v>203</v>
      </c>
      <c r="G146" s="85" t="s">
        <v>204</v>
      </c>
      <c r="H146" s="87">
        <f t="shared" si="90"/>
        <v>0</v>
      </c>
      <c r="I146" s="85">
        <f t="shared" ref="I146:I153" si="92">I145</f>
        <v>0.315</v>
      </c>
      <c r="K146" s="85" t="str">
        <f t="shared" si="86"/>
        <v>west</v>
      </c>
      <c r="L146" s="138">
        <f t="shared" si="85"/>
        <v>0</v>
      </c>
      <c r="M146" s="138">
        <f t="shared" si="83"/>
        <v>0</v>
      </c>
      <c r="N146" s="138">
        <f t="shared" si="83"/>
        <v>0</v>
      </c>
      <c r="O146" s="138">
        <f t="shared" si="83"/>
        <v>0</v>
      </c>
      <c r="P146" s="138">
        <f t="shared" si="83"/>
        <v>0</v>
      </c>
      <c r="Q146" s="138">
        <f t="shared" si="83"/>
        <v>0</v>
      </c>
      <c r="R146" s="138">
        <f t="shared" si="83"/>
        <v>0</v>
      </c>
      <c r="S146" s="138">
        <f t="shared" si="83"/>
        <v>0</v>
      </c>
      <c r="T146" s="138">
        <f t="shared" si="83"/>
        <v>0</v>
      </c>
      <c r="U146" s="138">
        <f t="shared" si="83"/>
        <v>0</v>
      </c>
      <c r="V146" s="138">
        <f t="shared" si="83"/>
        <v>0</v>
      </c>
      <c r="W146" s="138">
        <f t="shared" si="83"/>
        <v>0</v>
      </c>
      <c r="X146" s="138">
        <f t="shared" si="83"/>
        <v>0</v>
      </c>
      <c r="Y146" s="138">
        <f t="shared" si="83"/>
        <v>0</v>
      </c>
      <c r="Z146" s="138">
        <f t="shared" si="83"/>
        <v>0</v>
      </c>
      <c r="AA146" s="138">
        <f t="shared" si="83"/>
        <v>0</v>
      </c>
      <c r="AB146" s="138">
        <f t="shared" si="91"/>
        <v>0</v>
      </c>
      <c r="AC146" s="138">
        <f t="shared" si="91"/>
        <v>0</v>
      </c>
      <c r="AD146" s="138">
        <f t="shared" si="91"/>
        <v>0</v>
      </c>
      <c r="AE146" s="138">
        <f t="shared" si="91"/>
        <v>0</v>
      </c>
      <c r="AF146" s="138">
        <f t="shared" si="91"/>
        <v>0</v>
      </c>
      <c r="AG146" s="138">
        <f t="shared" si="91"/>
        <v>0</v>
      </c>
      <c r="AH146" s="138">
        <f t="shared" si="91"/>
        <v>0</v>
      </c>
      <c r="AI146" s="138">
        <f t="shared" si="91"/>
        <v>0</v>
      </c>
      <c r="AJ146" s="138">
        <f t="shared" si="91"/>
        <v>0</v>
      </c>
      <c r="AK146" s="138">
        <f t="shared" si="91"/>
        <v>0</v>
      </c>
      <c r="AL146" s="138">
        <f t="shared" si="91"/>
        <v>0</v>
      </c>
      <c r="AM146" s="138">
        <f t="shared" si="91"/>
        <v>0</v>
      </c>
      <c r="AN146" s="138">
        <f t="shared" si="91"/>
        <v>0</v>
      </c>
      <c r="AO146" s="138">
        <f t="shared" si="91"/>
        <v>0</v>
      </c>
      <c r="AP146" s="138">
        <f t="shared" si="91"/>
        <v>0</v>
      </c>
      <c r="AQ146" s="138">
        <f t="shared" si="91"/>
        <v>0</v>
      </c>
      <c r="AR146" s="138">
        <f t="shared" si="91"/>
        <v>0</v>
      </c>
      <c r="AS146" s="138">
        <f t="shared" si="91"/>
        <v>0</v>
      </c>
      <c r="AT146" s="138">
        <f t="shared" si="91"/>
        <v>0</v>
      </c>
      <c r="AU146" s="138">
        <f t="shared" si="91"/>
        <v>0</v>
      </c>
      <c r="AV146" s="138">
        <f t="shared" si="91"/>
        <v>0</v>
      </c>
      <c r="AW146" s="138">
        <f t="shared" si="91"/>
        <v>0</v>
      </c>
      <c r="AX146" s="138">
        <f t="shared" si="91"/>
        <v>0</v>
      </c>
      <c r="AY146" s="138">
        <f t="shared" si="91"/>
        <v>0</v>
      </c>
      <c r="AZ146" s="138">
        <f t="shared" si="91"/>
        <v>0</v>
      </c>
      <c r="BA146" s="138">
        <f t="shared" si="91"/>
        <v>0</v>
      </c>
      <c r="BB146" s="138">
        <f t="shared" si="91"/>
        <v>0</v>
      </c>
      <c r="BC146" s="138">
        <f t="shared" si="91"/>
        <v>0</v>
      </c>
      <c r="BD146" s="138">
        <f t="shared" si="91"/>
        <v>0</v>
      </c>
      <c r="BE146" s="138">
        <f t="shared" si="91"/>
        <v>0</v>
      </c>
      <c r="BF146" s="138">
        <f t="shared" si="91"/>
        <v>0</v>
      </c>
      <c r="BG146" s="138">
        <f t="shared" si="91"/>
        <v>0</v>
      </c>
      <c r="BH146" s="138">
        <f t="shared" si="91"/>
        <v>0</v>
      </c>
      <c r="BI146" s="138">
        <f t="shared" si="91"/>
        <v>0</v>
      </c>
      <c r="BJ146" s="138">
        <f t="shared" si="91"/>
        <v>0</v>
      </c>
      <c r="BK146" s="138">
        <f t="shared" si="91"/>
        <v>0</v>
      </c>
    </row>
    <row r="147" spans="2:63" x14ac:dyDescent="0.25">
      <c r="B147" s="134">
        <v>36678</v>
      </c>
      <c r="C147" s="134">
        <v>36800</v>
      </c>
      <c r="E147" s="135">
        <v>0.32500000000000001</v>
      </c>
      <c r="F147" s="85" t="s">
        <v>203</v>
      </c>
      <c r="G147" s="85" t="s">
        <v>204</v>
      </c>
      <c r="H147" s="87">
        <f t="shared" si="90"/>
        <v>0</v>
      </c>
      <c r="I147" s="85">
        <f t="shared" si="92"/>
        <v>0.315</v>
      </c>
      <c r="K147" s="85" t="str">
        <f t="shared" ref="K147:K155" si="93">IF(I147=1,0,G147)</f>
        <v>west</v>
      </c>
      <c r="L147" s="138">
        <f t="shared" si="85"/>
        <v>0</v>
      </c>
      <c r="M147" s="138">
        <f t="shared" si="83"/>
        <v>0</v>
      </c>
      <c r="N147" s="138">
        <f t="shared" si="83"/>
        <v>0</v>
      </c>
      <c r="O147" s="138">
        <f t="shared" si="83"/>
        <v>0</v>
      </c>
      <c r="P147" s="138">
        <f t="shared" si="83"/>
        <v>0</v>
      </c>
      <c r="Q147" s="138">
        <f t="shared" si="83"/>
        <v>0</v>
      </c>
      <c r="R147" s="138">
        <f t="shared" si="83"/>
        <v>0</v>
      </c>
      <c r="S147" s="138">
        <f t="shared" si="83"/>
        <v>0</v>
      </c>
      <c r="T147" s="138">
        <f t="shared" si="83"/>
        <v>0</v>
      </c>
      <c r="U147" s="138">
        <f t="shared" si="83"/>
        <v>0</v>
      </c>
      <c r="V147" s="138">
        <f t="shared" si="83"/>
        <v>0</v>
      </c>
      <c r="W147" s="138">
        <f t="shared" si="83"/>
        <v>0</v>
      </c>
      <c r="X147" s="138">
        <f t="shared" si="83"/>
        <v>0</v>
      </c>
      <c r="Y147" s="138">
        <f t="shared" si="83"/>
        <v>0</v>
      </c>
      <c r="Z147" s="138">
        <f t="shared" si="83"/>
        <v>0</v>
      </c>
      <c r="AA147" s="138">
        <f t="shared" si="83"/>
        <v>0</v>
      </c>
      <c r="AB147" s="138">
        <f t="shared" si="91"/>
        <v>0</v>
      </c>
      <c r="AC147" s="138">
        <f t="shared" si="91"/>
        <v>0</v>
      </c>
      <c r="AD147" s="138">
        <f t="shared" si="91"/>
        <v>0</v>
      </c>
      <c r="AE147" s="138">
        <f t="shared" si="91"/>
        <v>0</v>
      </c>
      <c r="AF147" s="138">
        <f t="shared" si="91"/>
        <v>0</v>
      </c>
      <c r="AG147" s="138">
        <f t="shared" si="91"/>
        <v>0</v>
      </c>
      <c r="AH147" s="138">
        <f t="shared" si="91"/>
        <v>0</v>
      </c>
      <c r="AI147" s="138">
        <f t="shared" si="91"/>
        <v>0</v>
      </c>
      <c r="AJ147" s="138">
        <f t="shared" si="91"/>
        <v>0</v>
      </c>
      <c r="AK147" s="138">
        <f t="shared" si="91"/>
        <v>0</v>
      </c>
      <c r="AL147" s="138">
        <f t="shared" si="91"/>
        <v>0</v>
      </c>
      <c r="AM147" s="138">
        <f t="shared" si="91"/>
        <v>0</v>
      </c>
      <c r="AN147" s="138">
        <f t="shared" si="91"/>
        <v>0</v>
      </c>
      <c r="AO147" s="138">
        <f t="shared" si="91"/>
        <v>0</v>
      </c>
      <c r="AP147" s="138">
        <f t="shared" si="91"/>
        <v>0</v>
      </c>
      <c r="AQ147" s="138">
        <f t="shared" si="91"/>
        <v>0</v>
      </c>
      <c r="AR147" s="138">
        <f t="shared" si="91"/>
        <v>0</v>
      </c>
      <c r="AS147" s="138">
        <f t="shared" si="91"/>
        <v>0</v>
      </c>
      <c r="AT147" s="138">
        <f t="shared" si="91"/>
        <v>0</v>
      </c>
      <c r="AU147" s="138">
        <f t="shared" si="91"/>
        <v>0</v>
      </c>
      <c r="AV147" s="138">
        <f t="shared" si="91"/>
        <v>0</v>
      </c>
      <c r="AW147" s="138">
        <f t="shared" si="91"/>
        <v>0</v>
      </c>
      <c r="AX147" s="138">
        <f t="shared" si="91"/>
        <v>0</v>
      </c>
      <c r="AY147" s="138">
        <f t="shared" si="91"/>
        <v>0</v>
      </c>
      <c r="AZ147" s="138">
        <f t="shared" si="91"/>
        <v>0</v>
      </c>
      <c r="BA147" s="138">
        <f t="shared" si="91"/>
        <v>0</v>
      </c>
      <c r="BB147" s="138">
        <f t="shared" si="91"/>
        <v>0</v>
      </c>
      <c r="BC147" s="138">
        <f t="shared" si="91"/>
        <v>0</v>
      </c>
      <c r="BD147" s="138">
        <f t="shared" si="91"/>
        <v>0</v>
      </c>
      <c r="BE147" s="138">
        <f t="shared" si="91"/>
        <v>0</v>
      </c>
      <c r="BF147" s="138">
        <f t="shared" si="91"/>
        <v>0</v>
      </c>
      <c r="BG147" s="138">
        <f t="shared" si="91"/>
        <v>0</v>
      </c>
      <c r="BH147" s="138">
        <f t="shared" si="91"/>
        <v>0</v>
      </c>
      <c r="BI147" s="138">
        <f t="shared" si="91"/>
        <v>0</v>
      </c>
      <c r="BJ147" s="138">
        <f t="shared" si="91"/>
        <v>0</v>
      </c>
      <c r="BK147" s="138">
        <f t="shared" si="91"/>
        <v>0</v>
      </c>
    </row>
    <row r="148" spans="2:63" x14ac:dyDescent="0.25">
      <c r="B148" s="134">
        <v>36678</v>
      </c>
      <c r="C148" s="134">
        <v>36800</v>
      </c>
      <c r="E148" s="135">
        <v>0.33500000000000002</v>
      </c>
      <c r="F148" s="85" t="s">
        <v>203</v>
      </c>
      <c r="G148" s="85" t="s">
        <v>204</v>
      </c>
      <c r="H148" s="87">
        <f t="shared" si="90"/>
        <v>0</v>
      </c>
      <c r="I148" s="85">
        <f t="shared" si="92"/>
        <v>0.315</v>
      </c>
      <c r="K148" s="85" t="str">
        <f t="shared" si="93"/>
        <v>west</v>
      </c>
      <c r="L148" s="138">
        <f t="shared" si="85"/>
        <v>0</v>
      </c>
      <c r="M148" s="138">
        <f t="shared" si="83"/>
        <v>0</v>
      </c>
      <c r="N148" s="138">
        <f t="shared" si="83"/>
        <v>0</v>
      </c>
      <c r="O148" s="138">
        <f t="shared" si="83"/>
        <v>0</v>
      </c>
      <c r="P148" s="138">
        <f t="shared" si="83"/>
        <v>0</v>
      </c>
      <c r="Q148" s="138">
        <f t="shared" si="83"/>
        <v>0</v>
      </c>
      <c r="R148" s="138">
        <f t="shared" si="83"/>
        <v>0</v>
      </c>
      <c r="S148" s="138">
        <f t="shared" si="83"/>
        <v>0</v>
      </c>
      <c r="T148" s="138">
        <f t="shared" si="83"/>
        <v>0</v>
      </c>
      <c r="U148" s="138">
        <f t="shared" si="83"/>
        <v>0</v>
      </c>
      <c r="V148" s="138">
        <f t="shared" si="83"/>
        <v>0</v>
      </c>
      <c r="W148" s="138">
        <f t="shared" si="83"/>
        <v>0</v>
      </c>
      <c r="X148" s="138">
        <f t="shared" si="83"/>
        <v>0</v>
      </c>
      <c r="Y148" s="138">
        <f t="shared" si="83"/>
        <v>0</v>
      </c>
      <c r="Z148" s="138">
        <f t="shared" si="83"/>
        <v>0</v>
      </c>
      <c r="AA148" s="138">
        <f t="shared" si="83"/>
        <v>0</v>
      </c>
      <c r="AB148" s="138">
        <f t="shared" si="91"/>
        <v>0</v>
      </c>
      <c r="AC148" s="138">
        <f t="shared" si="91"/>
        <v>0</v>
      </c>
      <c r="AD148" s="138">
        <f t="shared" si="91"/>
        <v>0</v>
      </c>
      <c r="AE148" s="138">
        <f t="shared" si="91"/>
        <v>0</v>
      </c>
      <c r="AF148" s="138">
        <f t="shared" si="91"/>
        <v>0</v>
      </c>
      <c r="AG148" s="138">
        <f t="shared" si="91"/>
        <v>0</v>
      </c>
      <c r="AH148" s="138">
        <f t="shared" si="91"/>
        <v>0</v>
      </c>
      <c r="AI148" s="138">
        <f t="shared" si="91"/>
        <v>0</v>
      </c>
      <c r="AJ148" s="138">
        <f t="shared" si="91"/>
        <v>0</v>
      </c>
      <c r="AK148" s="138">
        <f t="shared" si="91"/>
        <v>0</v>
      </c>
      <c r="AL148" s="138">
        <f t="shared" si="91"/>
        <v>0</v>
      </c>
      <c r="AM148" s="138">
        <f t="shared" si="91"/>
        <v>0</v>
      </c>
      <c r="AN148" s="138">
        <f t="shared" si="91"/>
        <v>0</v>
      </c>
      <c r="AO148" s="138">
        <f t="shared" si="91"/>
        <v>0</v>
      </c>
      <c r="AP148" s="138">
        <f t="shared" si="91"/>
        <v>0</v>
      </c>
      <c r="AQ148" s="138">
        <f t="shared" si="91"/>
        <v>0</v>
      </c>
      <c r="AR148" s="138">
        <f t="shared" si="91"/>
        <v>0</v>
      </c>
      <c r="AS148" s="138">
        <f t="shared" si="91"/>
        <v>0</v>
      </c>
      <c r="AT148" s="138">
        <f t="shared" si="91"/>
        <v>0</v>
      </c>
      <c r="AU148" s="138">
        <f t="shared" si="91"/>
        <v>0</v>
      </c>
      <c r="AV148" s="138">
        <f t="shared" si="91"/>
        <v>0</v>
      </c>
      <c r="AW148" s="138">
        <f t="shared" si="91"/>
        <v>0</v>
      </c>
      <c r="AX148" s="138">
        <f t="shared" si="91"/>
        <v>0</v>
      </c>
      <c r="AY148" s="138">
        <f t="shared" si="91"/>
        <v>0</v>
      </c>
      <c r="AZ148" s="138">
        <f t="shared" si="91"/>
        <v>0</v>
      </c>
      <c r="BA148" s="138">
        <f t="shared" si="91"/>
        <v>0</v>
      </c>
      <c r="BB148" s="138">
        <f t="shared" si="91"/>
        <v>0</v>
      </c>
      <c r="BC148" s="138">
        <f t="shared" si="91"/>
        <v>0</v>
      </c>
      <c r="BD148" s="138">
        <f t="shared" si="91"/>
        <v>0</v>
      </c>
      <c r="BE148" s="138">
        <f t="shared" si="91"/>
        <v>0</v>
      </c>
      <c r="BF148" s="138">
        <f t="shared" si="91"/>
        <v>0</v>
      </c>
      <c r="BG148" s="138">
        <f t="shared" si="91"/>
        <v>0</v>
      </c>
      <c r="BH148" s="138">
        <f t="shared" si="91"/>
        <v>0</v>
      </c>
      <c r="BI148" s="138">
        <f t="shared" si="91"/>
        <v>0</v>
      </c>
      <c r="BJ148" s="138">
        <f t="shared" si="91"/>
        <v>0</v>
      </c>
      <c r="BK148" s="138">
        <f t="shared" si="91"/>
        <v>0</v>
      </c>
    </row>
    <row r="149" spans="2:63" x14ac:dyDescent="0.25">
      <c r="B149" s="134">
        <v>36678</v>
      </c>
      <c r="C149" s="134">
        <v>36800</v>
      </c>
      <c r="E149" s="135">
        <v>0.32500000000000001</v>
      </c>
      <c r="F149" s="85" t="s">
        <v>203</v>
      </c>
      <c r="G149" s="85" t="s">
        <v>204</v>
      </c>
      <c r="H149" s="87">
        <f t="shared" si="90"/>
        <v>0</v>
      </c>
      <c r="I149" s="85">
        <f t="shared" si="92"/>
        <v>0.315</v>
      </c>
      <c r="K149" s="85" t="str">
        <f t="shared" si="93"/>
        <v>west</v>
      </c>
      <c r="L149" s="138">
        <f t="shared" si="85"/>
        <v>0</v>
      </c>
      <c r="M149" s="138">
        <f t="shared" si="83"/>
        <v>0</v>
      </c>
      <c r="N149" s="138">
        <f t="shared" si="83"/>
        <v>0</v>
      </c>
      <c r="O149" s="138">
        <f t="shared" si="83"/>
        <v>0</v>
      </c>
      <c r="P149" s="138">
        <f t="shared" si="83"/>
        <v>0</v>
      </c>
      <c r="Q149" s="138">
        <f t="shared" si="83"/>
        <v>0</v>
      </c>
      <c r="R149" s="138">
        <f t="shared" si="83"/>
        <v>0</v>
      </c>
      <c r="S149" s="138">
        <f t="shared" si="83"/>
        <v>0</v>
      </c>
      <c r="T149" s="138">
        <f t="shared" si="83"/>
        <v>0</v>
      </c>
      <c r="U149" s="138">
        <f t="shared" si="83"/>
        <v>0</v>
      </c>
      <c r="V149" s="138">
        <f t="shared" si="83"/>
        <v>0</v>
      </c>
      <c r="W149" s="138">
        <f t="shared" si="83"/>
        <v>0</v>
      </c>
      <c r="X149" s="138">
        <f t="shared" si="83"/>
        <v>0</v>
      </c>
      <c r="Y149" s="138">
        <f t="shared" si="83"/>
        <v>0</v>
      </c>
      <c r="Z149" s="138">
        <f t="shared" si="83"/>
        <v>0</v>
      </c>
      <c r="AA149" s="138">
        <f t="shared" si="83"/>
        <v>0</v>
      </c>
      <c r="AB149" s="138">
        <f t="shared" si="91"/>
        <v>0</v>
      </c>
      <c r="AC149" s="138">
        <f t="shared" si="91"/>
        <v>0</v>
      </c>
      <c r="AD149" s="138">
        <f t="shared" si="91"/>
        <v>0</v>
      </c>
      <c r="AE149" s="138">
        <f t="shared" si="91"/>
        <v>0</v>
      </c>
      <c r="AF149" s="138">
        <f t="shared" si="91"/>
        <v>0</v>
      </c>
      <c r="AG149" s="138">
        <f t="shared" si="91"/>
        <v>0</v>
      </c>
      <c r="AH149" s="138">
        <f t="shared" si="91"/>
        <v>0</v>
      </c>
      <c r="AI149" s="138">
        <f t="shared" si="91"/>
        <v>0</v>
      </c>
      <c r="AJ149" s="138">
        <f t="shared" si="91"/>
        <v>0</v>
      </c>
      <c r="AK149" s="138">
        <f t="shared" si="91"/>
        <v>0</v>
      </c>
      <c r="AL149" s="138">
        <f t="shared" si="91"/>
        <v>0</v>
      </c>
      <c r="AM149" s="138">
        <f t="shared" si="91"/>
        <v>0</v>
      </c>
      <c r="AN149" s="138">
        <f t="shared" si="91"/>
        <v>0</v>
      </c>
      <c r="AO149" s="138">
        <f t="shared" si="91"/>
        <v>0</v>
      </c>
      <c r="AP149" s="138">
        <f t="shared" si="91"/>
        <v>0</v>
      </c>
      <c r="AQ149" s="138">
        <f t="shared" si="91"/>
        <v>0</v>
      </c>
      <c r="AR149" s="138">
        <f t="shared" si="91"/>
        <v>0</v>
      </c>
      <c r="AS149" s="138">
        <f t="shared" si="91"/>
        <v>0</v>
      </c>
      <c r="AT149" s="138">
        <f t="shared" si="91"/>
        <v>0</v>
      </c>
      <c r="AU149" s="138">
        <f t="shared" si="91"/>
        <v>0</v>
      </c>
      <c r="AV149" s="138">
        <f t="shared" si="91"/>
        <v>0</v>
      </c>
      <c r="AW149" s="138">
        <f t="shared" si="91"/>
        <v>0</v>
      </c>
      <c r="AX149" s="138">
        <f t="shared" si="91"/>
        <v>0</v>
      </c>
      <c r="AY149" s="138">
        <f t="shared" si="91"/>
        <v>0</v>
      </c>
      <c r="AZ149" s="138">
        <f t="shared" si="91"/>
        <v>0</v>
      </c>
      <c r="BA149" s="138">
        <f t="shared" si="91"/>
        <v>0</v>
      </c>
      <c r="BB149" s="138">
        <f t="shared" si="91"/>
        <v>0</v>
      </c>
      <c r="BC149" s="138">
        <f t="shared" si="91"/>
        <v>0</v>
      </c>
      <c r="BD149" s="138">
        <f t="shared" si="91"/>
        <v>0</v>
      </c>
      <c r="BE149" s="138">
        <f t="shared" si="91"/>
        <v>0</v>
      </c>
      <c r="BF149" s="138">
        <f t="shared" si="91"/>
        <v>0</v>
      </c>
      <c r="BG149" s="138">
        <f t="shared" si="91"/>
        <v>0</v>
      </c>
      <c r="BH149" s="138">
        <f t="shared" si="91"/>
        <v>0</v>
      </c>
      <c r="BI149" s="138">
        <f t="shared" si="91"/>
        <v>0</v>
      </c>
      <c r="BJ149" s="138">
        <f t="shared" si="91"/>
        <v>0</v>
      </c>
      <c r="BK149" s="138">
        <f t="shared" si="91"/>
        <v>0</v>
      </c>
    </row>
    <row r="150" spans="2:63" x14ac:dyDescent="0.25">
      <c r="B150" s="134">
        <v>36678</v>
      </c>
      <c r="C150" s="134">
        <v>36800</v>
      </c>
      <c r="E150" s="135">
        <v>0.315</v>
      </c>
      <c r="F150" s="85" t="s">
        <v>203</v>
      </c>
      <c r="G150" s="85" t="s">
        <v>204</v>
      </c>
      <c r="H150" s="87">
        <f t="shared" si="90"/>
        <v>0</v>
      </c>
      <c r="I150" s="85">
        <f t="shared" si="92"/>
        <v>0.315</v>
      </c>
      <c r="K150" s="85" t="str">
        <f t="shared" si="93"/>
        <v>west</v>
      </c>
      <c r="L150" s="138">
        <f t="shared" si="85"/>
        <v>0</v>
      </c>
      <c r="M150" s="138">
        <f t="shared" si="83"/>
        <v>0</v>
      </c>
      <c r="N150" s="138">
        <f t="shared" si="83"/>
        <v>0</v>
      </c>
      <c r="O150" s="138">
        <f t="shared" si="83"/>
        <v>0</v>
      </c>
      <c r="P150" s="138">
        <f t="shared" si="83"/>
        <v>0</v>
      </c>
      <c r="Q150" s="138">
        <f t="shared" si="83"/>
        <v>0</v>
      </c>
      <c r="R150" s="138">
        <f t="shared" si="83"/>
        <v>0</v>
      </c>
      <c r="S150" s="138">
        <f t="shared" si="83"/>
        <v>0</v>
      </c>
      <c r="T150" s="138">
        <f t="shared" si="83"/>
        <v>0</v>
      </c>
      <c r="U150" s="138">
        <f t="shared" si="83"/>
        <v>0</v>
      </c>
      <c r="V150" s="138">
        <f t="shared" si="83"/>
        <v>0</v>
      </c>
      <c r="W150" s="138">
        <f t="shared" si="83"/>
        <v>0</v>
      </c>
      <c r="X150" s="138">
        <f t="shared" si="83"/>
        <v>0</v>
      </c>
      <c r="Y150" s="138">
        <f t="shared" si="83"/>
        <v>0</v>
      </c>
      <c r="Z150" s="138">
        <f t="shared" si="83"/>
        <v>0</v>
      </c>
      <c r="AA150" s="138">
        <f t="shared" si="83"/>
        <v>0</v>
      </c>
      <c r="AB150" s="138">
        <f t="shared" si="91"/>
        <v>0</v>
      </c>
      <c r="AC150" s="138">
        <f t="shared" si="91"/>
        <v>0</v>
      </c>
      <c r="AD150" s="138">
        <f t="shared" si="91"/>
        <v>0</v>
      </c>
      <c r="AE150" s="138">
        <f t="shared" si="91"/>
        <v>0</v>
      </c>
      <c r="AF150" s="138">
        <f t="shared" si="91"/>
        <v>0</v>
      </c>
      <c r="AG150" s="138">
        <f t="shared" si="91"/>
        <v>0</v>
      </c>
      <c r="AH150" s="138">
        <f t="shared" si="91"/>
        <v>0</v>
      </c>
      <c r="AI150" s="138">
        <f t="shared" si="91"/>
        <v>0</v>
      </c>
      <c r="AJ150" s="138">
        <f t="shared" si="91"/>
        <v>0</v>
      </c>
      <c r="AK150" s="138">
        <f t="shared" si="91"/>
        <v>0</v>
      </c>
      <c r="AL150" s="138">
        <f t="shared" si="91"/>
        <v>0</v>
      </c>
      <c r="AM150" s="138">
        <f t="shared" si="91"/>
        <v>0</v>
      </c>
      <c r="AN150" s="138">
        <f t="shared" si="91"/>
        <v>0</v>
      </c>
      <c r="AO150" s="138">
        <f t="shared" si="91"/>
        <v>0</v>
      </c>
      <c r="AP150" s="138">
        <f t="shared" si="91"/>
        <v>0</v>
      </c>
      <c r="AQ150" s="138">
        <f t="shared" si="91"/>
        <v>0</v>
      </c>
      <c r="AR150" s="138">
        <f t="shared" si="91"/>
        <v>0</v>
      </c>
      <c r="AS150" s="138">
        <f t="shared" si="91"/>
        <v>0</v>
      </c>
      <c r="AT150" s="138">
        <f t="shared" si="91"/>
        <v>0</v>
      </c>
      <c r="AU150" s="138">
        <f t="shared" si="91"/>
        <v>0</v>
      </c>
      <c r="AV150" s="138">
        <f t="shared" si="91"/>
        <v>0</v>
      </c>
      <c r="AW150" s="138">
        <f t="shared" si="91"/>
        <v>0</v>
      </c>
      <c r="AX150" s="138">
        <f t="shared" si="91"/>
        <v>0</v>
      </c>
      <c r="AY150" s="138">
        <f t="shared" si="91"/>
        <v>0</v>
      </c>
      <c r="AZ150" s="138">
        <f t="shared" si="91"/>
        <v>0</v>
      </c>
      <c r="BA150" s="138">
        <f t="shared" si="91"/>
        <v>0</v>
      </c>
      <c r="BB150" s="138">
        <f t="shared" si="91"/>
        <v>0</v>
      </c>
      <c r="BC150" s="138">
        <f t="shared" si="91"/>
        <v>0</v>
      </c>
      <c r="BD150" s="138">
        <f t="shared" si="91"/>
        <v>0</v>
      </c>
      <c r="BE150" s="138">
        <f t="shared" si="91"/>
        <v>0</v>
      </c>
      <c r="BF150" s="138">
        <f t="shared" si="91"/>
        <v>0</v>
      </c>
      <c r="BG150" s="138">
        <f t="shared" si="91"/>
        <v>0</v>
      </c>
      <c r="BH150" s="138">
        <f t="shared" si="91"/>
        <v>0</v>
      </c>
      <c r="BI150" s="138">
        <f t="shared" si="91"/>
        <v>0</v>
      </c>
      <c r="BJ150" s="138">
        <f t="shared" si="91"/>
        <v>0</v>
      </c>
      <c r="BK150" s="138">
        <f t="shared" si="91"/>
        <v>0</v>
      </c>
    </row>
    <row r="151" spans="2:63" x14ac:dyDescent="0.25">
      <c r="B151" s="134">
        <v>36678</v>
      </c>
      <c r="C151" s="134">
        <v>36800</v>
      </c>
      <c r="E151" s="135">
        <v>0.255</v>
      </c>
      <c r="F151" s="85" t="s">
        <v>203</v>
      </c>
      <c r="G151" s="85" t="s">
        <v>204</v>
      </c>
      <c r="H151" s="87">
        <f t="shared" si="90"/>
        <v>0</v>
      </c>
      <c r="I151" s="85">
        <f t="shared" si="92"/>
        <v>0.315</v>
      </c>
      <c r="K151" s="85" t="str">
        <f t="shared" si="93"/>
        <v>west</v>
      </c>
      <c r="L151" s="138">
        <f t="shared" si="85"/>
        <v>0</v>
      </c>
      <c r="M151" s="138">
        <f t="shared" si="83"/>
        <v>0</v>
      </c>
      <c r="N151" s="138">
        <f t="shared" si="83"/>
        <v>0</v>
      </c>
      <c r="O151" s="138">
        <f t="shared" si="83"/>
        <v>0</v>
      </c>
      <c r="P151" s="138">
        <f t="shared" si="83"/>
        <v>0</v>
      </c>
      <c r="Q151" s="138">
        <f t="shared" si="83"/>
        <v>0</v>
      </c>
      <c r="R151" s="138">
        <f t="shared" si="83"/>
        <v>0</v>
      </c>
      <c r="S151" s="138">
        <f t="shared" si="83"/>
        <v>0</v>
      </c>
      <c r="T151" s="138">
        <f t="shared" si="83"/>
        <v>0</v>
      </c>
      <c r="U151" s="138">
        <f t="shared" si="83"/>
        <v>0</v>
      </c>
      <c r="V151" s="138">
        <f t="shared" si="83"/>
        <v>0</v>
      </c>
      <c r="W151" s="138">
        <f t="shared" si="83"/>
        <v>0</v>
      </c>
      <c r="X151" s="138">
        <f t="shared" si="83"/>
        <v>0</v>
      </c>
      <c r="Y151" s="138">
        <f t="shared" si="83"/>
        <v>0</v>
      </c>
      <c r="Z151" s="138">
        <f t="shared" si="83"/>
        <v>0</v>
      </c>
      <c r="AA151" s="138">
        <f t="shared" si="83"/>
        <v>0</v>
      </c>
      <c r="AB151" s="138">
        <f t="shared" si="91"/>
        <v>0</v>
      </c>
      <c r="AC151" s="138">
        <f t="shared" si="91"/>
        <v>0</v>
      </c>
      <c r="AD151" s="138">
        <f t="shared" si="91"/>
        <v>0</v>
      </c>
      <c r="AE151" s="138">
        <f t="shared" ref="AB151:BK155" si="94">IF($B151&lt;=AE$2,IF($C151&gt;=AE$2,$D151,0),0)</f>
        <v>0</v>
      </c>
      <c r="AF151" s="138">
        <f t="shared" si="94"/>
        <v>0</v>
      </c>
      <c r="AG151" s="138">
        <f t="shared" si="94"/>
        <v>0</v>
      </c>
      <c r="AH151" s="138">
        <f t="shared" si="94"/>
        <v>0</v>
      </c>
      <c r="AI151" s="138">
        <f t="shared" si="94"/>
        <v>0</v>
      </c>
      <c r="AJ151" s="138">
        <f t="shared" si="94"/>
        <v>0</v>
      </c>
      <c r="AK151" s="138">
        <f t="shared" si="94"/>
        <v>0</v>
      </c>
      <c r="AL151" s="138">
        <f t="shared" si="94"/>
        <v>0</v>
      </c>
      <c r="AM151" s="138">
        <f t="shared" si="94"/>
        <v>0</v>
      </c>
      <c r="AN151" s="138">
        <f t="shared" si="94"/>
        <v>0</v>
      </c>
      <c r="AO151" s="138">
        <f t="shared" si="94"/>
        <v>0</v>
      </c>
      <c r="AP151" s="138">
        <f t="shared" si="94"/>
        <v>0</v>
      </c>
      <c r="AQ151" s="138">
        <f t="shared" si="94"/>
        <v>0</v>
      </c>
      <c r="AR151" s="138">
        <f t="shared" si="94"/>
        <v>0</v>
      </c>
      <c r="AS151" s="138">
        <f t="shared" si="94"/>
        <v>0</v>
      </c>
      <c r="AT151" s="138">
        <f t="shared" si="94"/>
        <v>0</v>
      </c>
      <c r="AU151" s="138">
        <f t="shared" si="94"/>
        <v>0</v>
      </c>
      <c r="AV151" s="138">
        <f t="shared" si="94"/>
        <v>0</v>
      </c>
      <c r="AW151" s="138">
        <f t="shared" si="94"/>
        <v>0</v>
      </c>
      <c r="AX151" s="138">
        <f t="shared" si="94"/>
        <v>0</v>
      </c>
      <c r="AY151" s="138">
        <f t="shared" si="94"/>
        <v>0</v>
      </c>
      <c r="AZ151" s="138">
        <f t="shared" si="94"/>
        <v>0</v>
      </c>
      <c r="BA151" s="138">
        <f t="shared" si="94"/>
        <v>0</v>
      </c>
      <c r="BB151" s="138">
        <f t="shared" si="94"/>
        <v>0</v>
      </c>
      <c r="BC151" s="138">
        <f t="shared" si="94"/>
        <v>0</v>
      </c>
      <c r="BD151" s="138">
        <f t="shared" si="94"/>
        <v>0</v>
      </c>
      <c r="BE151" s="138">
        <f t="shared" si="94"/>
        <v>0</v>
      </c>
      <c r="BF151" s="138">
        <f t="shared" si="94"/>
        <v>0</v>
      </c>
      <c r="BG151" s="138">
        <f t="shared" si="94"/>
        <v>0</v>
      </c>
      <c r="BH151" s="138">
        <f t="shared" si="94"/>
        <v>0</v>
      </c>
      <c r="BI151" s="138">
        <f t="shared" si="94"/>
        <v>0</v>
      </c>
      <c r="BJ151" s="138">
        <f t="shared" si="94"/>
        <v>0</v>
      </c>
      <c r="BK151" s="138">
        <f t="shared" si="94"/>
        <v>0</v>
      </c>
    </row>
    <row r="152" spans="2:63" x14ac:dyDescent="0.25">
      <c r="B152" s="134">
        <v>36678</v>
      </c>
      <c r="C152" s="134">
        <v>36800</v>
      </c>
      <c r="E152" s="135">
        <v>0.28499999999999998</v>
      </c>
      <c r="F152" s="85" t="s">
        <v>203</v>
      </c>
      <c r="G152" s="85" t="s">
        <v>204</v>
      </c>
      <c r="H152" s="87">
        <f t="shared" si="90"/>
        <v>0</v>
      </c>
      <c r="I152" s="85">
        <f t="shared" si="92"/>
        <v>0.315</v>
      </c>
      <c r="K152" s="85" t="str">
        <f t="shared" si="93"/>
        <v>west</v>
      </c>
      <c r="L152" s="138">
        <f t="shared" si="85"/>
        <v>0</v>
      </c>
      <c r="M152" s="138">
        <f t="shared" si="83"/>
        <v>0</v>
      </c>
      <c r="N152" s="138">
        <f t="shared" si="83"/>
        <v>0</v>
      </c>
      <c r="O152" s="138">
        <f t="shared" si="83"/>
        <v>0</v>
      </c>
      <c r="P152" s="138">
        <f t="shared" si="83"/>
        <v>0</v>
      </c>
      <c r="Q152" s="138">
        <f t="shared" si="83"/>
        <v>0</v>
      </c>
      <c r="R152" s="138">
        <f t="shared" si="83"/>
        <v>0</v>
      </c>
      <c r="S152" s="138">
        <f t="shared" si="83"/>
        <v>0</v>
      </c>
      <c r="T152" s="138">
        <f t="shared" si="83"/>
        <v>0</v>
      </c>
      <c r="U152" s="138">
        <f t="shared" si="83"/>
        <v>0</v>
      </c>
      <c r="V152" s="138">
        <f t="shared" si="83"/>
        <v>0</v>
      </c>
      <c r="W152" s="138">
        <f t="shared" si="83"/>
        <v>0</v>
      </c>
      <c r="X152" s="138">
        <f t="shared" si="83"/>
        <v>0</v>
      </c>
      <c r="Y152" s="138">
        <f t="shared" si="83"/>
        <v>0</v>
      </c>
      <c r="Z152" s="138">
        <f t="shared" si="83"/>
        <v>0</v>
      </c>
      <c r="AA152" s="138">
        <f t="shared" si="83"/>
        <v>0</v>
      </c>
      <c r="AB152" s="138">
        <f t="shared" si="94"/>
        <v>0</v>
      </c>
      <c r="AC152" s="138">
        <f t="shared" si="94"/>
        <v>0</v>
      </c>
      <c r="AD152" s="138">
        <f t="shared" si="94"/>
        <v>0</v>
      </c>
      <c r="AE152" s="138">
        <f t="shared" si="94"/>
        <v>0</v>
      </c>
      <c r="AF152" s="138">
        <f t="shared" si="94"/>
        <v>0</v>
      </c>
      <c r="AG152" s="138">
        <f t="shared" si="94"/>
        <v>0</v>
      </c>
      <c r="AH152" s="138">
        <f t="shared" si="94"/>
        <v>0</v>
      </c>
      <c r="AI152" s="138">
        <f t="shared" si="94"/>
        <v>0</v>
      </c>
      <c r="AJ152" s="138">
        <f t="shared" si="94"/>
        <v>0</v>
      </c>
      <c r="AK152" s="138">
        <f t="shared" si="94"/>
        <v>0</v>
      </c>
      <c r="AL152" s="138">
        <f t="shared" si="94"/>
        <v>0</v>
      </c>
      <c r="AM152" s="138">
        <f t="shared" si="94"/>
        <v>0</v>
      </c>
      <c r="AN152" s="138">
        <f t="shared" si="94"/>
        <v>0</v>
      </c>
      <c r="AO152" s="138">
        <f t="shared" si="94"/>
        <v>0</v>
      </c>
      <c r="AP152" s="138">
        <f t="shared" si="94"/>
        <v>0</v>
      </c>
      <c r="AQ152" s="138">
        <f t="shared" si="94"/>
        <v>0</v>
      </c>
      <c r="AR152" s="138">
        <f t="shared" si="94"/>
        <v>0</v>
      </c>
      <c r="AS152" s="138">
        <f t="shared" si="94"/>
        <v>0</v>
      </c>
      <c r="AT152" s="138">
        <f t="shared" si="94"/>
        <v>0</v>
      </c>
      <c r="AU152" s="138">
        <f t="shared" si="94"/>
        <v>0</v>
      </c>
      <c r="AV152" s="138">
        <f t="shared" si="94"/>
        <v>0</v>
      </c>
      <c r="AW152" s="138">
        <f t="shared" si="94"/>
        <v>0</v>
      </c>
      <c r="AX152" s="138">
        <f t="shared" si="94"/>
        <v>0</v>
      </c>
      <c r="AY152" s="138">
        <f t="shared" si="94"/>
        <v>0</v>
      </c>
      <c r="AZ152" s="138">
        <f t="shared" si="94"/>
        <v>0</v>
      </c>
      <c r="BA152" s="138">
        <f t="shared" si="94"/>
        <v>0</v>
      </c>
      <c r="BB152" s="138">
        <f t="shared" si="94"/>
        <v>0</v>
      </c>
      <c r="BC152" s="138">
        <f t="shared" si="94"/>
        <v>0</v>
      </c>
      <c r="BD152" s="138">
        <f t="shared" si="94"/>
        <v>0</v>
      </c>
      <c r="BE152" s="138">
        <f t="shared" si="94"/>
        <v>0</v>
      </c>
      <c r="BF152" s="138">
        <f t="shared" si="94"/>
        <v>0</v>
      </c>
      <c r="BG152" s="138">
        <f t="shared" si="94"/>
        <v>0</v>
      </c>
      <c r="BH152" s="138">
        <f t="shared" si="94"/>
        <v>0</v>
      </c>
      <c r="BI152" s="138">
        <f t="shared" si="94"/>
        <v>0</v>
      </c>
      <c r="BJ152" s="138">
        <f t="shared" si="94"/>
        <v>0</v>
      </c>
      <c r="BK152" s="138">
        <f t="shared" si="94"/>
        <v>0</v>
      </c>
    </row>
    <row r="153" spans="2:63" x14ac:dyDescent="0.25">
      <c r="B153" s="134">
        <v>36678</v>
      </c>
      <c r="C153" s="134">
        <v>36800</v>
      </c>
      <c r="E153" s="135">
        <v>0.27500000000000002</v>
      </c>
      <c r="F153" s="85" t="s">
        <v>203</v>
      </c>
      <c r="G153" s="85" t="s">
        <v>204</v>
      </c>
      <c r="H153" s="87">
        <f t="shared" si="90"/>
        <v>0</v>
      </c>
      <c r="I153" s="85">
        <f t="shared" si="92"/>
        <v>0.315</v>
      </c>
      <c r="K153" s="85" t="str">
        <f t="shared" si="93"/>
        <v>west</v>
      </c>
      <c r="L153" s="138">
        <f t="shared" si="85"/>
        <v>0</v>
      </c>
      <c r="M153" s="138">
        <f t="shared" si="83"/>
        <v>0</v>
      </c>
      <c r="N153" s="138">
        <f t="shared" si="83"/>
        <v>0</v>
      </c>
      <c r="O153" s="138">
        <f t="shared" si="83"/>
        <v>0</v>
      </c>
      <c r="P153" s="138">
        <f t="shared" si="83"/>
        <v>0</v>
      </c>
      <c r="Q153" s="138">
        <f t="shared" si="83"/>
        <v>0</v>
      </c>
      <c r="R153" s="138">
        <f t="shared" si="83"/>
        <v>0</v>
      </c>
      <c r="S153" s="138">
        <f t="shared" si="83"/>
        <v>0</v>
      </c>
      <c r="T153" s="138">
        <f t="shared" si="83"/>
        <v>0</v>
      </c>
      <c r="U153" s="138">
        <f t="shared" si="83"/>
        <v>0</v>
      </c>
      <c r="V153" s="138">
        <f t="shared" si="83"/>
        <v>0</v>
      </c>
      <c r="W153" s="138">
        <f t="shared" si="83"/>
        <v>0</v>
      </c>
      <c r="X153" s="138">
        <f t="shared" si="83"/>
        <v>0</v>
      </c>
      <c r="Y153" s="138">
        <f t="shared" si="83"/>
        <v>0</v>
      </c>
      <c r="Z153" s="138">
        <f t="shared" si="83"/>
        <v>0</v>
      </c>
      <c r="AA153" s="138">
        <f t="shared" si="83"/>
        <v>0</v>
      </c>
      <c r="AB153" s="138">
        <f t="shared" si="94"/>
        <v>0</v>
      </c>
      <c r="AC153" s="138">
        <f t="shared" si="94"/>
        <v>0</v>
      </c>
      <c r="AD153" s="138">
        <f t="shared" si="94"/>
        <v>0</v>
      </c>
      <c r="AE153" s="138">
        <f t="shared" si="94"/>
        <v>0</v>
      </c>
      <c r="AF153" s="138">
        <f t="shared" si="94"/>
        <v>0</v>
      </c>
      <c r="AG153" s="138">
        <f t="shared" si="94"/>
        <v>0</v>
      </c>
      <c r="AH153" s="138">
        <f t="shared" si="94"/>
        <v>0</v>
      </c>
      <c r="AI153" s="138">
        <f t="shared" si="94"/>
        <v>0</v>
      </c>
      <c r="AJ153" s="138">
        <f t="shared" si="94"/>
        <v>0</v>
      </c>
      <c r="AK153" s="138">
        <f t="shared" si="94"/>
        <v>0</v>
      </c>
      <c r="AL153" s="138">
        <f t="shared" si="94"/>
        <v>0</v>
      </c>
      <c r="AM153" s="138">
        <f t="shared" si="94"/>
        <v>0</v>
      </c>
      <c r="AN153" s="138">
        <f t="shared" si="94"/>
        <v>0</v>
      </c>
      <c r="AO153" s="138">
        <f t="shared" si="94"/>
        <v>0</v>
      </c>
      <c r="AP153" s="138">
        <f t="shared" si="94"/>
        <v>0</v>
      </c>
      <c r="AQ153" s="138">
        <f t="shared" si="94"/>
        <v>0</v>
      </c>
      <c r="AR153" s="138">
        <f t="shared" si="94"/>
        <v>0</v>
      </c>
      <c r="AS153" s="138">
        <f t="shared" si="94"/>
        <v>0</v>
      </c>
      <c r="AT153" s="138">
        <f t="shared" si="94"/>
        <v>0</v>
      </c>
      <c r="AU153" s="138">
        <f t="shared" si="94"/>
        <v>0</v>
      </c>
      <c r="AV153" s="138">
        <f t="shared" si="94"/>
        <v>0</v>
      </c>
      <c r="AW153" s="138">
        <f t="shared" si="94"/>
        <v>0</v>
      </c>
      <c r="AX153" s="138">
        <f t="shared" si="94"/>
        <v>0</v>
      </c>
      <c r="AY153" s="138">
        <f t="shared" si="94"/>
        <v>0</v>
      </c>
      <c r="AZ153" s="138">
        <f t="shared" si="94"/>
        <v>0</v>
      </c>
      <c r="BA153" s="138">
        <f t="shared" si="94"/>
        <v>0</v>
      </c>
      <c r="BB153" s="138">
        <f t="shared" si="94"/>
        <v>0</v>
      </c>
      <c r="BC153" s="138">
        <f t="shared" si="94"/>
        <v>0</v>
      </c>
      <c r="BD153" s="138">
        <f t="shared" si="94"/>
        <v>0</v>
      </c>
      <c r="BE153" s="138">
        <f t="shared" si="94"/>
        <v>0</v>
      </c>
      <c r="BF153" s="138">
        <f t="shared" si="94"/>
        <v>0</v>
      </c>
      <c r="BG153" s="138">
        <f t="shared" si="94"/>
        <v>0</v>
      </c>
      <c r="BH153" s="138">
        <f t="shared" si="94"/>
        <v>0</v>
      </c>
      <c r="BI153" s="138">
        <f t="shared" si="94"/>
        <v>0</v>
      </c>
      <c r="BJ153" s="138">
        <f t="shared" si="94"/>
        <v>0</v>
      </c>
      <c r="BK153" s="138">
        <f t="shared" si="94"/>
        <v>0</v>
      </c>
    </row>
    <row r="154" spans="2:63" x14ac:dyDescent="0.25">
      <c r="B154" s="134">
        <v>36678</v>
      </c>
      <c r="C154" s="134">
        <v>36800</v>
      </c>
      <c r="E154" s="135">
        <v>0.315</v>
      </c>
      <c r="F154" s="85" t="s">
        <v>203</v>
      </c>
      <c r="G154" s="85" t="s">
        <v>204</v>
      </c>
      <c r="H154" s="87">
        <f t="shared" si="90"/>
        <v>0</v>
      </c>
      <c r="I154" s="85">
        <f>I153</f>
        <v>0.315</v>
      </c>
      <c r="K154" s="85" t="str">
        <f t="shared" si="93"/>
        <v>west</v>
      </c>
      <c r="L154" s="138">
        <f>IF($B154&lt;=L$2,IF($C154&gt;=L$2,$D154,0),0)</f>
        <v>0</v>
      </c>
      <c r="M154" s="138">
        <f t="shared" si="83"/>
        <v>0</v>
      </c>
      <c r="N154" s="138">
        <f t="shared" si="83"/>
        <v>0</v>
      </c>
      <c r="O154" s="138">
        <f t="shared" si="83"/>
        <v>0</v>
      </c>
      <c r="P154" s="138">
        <f t="shared" si="83"/>
        <v>0</v>
      </c>
      <c r="Q154" s="138">
        <f t="shared" si="83"/>
        <v>0</v>
      </c>
      <c r="R154" s="138">
        <f t="shared" si="83"/>
        <v>0</v>
      </c>
      <c r="S154" s="138">
        <f t="shared" si="83"/>
        <v>0</v>
      </c>
      <c r="T154" s="138">
        <f t="shared" si="83"/>
        <v>0</v>
      </c>
      <c r="U154" s="138">
        <f t="shared" si="83"/>
        <v>0</v>
      </c>
      <c r="V154" s="138">
        <f t="shared" si="83"/>
        <v>0</v>
      </c>
      <c r="W154" s="138">
        <f t="shared" si="83"/>
        <v>0</v>
      </c>
      <c r="X154" s="138">
        <f t="shared" si="83"/>
        <v>0</v>
      </c>
      <c r="Y154" s="138">
        <f t="shared" si="83"/>
        <v>0</v>
      </c>
      <c r="Z154" s="138">
        <f t="shared" si="83"/>
        <v>0</v>
      </c>
      <c r="AA154" s="138">
        <f t="shared" si="83"/>
        <v>0</v>
      </c>
      <c r="AB154" s="138">
        <f t="shared" si="94"/>
        <v>0</v>
      </c>
      <c r="AC154" s="138">
        <f t="shared" si="94"/>
        <v>0</v>
      </c>
      <c r="AD154" s="138">
        <f t="shared" si="94"/>
        <v>0</v>
      </c>
      <c r="AE154" s="138">
        <f t="shared" si="94"/>
        <v>0</v>
      </c>
      <c r="AF154" s="138">
        <f t="shared" si="94"/>
        <v>0</v>
      </c>
      <c r="AG154" s="138">
        <f t="shared" si="94"/>
        <v>0</v>
      </c>
      <c r="AH154" s="138">
        <f t="shared" si="94"/>
        <v>0</v>
      </c>
      <c r="AI154" s="138">
        <f t="shared" si="94"/>
        <v>0</v>
      </c>
      <c r="AJ154" s="138">
        <f t="shared" si="94"/>
        <v>0</v>
      </c>
      <c r="AK154" s="138">
        <f t="shared" si="94"/>
        <v>0</v>
      </c>
      <c r="AL154" s="138">
        <f t="shared" si="94"/>
        <v>0</v>
      </c>
      <c r="AM154" s="138">
        <f t="shared" si="94"/>
        <v>0</v>
      </c>
      <c r="AN154" s="138">
        <f t="shared" si="94"/>
        <v>0</v>
      </c>
      <c r="AO154" s="138">
        <f t="shared" si="94"/>
        <v>0</v>
      </c>
      <c r="AP154" s="138">
        <f t="shared" si="94"/>
        <v>0</v>
      </c>
      <c r="AQ154" s="138">
        <f t="shared" si="94"/>
        <v>0</v>
      </c>
      <c r="AR154" s="138">
        <f t="shared" si="94"/>
        <v>0</v>
      </c>
      <c r="AS154" s="138">
        <f t="shared" si="94"/>
        <v>0</v>
      </c>
      <c r="AT154" s="138">
        <f t="shared" si="94"/>
        <v>0</v>
      </c>
      <c r="AU154" s="138">
        <f t="shared" si="94"/>
        <v>0</v>
      </c>
      <c r="AV154" s="138">
        <f t="shared" si="94"/>
        <v>0</v>
      </c>
      <c r="AW154" s="138">
        <f t="shared" si="94"/>
        <v>0</v>
      </c>
      <c r="AX154" s="138">
        <f t="shared" si="94"/>
        <v>0</v>
      </c>
      <c r="AY154" s="138">
        <f t="shared" si="94"/>
        <v>0</v>
      </c>
      <c r="AZ154" s="138">
        <f t="shared" si="94"/>
        <v>0</v>
      </c>
      <c r="BA154" s="138">
        <f t="shared" si="94"/>
        <v>0</v>
      </c>
      <c r="BB154" s="138">
        <f t="shared" si="94"/>
        <v>0</v>
      </c>
      <c r="BC154" s="138">
        <f t="shared" si="94"/>
        <v>0</v>
      </c>
      <c r="BD154" s="138">
        <f t="shared" si="94"/>
        <v>0</v>
      </c>
      <c r="BE154" s="138">
        <f t="shared" si="94"/>
        <v>0</v>
      </c>
      <c r="BF154" s="138">
        <f t="shared" si="94"/>
        <v>0</v>
      </c>
      <c r="BG154" s="138">
        <f t="shared" si="94"/>
        <v>0</v>
      </c>
      <c r="BH154" s="138">
        <f t="shared" si="94"/>
        <v>0</v>
      </c>
      <c r="BI154" s="138">
        <f t="shared" si="94"/>
        <v>0</v>
      </c>
      <c r="BJ154" s="138">
        <f t="shared" si="94"/>
        <v>0</v>
      </c>
      <c r="BK154" s="138">
        <f t="shared" si="94"/>
        <v>0</v>
      </c>
    </row>
    <row r="155" spans="2:63" x14ac:dyDescent="0.25">
      <c r="B155" s="134">
        <v>36678</v>
      </c>
      <c r="C155" s="134">
        <v>36800</v>
      </c>
      <c r="E155" s="135">
        <v>0.34499999999999997</v>
      </c>
      <c r="F155" s="85" t="s">
        <v>203</v>
      </c>
      <c r="G155" s="85" t="s">
        <v>204</v>
      </c>
      <c r="H155" s="87">
        <f t="shared" si="90"/>
        <v>0</v>
      </c>
      <c r="I155" s="85">
        <f>I154</f>
        <v>0.315</v>
      </c>
      <c r="K155" s="85" t="str">
        <f t="shared" si="93"/>
        <v>west</v>
      </c>
      <c r="L155" s="138">
        <f>IF($B155&lt;=L$2,IF($C155&gt;=L$2,$D155,0),0)</f>
        <v>0</v>
      </c>
      <c r="M155" s="138">
        <f t="shared" si="83"/>
        <v>0</v>
      </c>
      <c r="N155" s="138">
        <f t="shared" si="83"/>
        <v>0</v>
      </c>
      <c r="O155" s="138">
        <f t="shared" si="83"/>
        <v>0</v>
      </c>
      <c r="P155" s="138">
        <f t="shared" si="83"/>
        <v>0</v>
      </c>
      <c r="Q155" s="138">
        <f t="shared" si="83"/>
        <v>0</v>
      </c>
      <c r="R155" s="138">
        <f t="shared" si="83"/>
        <v>0</v>
      </c>
      <c r="S155" s="138">
        <f t="shared" si="83"/>
        <v>0</v>
      </c>
      <c r="T155" s="138">
        <f t="shared" si="83"/>
        <v>0</v>
      </c>
      <c r="U155" s="138">
        <f t="shared" si="83"/>
        <v>0</v>
      </c>
      <c r="V155" s="138">
        <f t="shared" si="83"/>
        <v>0</v>
      </c>
      <c r="W155" s="138">
        <f t="shared" si="83"/>
        <v>0</v>
      </c>
      <c r="X155" s="138">
        <f t="shared" si="83"/>
        <v>0</v>
      </c>
      <c r="Y155" s="138">
        <f t="shared" si="83"/>
        <v>0</v>
      </c>
      <c r="Z155" s="138">
        <f t="shared" si="83"/>
        <v>0</v>
      </c>
      <c r="AA155" s="138">
        <f t="shared" si="83"/>
        <v>0</v>
      </c>
      <c r="AB155" s="138">
        <f t="shared" si="94"/>
        <v>0</v>
      </c>
      <c r="AC155" s="138">
        <f t="shared" si="94"/>
        <v>0</v>
      </c>
      <c r="AD155" s="138">
        <f t="shared" si="94"/>
        <v>0</v>
      </c>
      <c r="AE155" s="138">
        <f t="shared" si="94"/>
        <v>0</v>
      </c>
      <c r="AF155" s="138">
        <f t="shared" si="94"/>
        <v>0</v>
      </c>
      <c r="AG155" s="138">
        <f t="shared" si="94"/>
        <v>0</v>
      </c>
      <c r="AH155" s="138">
        <f t="shared" si="94"/>
        <v>0</v>
      </c>
      <c r="AI155" s="138">
        <f t="shared" si="94"/>
        <v>0</v>
      </c>
      <c r="AJ155" s="138">
        <f t="shared" si="94"/>
        <v>0</v>
      </c>
      <c r="AK155" s="138">
        <f t="shared" si="94"/>
        <v>0</v>
      </c>
      <c r="AL155" s="138">
        <f t="shared" si="94"/>
        <v>0</v>
      </c>
      <c r="AM155" s="138">
        <f t="shared" si="94"/>
        <v>0</v>
      </c>
      <c r="AN155" s="138">
        <f t="shared" si="94"/>
        <v>0</v>
      </c>
      <c r="AO155" s="138">
        <f t="shared" si="94"/>
        <v>0</v>
      </c>
      <c r="AP155" s="138">
        <f t="shared" si="94"/>
        <v>0</v>
      </c>
      <c r="AQ155" s="138">
        <f t="shared" si="94"/>
        <v>0</v>
      </c>
      <c r="AR155" s="138">
        <f t="shared" si="94"/>
        <v>0</v>
      </c>
      <c r="AS155" s="138">
        <f t="shared" si="94"/>
        <v>0</v>
      </c>
      <c r="AT155" s="138">
        <f t="shared" si="94"/>
        <v>0</v>
      </c>
      <c r="AU155" s="138">
        <f t="shared" si="94"/>
        <v>0</v>
      </c>
      <c r="AV155" s="138">
        <f t="shared" si="94"/>
        <v>0</v>
      </c>
      <c r="AW155" s="138">
        <f t="shared" si="94"/>
        <v>0</v>
      </c>
      <c r="AX155" s="138">
        <f t="shared" si="94"/>
        <v>0</v>
      </c>
      <c r="AY155" s="138">
        <f t="shared" si="94"/>
        <v>0</v>
      </c>
      <c r="AZ155" s="138">
        <f t="shared" si="94"/>
        <v>0</v>
      </c>
      <c r="BA155" s="138">
        <f t="shared" si="94"/>
        <v>0</v>
      </c>
      <c r="BB155" s="138">
        <f t="shared" si="94"/>
        <v>0</v>
      </c>
      <c r="BC155" s="138">
        <f t="shared" si="94"/>
        <v>0</v>
      </c>
      <c r="BD155" s="138">
        <f t="shared" si="94"/>
        <v>0</v>
      </c>
      <c r="BE155" s="138">
        <f t="shared" si="94"/>
        <v>0</v>
      </c>
      <c r="BF155" s="138">
        <f t="shared" si="94"/>
        <v>0</v>
      </c>
      <c r="BG155" s="138">
        <f t="shared" si="94"/>
        <v>0</v>
      </c>
      <c r="BH155" s="138">
        <f t="shared" si="94"/>
        <v>0</v>
      </c>
      <c r="BI155" s="138">
        <f t="shared" si="94"/>
        <v>0</v>
      </c>
      <c r="BJ155" s="138">
        <f t="shared" si="94"/>
        <v>0</v>
      </c>
      <c r="BK155" s="138">
        <f t="shared" si="94"/>
        <v>0</v>
      </c>
    </row>
    <row r="156" spans="2:63" x14ac:dyDescent="0.25">
      <c r="H156" s="87"/>
      <c r="L156" s="138"/>
      <c r="M156" s="138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</row>
    <row r="157" spans="2:63" x14ac:dyDescent="0.25">
      <c r="B157" s="134">
        <v>36678</v>
      </c>
      <c r="C157" s="134">
        <v>36800</v>
      </c>
      <c r="E157" s="135">
        <v>0.39500000000000002</v>
      </c>
      <c r="F157" s="85" t="s">
        <v>209</v>
      </c>
      <c r="G157" s="85" t="s">
        <v>192</v>
      </c>
      <c r="H157" s="87">
        <f>((I157-E157)*SUM(L157:AK157)*10000)</f>
        <v>0</v>
      </c>
      <c r="I157" s="85">
        <v>0.28499999999999998</v>
      </c>
      <c r="K157" s="85" t="str">
        <f>IF(I157=1,0,G157)</f>
        <v>NY</v>
      </c>
      <c r="L157" s="138">
        <f t="shared" ref="L157:BK157" si="95">IF($B157&lt;=L$2,IF($C157&gt;=L$2,$D157,0),0)</f>
        <v>0</v>
      </c>
      <c r="M157" s="138">
        <f t="shared" si="95"/>
        <v>0</v>
      </c>
      <c r="N157" s="138">
        <f t="shared" si="95"/>
        <v>0</v>
      </c>
      <c r="O157" s="138">
        <f t="shared" si="95"/>
        <v>0</v>
      </c>
      <c r="P157" s="138">
        <f t="shared" si="95"/>
        <v>0</v>
      </c>
      <c r="Q157" s="138">
        <f t="shared" si="95"/>
        <v>0</v>
      </c>
      <c r="R157" s="138">
        <f t="shared" si="95"/>
        <v>0</v>
      </c>
      <c r="S157" s="138">
        <f t="shared" si="95"/>
        <v>0</v>
      </c>
      <c r="T157" s="138">
        <f t="shared" si="95"/>
        <v>0</v>
      </c>
      <c r="U157" s="138">
        <f t="shared" si="95"/>
        <v>0</v>
      </c>
      <c r="V157" s="138">
        <f t="shared" si="95"/>
        <v>0</v>
      </c>
      <c r="W157" s="138">
        <f t="shared" si="95"/>
        <v>0</v>
      </c>
      <c r="X157" s="138">
        <f t="shared" si="95"/>
        <v>0</v>
      </c>
      <c r="Y157" s="138">
        <f t="shared" si="95"/>
        <v>0</v>
      </c>
      <c r="Z157" s="138">
        <f t="shared" si="95"/>
        <v>0</v>
      </c>
      <c r="AA157" s="138">
        <f t="shared" si="95"/>
        <v>0</v>
      </c>
      <c r="AB157" s="138">
        <f t="shared" si="95"/>
        <v>0</v>
      </c>
      <c r="AC157" s="138">
        <f t="shared" si="95"/>
        <v>0</v>
      </c>
      <c r="AD157" s="138">
        <f t="shared" si="95"/>
        <v>0</v>
      </c>
      <c r="AE157" s="138">
        <f t="shared" si="95"/>
        <v>0</v>
      </c>
      <c r="AF157" s="138">
        <f t="shared" si="95"/>
        <v>0</v>
      </c>
      <c r="AG157" s="138">
        <f t="shared" si="95"/>
        <v>0</v>
      </c>
      <c r="AH157" s="138">
        <f t="shared" si="95"/>
        <v>0</v>
      </c>
      <c r="AI157" s="138">
        <f t="shared" si="95"/>
        <v>0</v>
      </c>
      <c r="AJ157" s="138">
        <f t="shared" si="95"/>
        <v>0</v>
      </c>
      <c r="AK157" s="138">
        <f t="shared" si="95"/>
        <v>0</v>
      </c>
      <c r="AL157" s="138">
        <f t="shared" si="95"/>
        <v>0</v>
      </c>
      <c r="AM157" s="138">
        <f t="shared" si="95"/>
        <v>0</v>
      </c>
      <c r="AN157" s="138">
        <f t="shared" si="95"/>
        <v>0</v>
      </c>
      <c r="AO157" s="138">
        <f t="shared" si="95"/>
        <v>0</v>
      </c>
      <c r="AP157" s="138">
        <f t="shared" si="95"/>
        <v>0</v>
      </c>
      <c r="AQ157" s="138">
        <f t="shared" si="95"/>
        <v>0</v>
      </c>
      <c r="AR157" s="138">
        <f t="shared" si="95"/>
        <v>0</v>
      </c>
      <c r="AS157" s="138">
        <f t="shared" si="95"/>
        <v>0</v>
      </c>
      <c r="AT157" s="138">
        <f t="shared" si="95"/>
        <v>0</v>
      </c>
      <c r="AU157" s="138">
        <f t="shared" si="95"/>
        <v>0</v>
      </c>
      <c r="AV157" s="138">
        <f t="shared" si="95"/>
        <v>0</v>
      </c>
      <c r="AW157" s="138">
        <f t="shared" si="95"/>
        <v>0</v>
      </c>
      <c r="AX157" s="138">
        <f t="shared" si="95"/>
        <v>0</v>
      </c>
      <c r="AY157" s="138">
        <f t="shared" si="95"/>
        <v>0</v>
      </c>
      <c r="AZ157" s="138">
        <f t="shared" si="95"/>
        <v>0</v>
      </c>
      <c r="BA157" s="138">
        <f t="shared" si="95"/>
        <v>0</v>
      </c>
      <c r="BB157" s="138">
        <f t="shared" si="95"/>
        <v>0</v>
      </c>
      <c r="BC157" s="138">
        <f t="shared" si="95"/>
        <v>0</v>
      </c>
      <c r="BD157" s="138">
        <f t="shared" si="95"/>
        <v>0</v>
      </c>
      <c r="BE157" s="138">
        <f t="shared" si="95"/>
        <v>0</v>
      </c>
      <c r="BF157" s="138">
        <f t="shared" si="95"/>
        <v>0</v>
      </c>
      <c r="BG157" s="138">
        <f t="shared" si="95"/>
        <v>0</v>
      </c>
      <c r="BH157" s="138">
        <f t="shared" si="95"/>
        <v>0</v>
      </c>
      <c r="BI157" s="138">
        <f t="shared" si="95"/>
        <v>0</v>
      </c>
      <c r="BJ157" s="138">
        <f t="shared" si="95"/>
        <v>0</v>
      </c>
      <c r="BK157" s="138">
        <f t="shared" si="95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2" sqref="F12"/>
    </sheetView>
  </sheetViews>
  <sheetFormatPr defaultColWidth="9.109375" defaultRowHeight="10.199999999999999" x14ac:dyDescent="0.2"/>
  <cols>
    <col min="1" max="1" width="9.109375" style="118"/>
    <col min="2" max="2" width="6.6640625" style="118" customWidth="1"/>
    <col min="3" max="3" width="15.6640625" style="171" customWidth="1"/>
    <col min="4" max="4" width="9.109375" style="178"/>
    <col min="5" max="6" width="9.109375" style="118"/>
    <col min="7" max="7" width="9.109375" style="184"/>
    <col min="8" max="10" width="9.109375" style="118"/>
    <col min="11" max="11" width="18" style="118" bestFit="1" customWidth="1"/>
    <col min="12" max="82" width="9.109375" style="118"/>
    <col min="83" max="16384" width="9.109375" style="86"/>
  </cols>
  <sheetData>
    <row r="1" spans="1:82" ht="10.8" thickBot="1" x14ac:dyDescent="0.25">
      <c r="A1" s="118">
        <v>1.83</v>
      </c>
      <c r="H1" s="338" t="s">
        <v>323</v>
      </c>
      <c r="AA1" s="120" t="s">
        <v>117</v>
      </c>
      <c r="AG1" s="120" t="s">
        <v>118</v>
      </c>
      <c r="AM1" s="120" t="s">
        <v>119</v>
      </c>
    </row>
    <row r="2" spans="1:82" ht="10.8" thickTop="1" x14ac:dyDescent="0.2">
      <c r="M2" s="118">
        <v>1</v>
      </c>
      <c r="N2" s="118">
        <v>2</v>
      </c>
      <c r="O2" s="118">
        <v>3</v>
      </c>
      <c r="P2" s="118">
        <v>5</v>
      </c>
      <c r="Q2" s="118">
        <v>4</v>
      </c>
      <c r="S2" s="118">
        <v>2</v>
      </c>
      <c r="AA2" s="85" t="s">
        <v>192</v>
      </c>
      <c r="AB2" s="85" t="s">
        <v>186</v>
      </c>
      <c r="AC2" s="85" t="s">
        <v>149</v>
      </c>
      <c r="AD2" s="85" t="s">
        <v>148</v>
      </c>
      <c r="AE2" s="85" t="s">
        <v>193</v>
      </c>
      <c r="AF2" s="85"/>
      <c r="AG2" s="85" t="s">
        <v>192</v>
      </c>
      <c r="AH2" s="85" t="s">
        <v>186</v>
      </c>
      <c r="AI2" s="85" t="s">
        <v>149</v>
      </c>
      <c r="AJ2" s="85" t="s">
        <v>148</v>
      </c>
      <c r="AK2" s="85" t="s">
        <v>193</v>
      </c>
      <c r="AL2" s="85"/>
      <c r="AM2" s="85" t="s">
        <v>192</v>
      </c>
      <c r="AN2" s="85" t="s">
        <v>186</v>
      </c>
      <c r="AO2" s="85" t="s">
        <v>149</v>
      </c>
      <c r="AP2" s="85" t="s">
        <v>148</v>
      </c>
      <c r="AQ2" s="85" t="s">
        <v>193</v>
      </c>
      <c r="AR2" s="85"/>
      <c r="AS2" s="85"/>
      <c r="AT2" s="85"/>
      <c r="AU2" s="85"/>
      <c r="AV2" s="85"/>
      <c r="AW2" s="85"/>
    </row>
    <row r="3" spans="1:82" s="117" customFormat="1" ht="10.8" thickBot="1" x14ac:dyDescent="0.25">
      <c r="A3" s="119" t="s">
        <v>97</v>
      </c>
      <c r="B3" s="119" t="s">
        <v>224</v>
      </c>
      <c r="C3" s="119" t="s">
        <v>116</v>
      </c>
      <c r="D3" s="179" t="s">
        <v>196</v>
      </c>
      <c r="E3" s="119" t="s">
        <v>225</v>
      </c>
      <c r="F3" s="119" t="s">
        <v>114</v>
      </c>
      <c r="G3" s="185" t="s">
        <v>99</v>
      </c>
      <c r="H3" s="119" t="s">
        <v>101</v>
      </c>
      <c r="I3" s="119" t="s">
        <v>102</v>
      </c>
      <c r="J3" s="119" t="s">
        <v>100</v>
      </c>
      <c r="K3" s="119" t="s">
        <v>115</v>
      </c>
      <c r="L3" s="119" t="s">
        <v>104</v>
      </c>
      <c r="M3" s="120" t="s">
        <v>105</v>
      </c>
      <c r="N3" s="120" t="s">
        <v>85</v>
      </c>
      <c r="O3" s="120" t="s">
        <v>96</v>
      </c>
      <c r="P3" s="120" t="s">
        <v>94</v>
      </c>
      <c r="Q3" s="120" t="s">
        <v>95</v>
      </c>
      <c r="R3" s="120"/>
      <c r="S3" s="120" t="s">
        <v>117</v>
      </c>
      <c r="T3" s="120" t="s">
        <v>118</v>
      </c>
      <c r="U3" s="120" t="s">
        <v>119</v>
      </c>
      <c r="V3" s="120" t="s">
        <v>120</v>
      </c>
      <c r="W3" s="121"/>
      <c r="X3" s="119" t="s">
        <v>103</v>
      </c>
      <c r="Y3" s="119" t="s">
        <v>98</v>
      </c>
      <c r="Z3" s="121"/>
      <c r="AA3" s="148" t="str">
        <f>CONCATENATE(AA2," ",AA1)</f>
        <v>NY NET DELTA</v>
      </c>
      <c r="AB3" s="148" t="str">
        <f>CONCATENATE(AB2," ",AA1)</f>
        <v>EAST NET DELTA</v>
      </c>
      <c r="AC3" s="148" t="str">
        <f>CONCATENATE(AC2," ",AA1)</f>
        <v>CENTRAL NET DELTA</v>
      </c>
      <c r="AD3" s="148" t="str">
        <f>CONCATENATE(AD2," ",AA1)</f>
        <v>WEST NET DELTA</v>
      </c>
      <c r="AE3" s="148" t="str">
        <f>CONCATENATE(AE2," ",AA1)</f>
        <v>TEXAS NET DELTA</v>
      </c>
      <c r="AF3" s="121"/>
      <c r="AG3" s="148" t="str">
        <f>CONCATENATE(AG2," ",AG1)</f>
        <v>NY NET GAMMA</v>
      </c>
      <c r="AH3" s="148" t="str">
        <f>CONCATENATE(AH2," ",AG1)</f>
        <v>EAST NET GAMMA</v>
      </c>
      <c r="AI3" s="148" t="str">
        <f>CONCATENATE(AI2," ",AG1)</f>
        <v>CENTRAL NET GAMMA</v>
      </c>
      <c r="AJ3" s="148" t="str">
        <f>CONCATENATE(AJ2," ",AG1)</f>
        <v>WEST NET GAMMA</v>
      </c>
      <c r="AK3" s="148" t="str">
        <f>CONCATENATE(AK2," ",AG1)</f>
        <v>TEXAS NET GAMMA</v>
      </c>
      <c r="AL3" s="121"/>
      <c r="AM3" s="148" t="str">
        <f>CONCATENATE(AM2," ",AM1)</f>
        <v>NY NET VEGA</v>
      </c>
      <c r="AN3" s="148" t="str">
        <f>CONCATENATE(AN2," ",AM1)</f>
        <v>EAST NET VEGA</v>
      </c>
      <c r="AO3" s="148" t="str">
        <f>CONCATENATE(AO2," ",AM1)</f>
        <v>CENTRAL NET VEGA</v>
      </c>
      <c r="AP3" s="148" t="str">
        <f>CONCATENATE(AP2," ",AM1)</f>
        <v>WEST NET VEGA</v>
      </c>
      <c r="AQ3" s="148" t="str">
        <f>CONCATENATE(AQ2," ",AM1)</f>
        <v>TEXAS NET VEGA</v>
      </c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</row>
    <row r="4" spans="1:82" ht="10.8" thickTop="1" x14ac:dyDescent="0.2">
      <c r="A4" s="84">
        <v>37226</v>
      </c>
      <c r="B4" s="180">
        <v>0.03</v>
      </c>
      <c r="C4" s="123"/>
      <c r="D4" s="123">
        <v>500</v>
      </c>
      <c r="E4" s="182">
        <f>(M4-B4)*F4*10000</f>
        <v>0</v>
      </c>
      <c r="F4" s="123"/>
      <c r="G4" s="186"/>
      <c r="H4" s="124">
        <v>2</v>
      </c>
      <c r="I4" s="125">
        <v>2.65</v>
      </c>
      <c r="J4" s="124" t="e">
        <f>VLOOKUP($A4,PARAMS,2,FALSE)+G4</f>
        <v>#N/A</v>
      </c>
      <c r="K4" s="126">
        <v>0</v>
      </c>
      <c r="L4" s="126" t="e">
        <f t="shared" ref="L4:L52" si="0">VLOOKUP($A4,PARAMS,3,FALSE)+K4</f>
        <v>#N/A</v>
      </c>
      <c r="M4" s="127">
        <f t="shared" ref="M4:N8" si="1">IF(ISNUMBER($F4),bsd(M$2,$H4,$J4,$I4,$Y4,$L4,$X4,0.2),0)</f>
        <v>0</v>
      </c>
      <c r="N4" s="127">
        <f t="shared" si="1"/>
        <v>0</v>
      </c>
      <c r="O4" s="127">
        <f t="shared" ref="O4:Q18" si="2">IF(ISNUMBER($F4),bsd(O$2,$H4,$J4,$I4,$Y4,$L4,$X4,0.2),0)</f>
        <v>0</v>
      </c>
      <c r="P4" s="127">
        <f t="shared" si="2"/>
        <v>0</v>
      </c>
      <c r="Q4" s="127">
        <f t="shared" si="2"/>
        <v>0</v>
      </c>
      <c r="R4" s="128"/>
      <c r="S4" s="129">
        <f t="shared" ref="S4:T6" si="3">IF(ISNUMBER($A4),$F4*N4,0)</f>
        <v>0</v>
      </c>
      <c r="T4" s="129">
        <f t="shared" si="3"/>
        <v>0</v>
      </c>
      <c r="U4" s="130">
        <f>IF(ISNUMBER($A4),$F4*P4*10000,0)</f>
        <v>0</v>
      </c>
      <c r="V4" s="130">
        <f>IF(ISNUMBER($A4),$F4*Q4*-10000,0)</f>
        <v>0</v>
      </c>
      <c r="W4" s="131"/>
      <c r="X4" s="132" t="e">
        <f t="shared" ref="X4:X52" si="4">VLOOKUP($A4,PARAMS,7,FALSE)</f>
        <v>#N/A</v>
      </c>
      <c r="Y4" s="133" t="e">
        <f ca="1">IF(ISNUMBER(G4),VLOOKUP($A4,PARAMS,8,FALSE),VLOOKUP($A4,PARAMS,4,FALSE))-TODAY()</f>
        <v>#N/A</v>
      </c>
      <c r="AA4" s="129">
        <f t="shared" ref="AA4:AE39" si="5">IF($E4=AA$2,$S4,0)</f>
        <v>0</v>
      </c>
      <c r="AB4" s="129">
        <f t="shared" si="5"/>
        <v>0</v>
      </c>
      <c r="AC4" s="129">
        <f t="shared" si="5"/>
        <v>0</v>
      </c>
      <c r="AD4" s="129">
        <f t="shared" si="5"/>
        <v>0</v>
      </c>
      <c r="AE4" s="129">
        <f t="shared" si="5"/>
        <v>0</v>
      </c>
      <c r="AG4" s="129">
        <f t="shared" ref="AG4:AK18" si="6">IF($E4=AG$2,$T4,0)</f>
        <v>0</v>
      </c>
      <c r="AH4" s="129">
        <f t="shared" si="6"/>
        <v>0</v>
      </c>
      <c r="AI4" s="129">
        <f t="shared" si="6"/>
        <v>0</v>
      </c>
      <c r="AJ4" s="129">
        <f t="shared" si="6"/>
        <v>0</v>
      </c>
      <c r="AK4" s="129">
        <f t="shared" si="6"/>
        <v>0</v>
      </c>
      <c r="AM4" s="129">
        <f t="shared" ref="AM4:AQ39" si="7">IF($E4=AM$2,$U4,0)</f>
        <v>0</v>
      </c>
      <c r="AN4" s="129">
        <f t="shared" si="7"/>
        <v>0</v>
      </c>
      <c r="AO4" s="129">
        <f t="shared" si="7"/>
        <v>0</v>
      </c>
      <c r="AP4" s="129">
        <f t="shared" si="7"/>
        <v>0</v>
      </c>
      <c r="AQ4" s="129">
        <f t="shared" si="7"/>
        <v>0</v>
      </c>
    </row>
    <row r="5" spans="1:82" x14ac:dyDescent="0.2">
      <c r="A5" s="84">
        <v>37226</v>
      </c>
      <c r="B5" s="180">
        <v>1.2</v>
      </c>
      <c r="C5" s="123"/>
      <c r="D5" s="123">
        <v>-500</v>
      </c>
      <c r="E5" s="182">
        <f>(M5-B5)*F5*10000</f>
        <v>0</v>
      </c>
      <c r="F5" s="123"/>
      <c r="G5" s="186"/>
      <c r="H5" s="124">
        <v>2</v>
      </c>
      <c r="I5" s="125">
        <v>2.5</v>
      </c>
      <c r="J5" s="124" t="e">
        <f>VLOOKUP($A5,PARAMS,2,FALSE)+G5</f>
        <v>#N/A</v>
      </c>
      <c r="K5" s="126">
        <v>0</v>
      </c>
      <c r="L5" s="126" t="e">
        <f t="shared" si="0"/>
        <v>#N/A</v>
      </c>
      <c r="M5" s="127">
        <f t="shared" si="1"/>
        <v>0</v>
      </c>
      <c r="N5" s="127">
        <f t="shared" si="1"/>
        <v>0</v>
      </c>
      <c r="O5" s="127">
        <f t="shared" si="2"/>
        <v>0</v>
      </c>
      <c r="P5" s="127">
        <f t="shared" si="2"/>
        <v>0</v>
      </c>
      <c r="Q5" s="127">
        <f t="shared" si="2"/>
        <v>0</v>
      </c>
      <c r="R5" s="128"/>
      <c r="S5" s="129">
        <f t="shared" si="3"/>
        <v>0</v>
      </c>
      <c r="T5" s="129">
        <f t="shared" si="3"/>
        <v>0</v>
      </c>
      <c r="U5" s="130">
        <f>IF(ISNUMBER($A5),$F5*P5*10000,0)</f>
        <v>0</v>
      </c>
      <c r="V5" s="130">
        <f>IF(ISNUMBER($A5),$F5*Q5*-10000,0)</f>
        <v>0</v>
      </c>
      <c r="W5" s="131"/>
      <c r="X5" s="132" t="e">
        <f t="shared" si="4"/>
        <v>#N/A</v>
      </c>
      <c r="Y5" s="133" t="e">
        <f ca="1">IF(ISNUMBER(G5),VLOOKUP($A5,PARAMS,8,FALSE),VLOOKUP($A5,PARAMS,4,FALSE))-TODAY()</f>
        <v>#N/A</v>
      </c>
      <c r="AA5" s="129">
        <f t="shared" si="5"/>
        <v>0</v>
      </c>
      <c r="AB5" s="129">
        <f t="shared" si="5"/>
        <v>0</v>
      </c>
      <c r="AC5" s="129">
        <f t="shared" si="5"/>
        <v>0</v>
      </c>
      <c r="AD5" s="129">
        <f t="shared" si="5"/>
        <v>0</v>
      </c>
      <c r="AE5" s="129">
        <f t="shared" si="5"/>
        <v>0</v>
      </c>
      <c r="AG5" s="129">
        <f t="shared" si="6"/>
        <v>0</v>
      </c>
      <c r="AH5" s="129">
        <f t="shared" si="6"/>
        <v>0</v>
      </c>
      <c r="AI5" s="129">
        <f t="shared" si="6"/>
        <v>0</v>
      </c>
      <c r="AJ5" s="129">
        <f t="shared" si="6"/>
        <v>0</v>
      </c>
      <c r="AK5" s="129">
        <f t="shared" si="6"/>
        <v>0</v>
      </c>
      <c r="AM5" s="129">
        <f t="shared" si="7"/>
        <v>0</v>
      </c>
      <c r="AN5" s="129">
        <f t="shared" si="7"/>
        <v>0</v>
      </c>
      <c r="AO5" s="129">
        <f t="shared" si="7"/>
        <v>0</v>
      </c>
      <c r="AP5" s="129">
        <f t="shared" si="7"/>
        <v>0</v>
      </c>
      <c r="AQ5" s="129">
        <f t="shared" si="7"/>
        <v>0</v>
      </c>
    </row>
    <row r="6" spans="1:82" x14ac:dyDescent="0.2">
      <c r="A6" s="84">
        <v>37226</v>
      </c>
      <c r="B6" s="180">
        <v>0.1925</v>
      </c>
      <c r="C6" s="123"/>
      <c r="D6" s="123"/>
      <c r="E6" s="182">
        <f>(M6-B6)*F6*10000</f>
        <v>0</v>
      </c>
      <c r="F6" s="123"/>
      <c r="G6" s="186"/>
      <c r="H6" s="124">
        <v>1</v>
      </c>
      <c r="I6" s="125">
        <v>3</v>
      </c>
      <c r="J6" s="124" t="e">
        <f>VLOOKUP($A6,PARAMS,2,FALSE)+G6</f>
        <v>#N/A</v>
      </c>
      <c r="K6" s="126">
        <v>0</v>
      </c>
      <c r="L6" s="126" t="e">
        <f t="shared" si="0"/>
        <v>#N/A</v>
      </c>
      <c r="M6" s="127">
        <f t="shared" si="1"/>
        <v>0</v>
      </c>
      <c r="N6" s="127">
        <f t="shared" si="1"/>
        <v>0</v>
      </c>
      <c r="O6" s="127">
        <f t="shared" si="2"/>
        <v>0</v>
      </c>
      <c r="P6" s="127">
        <f t="shared" si="2"/>
        <v>0</v>
      </c>
      <c r="Q6" s="127">
        <f t="shared" si="2"/>
        <v>0</v>
      </c>
      <c r="R6" s="128"/>
      <c r="S6" s="129">
        <f t="shared" si="3"/>
        <v>0</v>
      </c>
      <c r="T6" s="129">
        <f t="shared" si="3"/>
        <v>0</v>
      </c>
      <c r="U6" s="130">
        <f>IF(ISNUMBER($A6),$F6*P6*10000,0)</f>
        <v>0</v>
      </c>
      <c r="V6" s="130">
        <f>IF(ISNUMBER($A6),$F6*Q6*-10000,0)</f>
        <v>0</v>
      </c>
      <c r="W6" s="131"/>
      <c r="X6" s="132" t="e">
        <f t="shared" si="4"/>
        <v>#N/A</v>
      </c>
      <c r="Y6" s="133" t="e">
        <f ca="1">IF(ISNUMBER(G6),VLOOKUP($A6,PARAMS,8,FALSE),VLOOKUP($A6,PARAMS,4,FALSE))-TODAY()</f>
        <v>#N/A</v>
      </c>
      <c r="AA6" s="129">
        <f t="shared" si="5"/>
        <v>0</v>
      </c>
      <c r="AB6" s="129">
        <f t="shared" si="5"/>
        <v>0</v>
      </c>
      <c r="AC6" s="129">
        <f t="shared" si="5"/>
        <v>0</v>
      </c>
      <c r="AD6" s="129">
        <f t="shared" si="5"/>
        <v>0</v>
      </c>
      <c r="AE6" s="129">
        <f t="shared" si="5"/>
        <v>0</v>
      </c>
      <c r="AG6" s="129">
        <f t="shared" si="6"/>
        <v>0</v>
      </c>
      <c r="AH6" s="129">
        <f t="shared" si="6"/>
        <v>0</v>
      </c>
      <c r="AI6" s="129">
        <f t="shared" si="6"/>
        <v>0</v>
      </c>
      <c r="AJ6" s="129">
        <f t="shared" si="6"/>
        <v>0</v>
      </c>
      <c r="AK6" s="129">
        <f t="shared" si="6"/>
        <v>0</v>
      </c>
      <c r="AM6" s="129">
        <f t="shared" si="7"/>
        <v>0</v>
      </c>
      <c r="AN6" s="129">
        <f t="shared" si="7"/>
        <v>0</v>
      </c>
      <c r="AO6" s="129">
        <f t="shared" si="7"/>
        <v>0</v>
      </c>
      <c r="AP6" s="129">
        <f t="shared" si="7"/>
        <v>0</v>
      </c>
      <c r="AQ6" s="129">
        <f t="shared" si="7"/>
        <v>0</v>
      </c>
    </row>
    <row r="7" spans="1:82" x14ac:dyDescent="0.2">
      <c r="A7" s="84">
        <v>37226</v>
      </c>
      <c r="B7" s="180">
        <v>0.1925</v>
      </c>
      <c r="C7" s="123"/>
      <c r="D7" s="123"/>
      <c r="E7" s="182">
        <f>(M7-B7)*F7*10000</f>
        <v>0</v>
      </c>
      <c r="F7" s="123"/>
      <c r="G7" s="186"/>
      <c r="H7" s="124">
        <v>1</v>
      </c>
      <c r="I7" s="125">
        <v>3.05</v>
      </c>
      <c r="J7" s="124" t="e">
        <f>VLOOKUP($A7,PARAMS,2,FALSE)+G7</f>
        <v>#N/A</v>
      </c>
      <c r="K7" s="126">
        <v>0</v>
      </c>
      <c r="L7" s="126" t="e">
        <f t="shared" si="0"/>
        <v>#N/A</v>
      </c>
      <c r="M7" s="127">
        <f t="shared" si="1"/>
        <v>0</v>
      </c>
      <c r="N7" s="127">
        <f t="shared" si="1"/>
        <v>0</v>
      </c>
      <c r="O7" s="127">
        <f t="shared" si="2"/>
        <v>0</v>
      </c>
      <c r="P7" s="127">
        <f t="shared" si="2"/>
        <v>0</v>
      </c>
      <c r="Q7" s="127">
        <f t="shared" si="2"/>
        <v>0</v>
      </c>
      <c r="R7" s="128"/>
      <c r="S7" s="129">
        <f>IF(ISNUMBER($A7),$F7*N7,0)</f>
        <v>0</v>
      </c>
      <c r="T7" s="129">
        <f>IF(ISNUMBER($A7),$F7*O7,0)</f>
        <v>0</v>
      </c>
      <c r="U7" s="130">
        <f>IF(ISNUMBER($A7),$F7*P7*10000,0)</f>
        <v>0</v>
      </c>
      <c r="V7" s="130">
        <f>IF(ISNUMBER($A7),$F7*Q7*-10000,0)</f>
        <v>0</v>
      </c>
      <c r="W7" s="131"/>
      <c r="X7" s="132" t="e">
        <f t="shared" si="4"/>
        <v>#N/A</v>
      </c>
      <c r="Y7" s="133" t="e">
        <f ca="1">IF(ISNUMBER(G7),VLOOKUP($A7,PARAMS,8,FALSE),VLOOKUP($A7,PARAMS,4,FALSE))-TODAY()</f>
        <v>#N/A</v>
      </c>
      <c r="AA7" s="129">
        <f t="shared" si="5"/>
        <v>0</v>
      </c>
      <c r="AB7" s="129">
        <f t="shared" si="5"/>
        <v>0</v>
      </c>
      <c r="AC7" s="129">
        <f t="shared" si="5"/>
        <v>0</v>
      </c>
      <c r="AD7" s="129">
        <f t="shared" si="5"/>
        <v>0</v>
      </c>
      <c r="AE7" s="129">
        <f t="shared" si="5"/>
        <v>0</v>
      </c>
      <c r="AG7" s="129">
        <f t="shared" si="6"/>
        <v>0</v>
      </c>
      <c r="AH7" s="129">
        <f t="shared" si="6"/>
        <v>0</v>
      </c>
      <c r="AI7" s="129">
        <f t="shared" si="6"/>
        <v>0</v>
      </c>
      <c r="AJ7" s="129">
        <f t="shared" si="6"/>
        <v>0</v>
      </c>
      <c r="AK7" s="129">
        <f t="shared" si="6"/>
        <v>0</v>
      </c>
      <c r="AM7" s="129">
        <f t="shared" si="7"/>
        <v>0</v>
      </c>
      <c r="AN7" s="129">
        <f t="shared" si="7"/>
        <v>0</v>
      </c>
      <c r="AO7" s="129">
        <f t="shared" si="7"/>
        <v>0</v>
      </c>
      <c r="AP7" s="129">
        <f t="shared" si="7"/>
        <v>0</v>
      </c>
      <c r="AQ7" s="129">
        <f t="shared" si="7"/>
        <v>0</v>
      </c>
    </row>
    <row r="8" spans="1:82" x14ac:dyDescent="0.2">
      <c r="A8" s="84">
        <v>37226</v>
      </c>
      <c r="B8" s="180">
        <v>0.1925</v>
      </c>
      <c r="C8" s="123"/>
      <c r="D8" s="123"/>
      <c r="E8" s="182">
        <f>(M8-B8)*F8*10000</f>
        <v>0</v>
      </c>
      <c r="F8" s="123"/>
      <c r="G8" s="186"/>
      <c r="H8" s="124">
        <v>2</v>
      </c>
      <c r="I8" s="125">
        <v>2.25</v>
      </c>
      <c r="J8" s="124" t="e">
        <f>VLOOKUP($A8,PARAMS,2,FALSE)+G8</f>
        <v>#N/A</v>
      </c>
      <c r="K8" s="126">
        <v>0</v>
      </c>
      <c r="L8" s="126" t="e">
        <f t="shared" si="0"/>
        <v>#N/A</v>
      </c>
      <c r="M8" s="127">
        <f t="shared" si="1"/>
        <v>0</v>
      </c>
      <c r="N8" s="127">
        <f t="shared" si="1"/>
        <v>0</v>
      </c>
      <c r="O8" s="127">
        <f t="shared" si="2"/>
        <v>0</v>
      </c>
      <c r="P8" s="127">
        <f t="shared" si="2"/>
        <v>0</v>
      </c>
      <c r="Q8" s="127">
        <f t="shared" si="2"/>
        <v>0</v>
      </c>
      <c r="R8" s="128"/>
      <c r="S8" s="129">
        <f>IF(ISNUMBER($A8),$F8*N8,0)</f>
        <v>0</v>
      </c>
      <c r="T8" s="129">
        <f>IF(ISNUMBER($A8),$F8*O8,0)</f>
        <v>0</v>
      </c>
      <c r="U8" s="130">
        <f>IF(ISNUMBER($A8),$F8*P8*10000,0)</f>
        <v>0</v>
      </c>
      <c r="V8" s="130">
        <f>IF(ISNUMBER($A8),$F8*Q8*-10000,0)</f>
        <v>0</v>
      </c>
      <c r="W8" s="131"/>
      <c r="X8" s="132" t="e">
        <f t="shared" si="4"/>
        <v>#N/A</v>
      </c>
      <c r="Y8" s="133" t="e">
        <f ca="1">IF(ISNUMBER(G8),VLOOKUP($A8,PARAMS,8,FALSE),VLOOKUP($A8,PARAMS,4,FALSE))-TODAY()</f>
        <v>#N/A</v>
      </c>
      <c r="AA8" s="129">
        <f t="shared" si="5"/>
        <v>0</v>
      </c>
      <c r="AB8" s="129">
        <f t="shared" si="5"/>
        <v>0</v>
      </c>
      <c r="AC8" s="129">
        <f t="shared" si="5"/>
        <v>0</v>
      </c>
      <c r="AD8" s="129">
        <f t="shared" si="5"/>
        <v>0</v>
      </c>
      <c r="AE8" s="129">
        <f t="shared" si="5"/>
        <v>0</v>
      </c>
      <c r="AG8" s="129">
        <f t="shared" si="6"/>
        <v>0</v>
      </c>
      <c r="AH8" s="129">
        <f t="shared" si="6"/>
        <v>0</v>
      </c>
      <c r="AI8" s="129">
        <f t="shared" si="6"/>
        <v>0</v>
      </c>
      <c r="AJ8" s="129">
        <f t="shared" si="6"/>
        <v>0</v>
      </c>
      <c r="AK8" s="129">
        <f t="shared" si="6"/>
        <v>0</v>
      </c>
      <c r="AM8" s="129">
        <f t="shared" si="7"/>
        <v>0</v>
      </c>
      <c r="AN8" s="129">
        <f t="shared" si="7"/>
        <v>0</v>
      </c>
      <c r="AO8" s="129">
        <f t="shared" si="7"/>
        <v>0</v>
      </c>
      <c r="AP8" s="129">
        <f t="shared" si="7"/>
        <v>0</v>
      </c>
      <c r="AQ8" s="129">
        <f t="shared" si="7"/>
        <v>0</v>
      </c>
    </row>
    <row r="9" spans="1:82" x14ac:dyDescent="0.2">
      <c r="A9" s="84"/>
      <c r="B9" s="180"/>
      <c r="C9" s="123"/>
      <c r="D9" s="123"/>
      <c r="E9" s="182"/>
      <c r="F9" s="123"/>
      <c r="G9" s="186"/>
      <c r="H9" s="124"/>
      <c r="I9" s="125"/>
      <c r="J9" s="124"/>
      <c r="K9" s="126"/>
      <c r="L9" s="126"/>
      <c r="M9" s="127"/>
      <c r="N9" s="127"/>
      <c r="O9" s="127"/>
      <c r="P9" s="127"/>
      <c r="Q9" s="127"/>
      <c r="R9" s="128"/>
      <c r="S9" s="129"/>
      <c r="T9" s="129"/>
      <c r="U9" s="130"/>
      <c r="V9" s="130"/>
      <c r="W9" s="131"/>
      <c r="X9" s="132"/>
      <c r="Y9" s="133"/>
      <c r="AA9" s="129"/>
      <c r="AB9" s="129"/>
      <c r="AC9" s="129"/>
      <c r="AD9" s="129"/>
      <c r="AE9" s="129"/>
      <c r="AG9" s="129"/>
      <c r="AH9" s="129"/>
      <c r="AI9" s="129"/>
      <c r="AJ9" s="129"/>
      <c r="AK9" s="129"/>
      <c r="AM9" s="129"/>
      <c r="AN9" s="129"/>
      <c r="AO9" s="129"/>
      <c r="AP9" s="129"/>
      <c r="AQ9" s="129"/>
    </row>
    <row r="10" spans="1:82" x14ac:dyDescent="0.2">
      <c r="A10" s="84">
        <v>37226</v>
      </c>
      <c r="B10" s="180">
        <v>1</v>
      </c>
      <c r="C10" s="123"/>
      <c r="D10" s="123">
        <v>100</v>
      </c>
      <c r="E10" s="182">
        <f t="shared" ref="E10:E15" si="8">(M10-B10)*F10*10000</f>
        <v>0</v>
      </c>
      <c r="F10" s="123"/>
      <c r="G10" s="186"/>
      <c r="H10" s="124">
        <v>2</v>
      </c>
      <c r="I10" s="125">
        <v>2.8</v>
      </c>
      <c r="J10" s="124" t="e">
        <f t="shared" ref="J10:J15" si="9">VLOOKUP($A10,PARAMS,2,FALSE)+G10</f>
        <v>#N/A</v>
      </c>
      <c r="K10" s="126">
        <v>0</v>
      </c>
      <c r="L10" s="126" t="e">
        <f t="shared" si="0"/>
        <v>#N/A</v>
      </c>
      <c r="M10" s="127">
        <f t="shared" ref="M10:N15" si="10">IF(ISNUMBER($F10),bsd(M$2,$H10,$J10,$I10,$Y10,$L10,$X10,0.2),0)</f>
        <v>0</v>
      </c>
      <c r="N10" s="127">
        <f t="shared" si="10"/>
        <v>0</v>
      </c>
      <c r="O10" s="127">
        <f t="shared" si="2"/>
        <v>0</v>
      </c>
      <c r="P10" s="127">
        <f t="shared" si="2"/>
        <v>0</v>
      </c>
      <c r="Q10" s="127">
        <f t="shared" si="2"/>
        <v>0</v>
      </c>
      <c r="R10" s="128"/>
      <c r="S10" s="129">
        <f t="shared" ref="S10:T14" si="11">IF(ISNUMBER($A10),$F10*N10,0)</f>
        <v>0</v>
      </c>
      <c r="T10" s="129">
        <f t="shared" si="11"/>
        <v>0</v>
      </c>
      <c r="U10" s="130">
        <f t="shared" ref="U10:U15" si="12">IF(ISNUMBER($A10),$F10*P10*10000,0)</f>
        <v>0</v>
      </c>
      <c r="V10" s="130">
        <f t="shared" ref="V10:V15" si="13">IF(ISNUMBER($A10),$F10*Q10*-10000,0)</f>
        <v>0</v>
      </c>
      <c r="W10" s="131"/>
      <c r="X10" s="132" t="e">
        <f t="shared" si="4"/>
        <v>#N/A</v>
      </c>
      <c r="Y10" s="133" t="e">
        <f t="shared" ref="Y10:Y15" ca="1" si="14">IF(ISNUMBER(G10),VLOOKUP($A10,PARAMS,8,FALSE),VLOOKUP($A10,PARAMS,4,FALSE))-TODAY()</f>
        <v>#N/A</v>
      </c>
      <c r="AA10" s="129">
        <f t="shared" si="5"/>
        <v>0</v>
      </c>
      <c r="AB10" s="129">
        <f t="shared" si="5"/>
        <v>0</v>
      </c>
      <c r="AC10" s="129">
        <f t="shared" si="5"/>
        <v>0</v>
      </c>
      <c r="AD10" s="129">
        <f t="shared" si="5"/>
        <v>0</v>
      </c>
      <c r="AE10" s="129">
        <f t="shared" si="5"/>
        <v>0</v>
      </c>
      <c r="AG10" s="129">
        <f t="shared" si="6"/>
        <v>0</v>
      </c>
      <c r="AH10" s="129">
        <f t="shared" si="6"/>
        <v>0</v>
      </c>
      <c r="AI10" s="129">
        <f t="shared" si="6"/>
        <v>0</v>
      </c>
      <c r="AJ10" s="129">
        <f t="shared" si="6"/>
        <v>0</v>
      </c>
      <c r="AK10" s="129">
        <f t="shared" si="6"/>
        <v>0</v>
      </c>
      <c r="AM10" s="129">
        <f t="shared" si="7"/>
        <v>0</v>
      </c>
      <c r="AN10" s="129">
        <f t="shared" si="7"/>
        <v>0</v>
      </c>
      <c r="AO10" s="129">
        <f t="shared" si="7"/>
        <v>0</v>
      </c>
      <c r="AP10" s="129">
        <f t="shared" si="7"/>
        <v>0</v>
      </c>
      <c r="AQ10" s="129">
        <f t="shared" si="7"/>
        <v>0</v>
      </c>
    </row>
    <row r="11" spans="1:82" x14ac:dyDescent="0.2">
      <c r="A11" s="84">
        <v>37226</v>
      </c>
      <c r="B11" s="180">
        <v>1</v>
      </c>
      <c r="C11" s="123"/>
      <c r="D11" s="123">
        <v>100</v>
      </c>
      <c r="E11" s="182">
        <f t="shared" si="8"/>
        <v>0</v>
      </c>
      <c r="F11" s="123"/>
      <c r="G11" s="186"/>
      <c r="H11" s="124">
        <v>2</v>
      </c>
      <c r="I11" s="125">
        <v>2.75</v>
      </c>
      <c r="J11" s="124" t="e">
        <f t="shared" si="9"/>
        <v>#N/A</v>
      </c>
      <c r="K11" s="126">
        <v>0</v>
      </c>
      <c r="L11" s="126" t="e">
        <f t="shared" si="0"/>
        <v>#N/A</v>
      </c>
      <c r="M11" s="127">
        <f t="shared" si="10"/>
        <v>0</v>
      </c>
      <c r="N11" s="127">
        <f t="shared" si="10"/>
        <v>0</v>
      </c>
      <c r="O11" s="127">
        <f t="shared" si="2"/>
        <v>0</v>
      </c>
      <c r="P11" s="127">
        <f t="shared" si="2"/>
        <v>0</v>
      </c>
      <c r="Q11" s="127">
        <f t="shared" si="2"/>
        <v>0</v>
      </c>
      <c r="R11" s="128"/>
      <c r="S11" s="129">
        <f t="shared" si="11"/>
        <v>0</v>
      </c>
      <c r="T11" s="129">
        <f t="shared" si="11"/>
        <v>0</v>
      </c>
      <c r="U11" s="130">
        <f t="shared" si="12"/>
        <v>0</v>
      </c>
      <c r="V11" s="130">
        <f t="shared" si="13"/>
        <v>0</v>
      </c>
      <c r="W11" s="131"/>
      <c r="X11" s="132" t="e">
        <f t="shared" si="4"/>
        <v>#N/A</v>
      </c>
      <c r="Y11" s="133" t="e">
        <f t="shared" ca="1" si="14"/>
        <v>#N/A</v>
      </c>
      <c r="AA11" s="129">
        <f t="shared" si="5"/>
        <v>0</v>
      </c>
      <c r="AB11" s="129">
        <f t="shared" si="5"/>
        <v>0</v>
      </c>
      <c r="AC11" s="129">
        <f t="shared" si="5"/>
        <v>0</v>
      </c>
      <c r="AD11" s="129">
        <f t="shared" si="5"/>
        <v>0</v>
      </c>
      <c r="AE11" s="129">
        <f t="shared" si="5"/>
        <v>0</v>
      </c>
      <c r="AG11" s="129">
        <f t="shared" si="6"/>
        <v>0</v>
      </c>
      <c r="AH11" s="129">
        <f t="shared" si="6"/>
        <v>0</v>
      </c>
      <c r="AI11" s="129">
        <f t="shared" si="6"/>
        <v>0</v>
      </c>
      <c r="AJ11" s="129">
        <f t="shared" si="6"/>
        <v>0</v>
      </c>
      <c r="AK11" s="129">
        <f t="shared" si="6"/>
        <v>0</v>
      </c>
      <c r="AM11" s="129">
        <f t="shared" si="7"/>
        <v>0</v>
      </c>
      <c r="AN11" s="129">
        <f t="shared" si="7"/>
        <v>0</v>
      </c>
      <c r="AO11" s="129">
        <f t="shared" si="7"/>
        <v>0</v>
      </c>
      <c r="AP11" s="129">
        <f t="shared" si="7"/>
        <v>0</v>
      </c>
      <c r="AQ11" s="129">
        <f t="shared" si="7"/>
        <v>0</v>
      </c>
    </row>
    <row r="12" spans="1:82" x14ac:dyDescent="0.2">
      <c r="A12" s="84">
        <v>37226</v>
      </c>
      <c r="B12" s="180">
        <v>1</v>
      </c>
      <c r="C12" s="123"/>
      <c r="D12" s="123">
        <v>100</v>
      </c>
      <c r="E12" s="182">
        <f t="shared" si="8"/>
        <v>0</v>
      </c>
      <c r="F12" s="123"/>
      <c r="G12" s="186"/>
      <c r="H12" s="124">
        <v>2</v>
      </c>
      <c r="I12" s="125">
        <v>2.5</v>
      </c>
      <c r="J12" s="124" t="e">
        <f t="shared" si="9"/>
        <v>#N/A</v>
      </c>
      <c r="K12" s="126">
        <v>0</v>
      </c>
      <c r="L12" s="126" t="e">
        <f t="shared" si="0"/>
        <v>#N/A</v>
      </c>
      <c r="M12" s="127">
        <f t="shared" si="10"/>
        <v>0</v>
      </c>
      <c r="N12" s="127">
        <f t="shared" si="10"/>
        <v>0</v>
      </c>
      <c r="O12" s="127">
        <f t="shared" si="2"/>
        <v>0</v>
      </c>
      <c r="P12" s="127">
        <f t="shared" si="2"/>
        <v>0</v>
      </c>
      <c r="Q12" s="127">
        <f t="shared" si="2"/>
        <v>0</v>
      </c>
      <c r="R12" s="128"/>
      <c r="S12" s="129">
        <f t="shared" si="11"/>
        <v>0</v>
      </c>
      <c r="T12" s="129">
        <f t="shared" si="11"/>
        <v>0</v>
      </c>
      <c r="U12" s="130">
        <f t="shared" si="12"/>
        <v>0</v>
      </c>
      <c r="V12" s="130">
        <f t="shared" si="13"/>
        <v>0</v>
      </c>
      <c r="W12" s="131"/>
      <c r="X12" s="132" t="e">
        <f t="shared" si="4"/>
        <v>#N/A</v>
      </c>
      <c r="Y12" s="133" t="e">
        <f t="shared" ca="1" si="14"/>
        <v>#N/A</v>
      </c>
      <c r="AA12" s="129">
        <f t="shared" si="5"/>
        <v>0</v>
      </c>
      <c r="AB12" s="129">
        <f t="shared" si="5"/>
        <v>0</v>
      </c>
      <c r="AC12" s="129">
        <f t="shared" si="5"/>
        <v>0</v>
      </c>
      <c r="AD12" s="129">
        <f t="shared" si="5"/>
        <v>0</v>
      </c>
      <c r="AE12" s="129">
        <f t="shared" si="5"/>
        <v>0</v>
      </c>
      <c r="AG12" s="129">
        <f t="shared" si="6"/>
        <v>0</v>
      </c>
      <c r="AH12" s="129">
        <f t="shared" si="6"/>
        <v>0</v>
      </c>
      <c r="AI12" s="129">
        <f t="shared" si="6"/>
        <v>0</v>
      </c>
      <c r="AJ12" s="129">
        <f t="shared" si="6"/>
        <v>0</v>
      </c>
      <c r="AK12" s="129">
        <f t="shared" si="6"/>
        <v>0</v>
      </c>
      <c r="AM12" s="129">
        <f t="shared" si="7"/>
        <v>0</v>
      </c>
      <c r="AN12" s="129">
        <f t="shared" si="7"/>
        <v>0</v>
      </c>
      <c r="AO12" s="129">
        <f t="shared" si="7"/>
        <v>0</v>
      </c>
      <c r="AP12" s="129">
        <f t="shared" si="7"/>
        <v>0</v>
      </c>
      <c r="AQ12" s="129">
        <f t="shared" si="7"/>
        <v>0</v>
      </c>
    </row>
    <row r="13" spans="1:82" x14ac:dyDescent="0.2">
      <c r="A13" s="84">
        <v>37257</v>
      </c>
      <c r="B13" s="180">
        <v>1</v>
      </c>
      <c r="C13" s="123"/>
      <c r="D13" s="123">
        <v>100</v>
      </c>
      <c r="E13" s="182">
        <f t="shared" si="8"/>
        <v>0</v>
      </c>
      <c r="F13" s="123"/>
      <c r="G13" s="186"/>
      <c r="H13" s="124">
        <v>3</v>
      </c>
      <c r="I13" s="125">
        <v>3</v>
      </c>
      <c r="J13" s="124">
        <f t="shared" si="9"/>
        <v>2.6339999999999999</v>
      </c>
      <c r="K13" s="126">
        <v>0</v>
      </c>
      <c r="L13" s="126">
        <f t="shared" si="0"/>
        <v>0.97</v>
      </c>
      <c r="M13" s="127">
        <f t="shared" si="10"/>
        <v>0</v>
      </c>
      <c r="N13" s="127">
        <f t="shared" si="10"/>
        <v>0</v>
      </c>
      <c r="O13" s="127">
        <f t="shared" si="2"/>
        <v>0</v>
      </c>
      <c r="P13" s="127">
        <f t="shared" si="2"/>
        <v>0</v>
      </c>
      <c r="Q13" s="127">
        <f t="shared" si="2"/>
        <v>0</v>
      </c>
      <c r="R13" s="128"/>
      <c r="S13" s="129">
        <f t="shared" si="11"/>
        <v>0</v>
      </c>
      <c r="T13" s="129">
        <f t="shared" si="11"/>
        <v>0</v>
      </c>
      <c r="U13" s="130">
        <f t="shared" si="12"/>
        <v>0</v>
      </c>
      <c r="V13" s="130">
        <f t="shared" si="13"/>
        <v>0</v>
      </c>
      <c r="W13" s="131"/>
      <c r="X13" s="132">
        <f t="shared" si="4"/>
        <v>1.8936902743821999E-2</v>
      </c>
      <c r="Y13" s="133">
        <f t="shared" ca="1" si="14"/>
        <v>13</v>
      </c>
      <c r="AA13" s="129">
        <f t="shared" si="5"/>
        <v>0</v>
      </c>
      <c r="AB13" s="129">
        <f t="shared" si="5"/>
        <v>0</v>
      </c>
      <c r="AC13" s="129">
        <f t="shared" si="5"/>
        <v>0</v>
      </c>
      <c r="AD13" s="129">
        <f t="shared" si="5"/>
        <v>0</v>
      </c>
      <c r="AE13" s="129">
        <f t="shared" si="5"/>
        <v>0</v>
      </c>
      <c r="AG13" s="129">
        <f t="shared" si="6"/>
        <v>0</v>
      </c>
      <c r="AH13" s="129">
        <f t="shared" si="6"/>
        <v>0</v>
      </c>
      <c r="AI13" s="129">
        <f t="shared" si="6"/>
        <v>0</v>
      </c>
      <c r="AJ13" s="129">
        <f t="shared" si="6"/>
        <v>0</v>
      </c>
      <c r="AK13" s="129">
        <f t="shared" si="6"/>
        <v>0</v>
      </c>
      <c r="AM13" s="129">
        <f t="shared" si="7"/>
        <v>0</v>
      </c>
      <c r="AN13" s="129">
        <f t="shared" si="7"/>
        <v>0</v>
      </c>
      <c r="AO13" s="129">
        <f t="shared" si="7"/>
        <v>0</v>
      </c>
      <c r="AP13" s="129">
        <f t="shared" si="7"/>
        <v>0</v>
      </c>
      <c r="AQ13" s="129">
        <f t="shared" si="7"/>
        <v>0</v>
      </c>
    </row>
    <row r="14" spans="1:82" x14ac:dyDescent="0.2">
      <c r="A14" s="84">
        <v>37226</v>
      </c>
      <c r="B14" s="180">
        <v>1</v>
      </c>
      <c r="C14" s="123"/>
      <c r="D14" s="123">
        <v>100</v>
      </c>
      <c r="E14" s="182">
        <f t="shared" si="8"/>
        <v>0</v>
      </c>
      <c r="F14" s="123"/>
      <c r="G14" s="186"/>
      <c r="H14" s="124">
        <v>1</v>
      </c>
      <c r="I14" s="125">
        <v>3.3</v>
      </c>
      <c r="J14" s="124" t="e">
        <f t="shared" si="9"/>
        <v>#N/A</v>
      </c>
      <c r="K14" s="126">
        <v>0</v>
      </c>
      <c r="L14" s="126" t="e">
        <f t="shared" si="0"/>
        <v>#N/A</v>
      </c>
      <c r="M14" s="127">
        <f t="shared" si="10"/>
        <v>0</v>
      </c>
      <c r="N14" s="127">
        <f t="shared" si="10"/>
        <v>0</v>
      </c>
      <c r="O14" s="127">
        <f t="shared" si="2"/>
        <v>0</v>
      </c>
      <c r="P14" s="127">
        <f t="shared" si="2"/>
        <v>0</v>
      </c>
      <c r="Q14" s="127">
        <f t="shared" si="2"/>
        <v>0</v>
      </c>
      <c r="R14" s="128"/>
      <c r="S14" s="129">
        <f t="shared" si="11"/>
        <v>0</v>
      </c>
      <c r="T14" s="129">
        <f t="shared" si="11"/>
        <v>0</v>
      </c>
      <c r="U14" s="130">
        <f t="shared" si="12"/>
        <v>0</v>
      </c>
      <c r="V14" s="130">
        <f t="shared" si="13"/>
        <v>0</v>
      </c>
      <c r="W14" s="131"/>
      <c r="X14" s="132" t="e">
        <f t="shared" si="4"/>
        <v>#N/A</v>
      </c>
      <c r="Y14" s="133" t="e">
        <f t="shared" ca="1" si="14"/>
        <v>#N/A</v>
      </c>
      <c r="AA14" s="129">
        <f t="shared" si="5"/>
        <v>0</v>
      </c>
      <c r="AB14" s="129">
        <f t="shared" si="5"/>
        <v>0</v>
      </c>
      <c r="AC14" s="129">
        <f t="shared" si="5"/>
        <v>0</v>
      </c>
      <c r="AD14" s="129">
        <f t="shared" si="5"/>
        <v>0</v>
      </c>
      <c r="AE14" s="129">
        <f t="shared" si="5"/>
        <v>0</v>
      </c>
      <c r="AG14" s="129">
        <f t="shared" si="6"/>
        <v>0</v>
      </c>
      <c r="AH14" s="129">
        <f t="shared" si="6"/>
        <v>0</v>
      </c>
      <c r="AI14" s="129">
        <f t="shared" si="6"/>
        <v>0</v>
      </c>
      <c r="AJ14" s="129">
        <f t="shared" si="6"/>
        <v>0</v>
      </c>
      <c r="AK14" s="129">
        <f t="shared" si="6"/>
        <v>0</v>
      </c>
      <c r="AM14" s="129">
        <f t="shared" si="7"/>
        <v>0</v>
      </c>
      <c r="AN14" s="129">
        <f t="shared" si="7"/>
        <v>0</v>
      </c>
      <c r="AO14" s="129">
        <f t="shared" si="7"/>
        <v>0</v>
      </c>
      <c r="AP14" s="129">
        <f t="shared" si="7"/>
        <v>0</v>
      </c>
      <c r="AQ14" s="129">
        <f t="shared" si="7"/>
        <v>0</v>
      </c>
    </row>
    <row r="15" spans="1:82" x14ac:dyDescent="0.2">
      <c r="A15" s="84">
        <v>37773</v>
      </c>
      <c r="B15" s="180">
        <v>1</v>
      </c>
      <c r="C15" s="123"/>
      <c r="D15" s="123">
        <v>100</v>
      </c>
      <c r="E15" s="182">
        <f t="shared" si="8"/>
        <v>0</v>
      </c>
      <c r="F15" s="123"/>
      <c r="G15" s="186"/>
      <c r="H15" s="124">
        <v>3</v>
      </c>
      <c r="I15" s="125">
        <v>3.4</v>
      </c>
      <c r="J15" s="124">
        <f t="shared" si="9"/>
        <v>3.121</v>
      </c>
      <c r="K15" s="126">
        <v>0</v>
      </c>
      <c r="L15" s="126">
        <f t="shared" si="0"/>
        <v>0.4</v>
      </c>
      <c r="M15" s="127">
        <f t="shared" si="10"/>
        <v>0</v>
      </c>
      <c r="N15" s="127">
        <f t="shared" si="10"/>
        <v>0</v>
      </c>
      <c r="O15" s="127">
        <f t="shared" si="2"/>
        <v>0</v>
      </c>
      <c r="P15" s="127">
        <f t="shared" si="2"/>
        <v>0</v>
      </c>
      <c r="Q15" s="127">
        <f t="shared" si="2"/>
        <v>0</v>
      </c>
      <c r="R15" s="128"/>
      <c r="S15" s="129">
        <f>IF(ISNUMBER($A15),$F15*N15,0)</f>
        <v>0</v>
      </c>
      <c r="T15" s="129">
        <f>IF(ISNUMBER($A15),$F15*O15,0)</f>
        <v>0</v>
      </c>
      <c r="U15" s="130">
        <f t="shared" si="12"/>
        <v>0</v>
      </c>
      <c r="V15" s="130">
        <f t="shared" si="13"/>
        <v>0</v>
      </c>
      <c r="W15" s="131"/>
      <c r="X15" s="132">
        <f t="shared" si="4"/>
        <v>2.8246585058052401E-2</v>
      </c>
      <c r="Y15" s="133">
        <f t="shared" ca="1" si="14"/>
        <v>530</v>
      </c>
      <c r="AA15" s="129">
        <f t="shared" si="5"/>
        <v>0</v>
      </c>
      <c r="AB15" s="129">
        <f t="shared" si="5"/>
        <v>0</v>
      </c>
      <c r="AC15" s="129">
        <f t="shared" si="5"/>
        <v>0</v>
      </c>
      <c r="AD15" s="129">
        <f t="shared" si="5"/>
        <v>0</v>
      </c>
      <c r="AE15" s="129">
        <f t="shared" si="5"/>
        <v>0</v>
      </c>
      <c r="AG15" s="129">
        <f t="shared" si="6"/>
        <v>0</v>
      </c>
      <c r="AH15" s="129">
        <f t="shared" si="6"/>
        <v>0</v>
      </c>
      <c r="AI15" s="129">
        <f t="shared" si="6"/>
        <v>0</v>
      </c>
      <c r="AJ15" s="129">
        <f t="shared" si="6"/>
        <v>0</v>
      </c>
      <c r="AK15" s="129">
        <f t="shared" si="6"/>
        <v>0</v>
      </c>
      <c r="AM15" s="129">
        <f t="shared" si="7"/>
        <v>0</v>
      </c>
      <c r="AN15" s="129">
        <f t="shared" si="7"/>
        <v>0</v>
      </c>
      <c r="AO15" s="129">
        <f t="shared" si="7"/>
        <v>0</v>
      </c>
      <c r="AP15" s="129">
        <f t="shared" si="7"/>
        <v>0</v>
      </c>
      <c r="AQ15" s="129">
        <f t="shared" si="7"/>
        <v>0</v>
      </c>
    </row>
    <row r="16" spans="1:82" x14ac:dyDescent="0.2">
      <c r="A16" s="84">
        <v>37803</v>
      </c>
      <c r="B16" s="180">
        <v>1</v>
      </c>
      <c r="C16" s="123"/>
      <c r="D16" s="123"/>
      <c r="E16" s="182">
        <f t="shared" ref="E16:E21" si="15">(M16-B16)*F16*10000</f>
        <v>0</v>
      </c>
      <c r="F16" s="123"/>
      <c r="G16" s="186"/>
      <c r="H16" s="124">
        <v>3</v>
      </c>
      <c r="I16" s="125">
        <v>3.4</v>
      </c>
      <c r="J16" s="124">
        <f t="shared" ref="J16:J21" si="16">VLOOKUP($A16,PARAMS,2,FALSE)+G16</f>
        <v>3.161</v>
      </c>
      <c r="K16" s="126">
        <v>0</v>
      </c>
      <c r="L16" s="126">
        <f t="shared" si="0"/>
        <v>0.4</v>
      </c>
      <c r="M16" s="127">
        <f t="shared" ref="M16:N20" si="17">IF(ISNUMBER($F16),bsd(M$2,$H16,$J16,$I16,$Y16,$L16,$X16,0.2),0)</f>
        <v>0</v>
      </c>
      <c r="N16" s="127">
        <f t="shared" si="17"/>
        <v>0</v>
      </c>
      <c r="O16" s="127">
        <f t="shared" si="2"/>
        <v>0</v>
      </c>
      <c r="P16" s="127">
        <f t="shared" si="2"/>
        <v>0</v>
      </c>
      <c r="Q16" s="127">
        <f t="shared" si="2"/>
        <v>0</v>
      </c>
      <c r="R16" s="128"/>
      <c r="S16" s="129">
        <f t="shared" ref="S16:T21" si="18">IF(ISNUMBER($A16),$F16*N16,0)</f>
        <v>0</v>
      </c>
      <c r="T16" s="129">
        <f t="shared" si="18"/>
        <v>0</v>
      </c>
      <c r="U16" s="130">
        <f t="shared" ref="U16:U21" si="19">IF(ISNUMBER($A16),$F16*P16*10000,0)</f>
        <v>0</v>
      </c>
      <c r="V16" s="130">
        <f t="shared" ref="V16:V21" si="20">IF(ISNUMBER($A16),$F16*Q16*-10000,0)</f>
        <v>0</v>
      </c>
      <c r="W16" s="131"/>
      <c r="X16" s="132">
        <f t="shared" si="4"/>
        <v>2.9175622416689199E-2</v>
      </c>
      <c r="Y16" s="133">
        <f t="shared" ref="Y16:Y21" ca="1" si="21">IF(ISNUMBER(G16),VLOOKUP($A16,PARAMS,8,FALSE),VLOOKUP($A16,PARAMS,4,FALSE))-TODAY()</f>
        <v>559</v>
      </c>
      <c r="AA16" s="129">
        <f t="shared" si="5"/>
        <v>0</v>
      </c>
      <c r="AB16" s="129">
        <f t="shared" si="5"/>
        <v>0</v>
      </c>
      <c r="AC16" s="129">
        <f t="shared" si="5"/>
        <v>0</v>
      </c>
      <c r="AD16" s="129">
        <f t="shared" si="5"/>
        <v>0</v>
      </c>
      <c r="AE16" s="129">
        <f t="shared" si="5"/>
        <v>0</v>
      </c>
      <c r="AG16" s="129">
        <f t="shared" si="6"/>
        <v>0</v>
      </c>
      <c r="AH16" s="129">
        <f t="shared" si="6"/>
        <v>0</v>
      </c>
      <c r="AI16" s="129">
        <f t="shared" si="6"/>
        <v>0</v>
      </c>
      <c r="AJ16" s="129">
        <f t="shared" si="6"/>
        <v>0</v>
      </c>
      <c r="AK16" s="129">
        <f t="shared" si="6"/>
        <v>0</v>
      </c>
      <c r="AM16" s="129">
        <f t="shared" si="7"/>
        <v>0</v>
      </c>
      <c r="AN16" s="129">
        <f t="shared" si="7"/>
        <v>0</v>
      </c>
      <c r="AO16" s="129">
        <f t="shared" si="7"/>
        <v>0</v>
      </c>
      <c r="AP16" s="129">
        <f t="shared" si="7"/>
        <v>0</v>
      </c>
      <c r="AQ16" s="129">
        <f t="shared" si="7"/>
        <v>0</v>
      </c>
    </row>
    <row r="17" spans="1:43" x14ac:dyDescent="0.2">
      <c r="A17" s="84">
        <v>37834</v>
      </c>
      <c r="B17" s="180">
        <v>1</v>
      </c>
      <c r="C17" s="123"/>
      <c r="D17" s="123"/>
      <c r="E17" s="182">
        <f t="shared" si="15"/>
        <v>0</v>
      </c>
      <c r="F17" s="123"/>
      <c r="G17" s="186"/>
      <c r="H17" s="124">
        <v>3</v>
      </c>
      <c r="I17" s="125">
        <v>3.4</v>
      </c>
      <c r="J17" s="124">
        <f t="shared" si="16"/>
        <v>3.1960000000000002</v>
      </c>
      <c r="K17" s="126">
        <v>0</v>
      </c>
      <c r="L17" s="126">
        <f t="shared" si="0"/>
        <v>0.4</v>
      </c>
      <c r="M17" s="127">
        <f t="shared" si="17"/>
        <v>0</v>
      </c>
      <c r="N17" s="127">
        <f t="shared" si="17"/>
        <v>0</v>
      </c>
      <c r="O17" s="127">
        <f t="shared" si="2"/>
        <v>0</v>
      </c>
      <c r="P17" s="127">
        <f t="shared" si="2"/>
        <v>0</v>
      </c>
      <c r="Q17" s="127">
        <f t="shared" si="2"/>
        <v>0</v>
      </c>
      <c r="R17" s="128"/>
      <c r="S17" s="129">
        <f t="shared" si="18"/>
        <v>0</v>
      </c>
      <c r="T17" s="129">
        <f t="shared" si="18"/>
        <v>0</v>
      </c>
      <c r="U17" s="130">
        <f t="shared" si="19"/>
        <v>0</v>
      </c>
      <c r="V17" s="130">
        <f t="shared" si="20"/>
        <v>0</v>
      </c>
      <c r="W17" s="131"/>
      <c r="X17" s="132">
        <f t="shared" si="4"/>
        <v>3.01389675554917E-2</v>
      </c>
      <c r="Y17" s="133">
        <f t="shared" ca="1" si="21"/>
        <v>592</v>
      </c>
      <c r="AA17" s="129">
        <f t="shared" si="5"/>
        <v>0</v>
      </c>
      <c r="AB17" s="129">
        <f t="shared" si="5"/>
        <v>0</v>
      </c>
      <c r="AC17" s="129">
        <f t="shared" si="5"/>
        <v>0</v>
      </c>
      <c r="AD17" s="129">
        <f t="shared" si="5"/>
        <v>0</v>
      </c>
      <c r="AE17" s="129">
        <f t="shared" si="5"/>
        <v>0</v>
      </c>
      <c r="AG17" s="129">
        <f t="shared" si="6"/>
        <v>0</v>
      </c>
      <c r="AH17" s="129">
        <f t="shared" si="6"/>
        <v>0</v>
      </c>
      <c r="AI17" s="129">
        <f t="shared" si="6"/>
        <v>0</v>
      </c>
      <c r="AJ17" s="129">
        <f t="shared" si="6"/>
        <v>0</v>
      </c>
      <c r="AK17" s="129">
        <f t="shared" si="6"/>
        <v>0</v>
      </c>
      <c r="AM17" s="129">
        <f t="shared" si="7"/>
        <v>0</v>
      </c>
      <c r="AN17" s="129">
        <f t="shared" si="7"/>
        <v>0</v>
      </c>
      <c r="AO17" s="129">
        <f t="shared" si="7"/>
        <v>0</v>
      </c>
      <c r="AP17" s="129">
        <f t="shared" si="7"/>
        <v>0</v>
      </c>
      <c r="AQ17" s="129">
        <f t="shared" si="7"/>
        <v>0</v>
      </c>
    </row>
    <row r="18" spans="1:43" x14ac:dyDescent="0.2">
      <c r="A18" s="84">
        <v>37865</v>
      </c>
      <c r="B18" s="180">
        <v>1</v>
      </c>
      <c r="C18" s="123"/>
      <c r="D18" s="123"/>
      <c r="E18" s="182">
        <f t="shared" si="15"/>
        <v>0</v>
      </c>
      <c r="F18" s="123"/>
      <c r="G18" s="186"/>
      <c r="H18" s="124">
        <v>3</v>
      </c>
      <c r="I18" s="125">
        <v>3.4</v>
      </c>
      <c r="J18" s="124">
        <f t="shared" si="16"/>
        <v>3.1960000000000002</v>
      </c>
      <c r="K18" s="126">
        <v>0</v>
      </c>
      <c r="L18" s="126">
        <f t="shared" si="0"/>
        <v>0.39500000000000002</v>
      </c>
      <c r="M18" s="127">
        <f t="shared" si="17"/>
        <v>0</v>
      </c>
      <c r="N18" s="127">
        <f t="shared" si="17"/>
        <v>0</v>
      </c>
      <c r="O18" s="127">
        <f t="shared" si="2"/>
        <v>0</v>
      </c>
      <c r="P18" s="127">
        <f t="shared" si="2"/>
        <v>0</v>
      </c>
      <c r="Q18" s="127">
        <f t="shared" si="2"/>
        <v>0</v>
      </c>
      <c r="R18" s="128"/>
      <c r="S18" s="129">
        <f t="shared" si="18"/>
        <v>0</v>
      </c>
      <c r="T18" s="129">
        <f t="shared" si="18"/>
        <v>0</v>
      </c>
      <c r="U18" s="130">
        <f t="shared" si="19"/>
        <v>0</v>
      </c>
      <c r="V18" s="130">
        <f t="shared" si="20"/>
        <v>0</v>
      </c>
      <c r="W18" s="131"/>
      <c r="X18" s="132">
        <f t="shared" si="4"/>
        <v>3.1102313007181699E-2</v>
      </c>
      <c r="Y18" s="133">
        <f t="shared" ca="1" si="21"/>
        <v>621</v>
      </c>
      <c r="AA18" s="129">
        <f t="shared" si="5"/>
        <v>0</v>
      </c>
      <c r="AB18" s="129">
        <f t="shared" si="5"/>
        <v>0</v>
      </c>
      <c r="AC18" s="129">
        <f t="shared" si="5"/>
        <v>0</v>
      </c>
      <c r="AD18" s="129">
        <f t="shared" si="5"/>
        <v>0</v>
      </c>
      <c r="AE18" s="129">
        <f t="shared" si="5"/>
        <v>0</v>
      </c>
      <c r="AG18" s="129">
        <f t="shared" si="6"/>
        <v>0</v>
      </c>
      <c r="AH18" s="129">
        <f t="shared" si="6"/>
        <v>0</v>
      </c>
      <c r="AI18" s="129">
        <f t="shared" si="6"/>
        <v>0</v>
      </c>
      <c r="AJ18" s="129">
        <f t="shared" si="6"/>
        <v>0</v>
      </c>
      <c r="AK18" s="129">
        <f t="shared" si="6"/>
        <v>0</v>
      </c>
      <c r="AM18" s="129">
        <f t="shared" si="7"/>
        <v>0</v>
      </c>
      <c r="AN18" s="129">
        <f t="shared" si="7"/>
        <v>0</v>
      </c>
      <c r="AO18" s="129">
        <f t="shared" si="7"/>
        <v>0</v>
      </c>
      <c r="AP18" s="129">
        <f t="shared" si="7"/>
        <v>0</v>
      </c>
      <c r="AQ18" s="129">
        <f t="shared" si="7"/>
        <v>0</v>
      </c>
    </row>
    <row r="19" spans="1:43" x14ac:dyDescent="0.2">
      <c r="A19" s="84">
        <v>37895</v>
      </c>
      <c r="B19" s="180">
        <v>1</v>
      </c>
      <c r="C19" s="123"/>
      <c r="D19" s="123"/>
      <c r="E19" s="182">
        <f t="shared" si="15"/>
        <v>0</v>
      </c>
      <c r="F19" s="123"/>
      <c r="G19" s="186"/>
      <c r="H19" s="124">
        <v>3</v>
      </c>
      <c r="I19" s="125">
        <v>3.4</v>
      </c>
      <c r="J19" s="124">
        <f t="shared" si="16"/>
        <v>3.2210000000000001</v>
      </c>
      <c r="K19" s="126">
        <v>0</v>
      </c>
      <c r="L19" s="126">
        <f t="shared" si="0"/>
        <v>0.39750000000000002</v>
      </c>
      <c r="M19" s="127">
        <f t="shared" si="17"/>
        <v>0</v>
      </c>
      <c r="N19" s="127">
        <f t="shared" si="17"/>
        <v>0</v>
      </c>
      <c r="O19" s="127">
        <f t="shared" ref="O19:Q20" si="22">IF(ISNUMBER($F19),bsd(O$2,$H19,$J19,$I19,$Y19,$L19,$X19,0.2),0)</f>
        <v>0</v>
      </c>
      <c r="P19" s="127">
        <f t="shared" si="22"/>
        <v>0</v>
      </c>
      <c r="Q19" s="127">
        <f t="shared" si="22"/>
        <v>0</v>
      </c>
      <c r="R19" s="128"/>
      <c r="S19" s="129">
        <f t="shared" si="18"/>
        <v>0</v>
      </c>
      <c r="T19" s="129">
        <f t="shared" si="18"/>
        <v>0</v>
      </c>
      <c r="U19" s="130">
        <f t="shared" si="19"/>
        <v>0</v>
      </c>
      <c r="V19" s="130">
        <f t="shared" si="20"/>
        <v>0</v>
      </c>
      <c r="W19" s="131"/>
      <c r="X19" s="132">
        <f t="shared" si="4"/>
        <v>3.2006132091001199E-2</v>
      </c>
      <c r="Y19" s="133">
        <f t="shared" ca="1" si="21"/>
        <v>651</v>
      </c>
      <c r="AA19" s="129">
        <f t="shared" si="5"/>
        <v>0</v>
      </c>
      <c r="AB19" s="129">
        <f t="shared" si="5"/>
        <v>0</v>
      </c>
      <c r="AC19" s="129">
        <f t="shared" si="5"/>
        <v>0</v>
      </c>
      <c r="AD19" s="129">
        <f t="shared" si="5"/>
        <v>0</v>
      </c>
      <c r="AE19" s="129">
        <f t="shared" si="5"/>
        <v>0</v>
      </c>
      <c r="AG19" s="129">
        <f t="shared" ref="AG19:AK20" si="23">IF($E19=AG$2,$T19,0)</f>
        <v>0</v>
      </c>
      <c r="AH19" s="129">
        <f t="shared" si="23"/>
        <v>0</v>
      </c>
      <c r="AI19" s="129">
        <f t="shared" si="23"/>
        <v>0</v>
      </c>
      <c r="AJ19" s="129">
        <f t="shared" si="23"/>
        <v>0</v>
      </c>
      <c r="AK19" s="129">
        <f t="shared" si="23"/>
        <v>0</v>
      </c>
      <c r="AM19" s="129">
        <f t="shared" si="7"/>
        <v>0</v>
      </c>
      <c r="AN19" s="129">
        <f t="shared" si="7"/>
        <v>0</v>
      </c>
      <c r="AO19" s="129">
        <f t="shared" si="7"/>
        <v>0</v>
      </c>
      <c r="AP19" s="129">
        <f t="shared" si="7"/>
        <v>0</v>
      </c>
      <c r="AQ19" s="129">
        <f t="shared" si="7"/>
        <v>0</v>
      </c>
    </row>
    <row r="20" spans="1:43" x14ac:dyDescent="0.2">
      <c r="A20" s="84">
        <v>37926</v>
      </c>
      <c r="B20" s="180">
        <v>1</v>
      </c>
      <c r="C20" s="123"/>
      <c r="D20" s="123"/>
      <c r="E20" s="182">
        <f t="shared" si="15"/>
        <v>0</v>
      </c>
      <c r="F20" s="123"/>
      <c r="G20" s="186"/>
      <c r="H20" s="124">
        <v>3</v>
      </c>
      <c r="I20" s="125">
        <v>3.4</v>
      </c>
      <c r="J20" s="124">
        <f t="shared" si="16"/>
        <v>3.3610000000000002</v>
      </c>
      <c r="K20" s="126">
        <v>0</v>
      </c>
      <c r="L20" s="126">
        <f t="shared" si="0"/>
        <v>0.39500000000000002</v>
      </c>
      <c r="M20" s="127">
        <f t="shared" si="17"/>
        <v>0</v>
      </c>
      <c r="N20" s="127">
        <f t="shared" si="17"/>
        <v>0</v>
      </c>
      <c r="O20" s="127">
        <f t="shared" si="22"/>
        <v>0</v>
      </c>
      <c r="P20" s="127">
        <f t="shared" si="22"/>
        <v>0</v>
      </c>
      <c r="Q20" s="127">
        <f t="shared" si="22"/>
        <v>0</v>
      </c>
      <c r="R20" s="128"/>
      <c r="S20" s="129">
        <f t="shared" si="18"/>
        <v>0</v>
      </c>
      <c r="T20" s="129">
        <f t="shared" si="18"/>
        <v>0</v>
      </c>
      <c r="U20" s="130">
        <f t="shared" si="19"/>
        <v>0</v>
      </c>
      <c r="V20" s="130">
        <f t="shared" si="20"/>
        <v>0</v>
      </c>
      <c r="W20" s="131"/>
      <c r="X20" s="132">
        <f t="shared" si="4"/>
        <v>3.2904487442281E-2</v>
      </c>
      <c r="Y20" s="133">
        <f t="shared" ca="1" si="21"/>
        <v>684</v>
      </c>
      <c r="AA20" s="129">
        <f t="shared" si="5"/>
        <v>0</v>
      </c>
      <c r="AB20" s="129">
        <f t="shared" si="5"/>
        <v>0</v>
      </c>
      <c r="AC20" s="129">
        <f t="shared" si="5"/>
        <v>0</v>
      </c>
      <c r="AD20" s="129">
        <f t="shared" si="5"/>
        <v>0</v>
      </c>
      <c r="AE20" s="129">
        <f t="shared" si="5"/>
        <v>0</v>
      </c>
      <c r="AG20" s="129">
        <f t="shared" si="23"/>
        <v>0</v>
      </c>
      <c r="AH20" s="129">
        <f t="shared" si="23"/>
        <v>0</v>
      </c>
      <c r="AI20" s="129">
        <f t="shared" si="23"/>
        <v>0</v>
      </c>
      <c r="AJ20" s="129">
        <f t="shared" si="23"/>
        <v>0</v>
      </c>
      <c r="AK20" s="129">
        <f t="shared" si="23"/>
        <v>0</v>
      </c>
      <c r="AM20" s="129">
        <f t="shared" si="7"/>
        <v>0</v>
      </c>
      <c r="AN20" s="129">
        <f t="shared" si="7"/>
        <v>0</v>
      </c>
      <c r="AO20" s="129">
        <f t="shared" si="7"/>
        <v>0</v>
      </c>
      <c r="AP20" s="129">
        <f t="shared" si="7"/>
        <v>0</v>
      </c>
      <c r="AQ20" s="129">
        <f t="shared" si="7"/>
        <v>0</v>
      </c>
    </row>
    <row r="21" spans="1:43" x14ac:dyDescent="0.2">
      <c r="A21" s="84">
        <v>37956</v>
      </c>
      <c r="B21" s="180">
        <v>1.03</v>
      </c>
      <c r="C21" s="123"/>
      <c r="D21" s="123"/>
      <c r="E21" s="182">
        <f t="shared" si="15"/>
        <v>0</v>
      </c>
      <c r="F21" s="123"/>
      <c r="G21" s="186"/>
      <c r="H21" s="124">
        <v>3</v>
      </c>
      <c r="I21" s="125">
        <v>3.4</v>
      </c>
      <c r="J21" s="124">
        <f t="shared" si="16"/>
        <v>3.5</v>
      </c>
      <c r="K21" s="126">
        <v>0</v>
      </c>
      <c r="L21" s="126">
        <f t="shared" si="0"/>
        <v>0.39500000000000002</v>
      </c>
      <c r="M21" s="127">
        <f>IF(ISNUMBER($F21),bsd(M$2,$H21,$J21,$I21,$Y21,$L21,$X21,0.2),0)</f>
        <v>0</v>
      </c>
      <c r="N21" s="127">
        <f>IF(ISNUMBER($F21),bsd(N$2,$H21,$J21,$I21,$Y21,$L21,$X21,0.2),0)</f>
        <v>0</v>
      </c>
      <c r="O21" s="127">
        <f>IF(ISNUMBER($F21),bsd(O$2,$H21,$J21,$I21,$Y21,$L21,$X21,0.2),0)</f>
        <v>0</v>
      </c>
      <c r="P21" s="127">
        <f>IF(ISNUMBER($F21),bsd(P$2,$H21,$J21,$I21,$Y21,$L21,$X21,0.2),0)</f>
        <v>0</v>
      </c>
      <c r="Q21" s="127">
        <f>IF(ISNUMBER($F21),bsd(Q$2,$H21,$J21,$I21,$Y21,$L21,$X21,0.2),0)</f>
        <v>0</v>
      </c>
      <c r="R21" s="128"/>
      <c r="S21" s="129">
        <f t="shared" si="18"/>
        <v>0</v>
      </c>
      <c r="T21" s="129">
        <f t="shared" si="18"/>
        <v>0</v>
      </c>
      <c r="U21" s="130">
        <f t="shared" si="19"/>
        <v>0</v>
      </c>
      <c r="V21" s="130">
        <f t="shared" si="20"/>
        <v>0</v>
      </c>
      <c r="W21" s="131"/>
      <c r="X21" s="132">
        <f t="shared" si="4"/>
        <v>3.3773863847400297E-2</v>
      </c>
      <c r="Y21" s="133">
        <f t="shared" ca="1" si="21"/>
        <v>711</v>
      </c>
      <c r="AA21" s="129">
        <f t="shared" si="5"/>
        <v>0</v>
      </c>
      <c r="AB21" s="129">
        <f t="shared" si="5"/>
        <v>0</v>
      </c>
      <c r="AC21" s="129">
        <f t="shared" si="5"/>
        <v>0</v>
      </c>
      <c r="AD21" s="129">
        <f t="shared" si="5"/>
        <v>0</v>
      </c>
      <c r="AE21" s="129">
        <f t="shared" si="5"/>
        <v>0</v>
      </c>
      <c r="AG21" s="129">
        <f>IF($E21=AG$2,$T21,0)</f>
        <v>0</v>
      </c>
      <c r="AH21" s="129">
        <f>IF($E21=AH$2,$T21,0)</f>
        <v>0</v>
      </c>
      <c r="AI21" s="129">
        <f>IF($E21=AI$2,$T21,0)</f>
        <v>0</v>
      </c>
      <c r="AJ21" s="129">
        <f>IF($E21=AJ$2,$T21,0)</f>
        <v>0</v>
      </c>
      <c r="AK21" s="129">
        <f>IF($E21=AK$2,$T21,0)</f>
        <v>0</v>
      </c>
      <c r="AM21" s="129">
        <f t="shared" si="7"/>
        <v>0</v>
      </c>
      <c r="AN21" s="129">
        <f t="shared" si="7"/>
        <v>0</v>
      </c>
      <c r="AO21" s="129">
        <f t="shared" si="7"/>
        <v>0</v>
      </c>
      <c r="AP21" s="129">
        <f t="shared" si="7"/>
        <v>0</v>
      </c>
      <c r="AQ21" s="129">
        <f t="shared" si="7"/>
        <v>0</v>
      </c>
    </row>
    <row r="22" spans="1:43" x14ac:dyDescent="0.2">
      <c r="A22" s="84"/>
      <c r="B22" s="180"/>
      <c r="C22" s="123"/>
      <c r="D22" s="123"/>
      <c r="E22" s="182"/>
      <c r="F22" s="123"/>
      <c r="G22" s="186"/>
      <c r="H22" s="124"/>
      <c r="I22" s="125"/>
      <c r="J22" s="124"/>
      <c r="K22" s="126"/>
      <c r="L22" s="126"/>
      <c r="M22" s="127"/>
      <c r="N22" s="127"/>
      <c r="O22" s="127"/>
      <c r="P22" s="127"/>
      <c r="Q22" s="127"/>
      <c r="R22" s="128"/>
      <c r="S22" s="129"/>
      <c r="T22" s="129"/>
      <c r="U22" s="130"/>
      <c r="V22" s="130"/>
      <c r="W22" s="131"/>
      <c r="X22" s="132"/>
      <c r="Y22" s="133"/>
      <c r="AA22" s="129"/>
      <c r="AB22" s="129"/>
      <c r="AC22" s="129"/>
      <c r="AD22" s="129"/>
      <c r="AE22" s="129"/>
      <c r="AG22" s="129"/>
      <c r="AH22" s="129"/>
      <c r="AI22" s="129"/>
      <c r="AJ22" s="129"/>
      <c r="AK22" s="129"/>
      <c r="AM22" s="129"/>
      <c r="AN22" s="129"/>
      <c r="AO22" s="129"/>
      <c r="AP22" s="129"/>
      <c r="AQ22" s="129"/>
    </row>
    <row r="23" spans="1:43" x14ac:dyDescent="0.2">
      <c r="A23" s="84">
        <v>37347</v>
      </c>
      <c r="B23" s="180">
        <v>1</v>
      </c>
      <c r="C23" s="123"/>
      <c r="D23" s="123">
        <v>100</v>
      </c>
      <c r="E23" s="182">
        <f t="shared" ref="E23:E29" si="24">(M23-B23)*F23*10000</f>
        <v>0</v>
      </c>
      <c r="F23" s="123"/>
      <c r="G23" s="186"/>
      <c r="H23" s="124">
        <v>3</v>
      </c>
      <c r="I23" s="125">
        <v>3.35</v>
      </c>
      <c r="J23" s="124">
        <f t="shared" ref="J23:J29" si="25">VLOOKUP($A23,PARAMS,2,FALSE)+G23</f>
        <v>2.73</v>
      </c>
      <c r="K23" s="126">
        <v>0</v>
      </c>
      <c r="L23" s="126">
        <f t="shared" si="0"/>
        <v>0.66249999999999998</v>
      </c>
      <c r="M23" s="127">
        <f t="shared" ref="M23:Q29" si="26">IF(ISNUMBER($F23),bsd(M$2,$H23,$J23,$I23,$Y23,$L23,$X23,0.2),0)</f>
        <v>0</v>
      </c>
      <c r="N23" s="127">
        <f t="shared" si="26"/>
        <v>0</v>
      </c>
      <c r="O23" s="127">
        <f t="shared" si="26"/>
        <v>0</v>
      </c>
      <c r="P23" s="127">
        <f t="shared" si="26"/>
        <v>0</v>
      </c>
      <c r="Q23" s="127">
        <f t="shared" si="26"/>
        <v>0</v>
      </c>
      <c r="R23" s="128"/>
      <c r="S23" s="129">
        <f t="shared" ref="S23:T27" si="27">IF(ISNUMBER($A23),$F23*N23,0)</f>
        <v>0</v>
      </c>
      <c r="T23" s="129">
        <f t="shared" si="27"/>
        <v>0</v>
      </c>
      <c r="U23" s="130">
        <f t="shared" ref="U23:U29" si="28">IF(ISNUMBER($A23),$F23*P23*10000,0)</f>
        <v>0</v>
      </c>
      <c r="V23" s="130">
        <f t="shared" ref="V23:V29" si="29">IF(ISNUMBER($A23),$F23*Q23*-10000,0)</f>
        <v>0</v>
      </c>
      <c r="W23" s="131"/>
      <c r="X23" s="132">
        <f t="shared" si="4"/>
        <v>1.8936163275794698E-2</v>
      </c>
      <c r="Y23" s="133">
        <f t="shared" ref="Y23:Y29" ca="1" si="30">IF(ISNUMBER(G23),VLOOKUP($A23,PARAMS,8,FALSE),VLOOKUP($A23,PARAMS,4,FALSE))-TODAY()</f>
        <v>102</v>
      </c>
      <c r="AA23" s="129">
        <f t="shared" si="5"/>
        <v>0</v>
      </c>
      <c r="AB23" s="129">
        <f t="shared" si="5"/>
        <v>0</v>
      </c>
      <c r="AC23" s="129">
        <f t="shared" si="5"/>
        <v>0</v>
      </c>
      <c r="AD23" s="129">
        <f t="shared" si="5"/>
        <v>0</v>
      </c>
      <c r="AE23" s="129">
        <f t="shared" si="5"/>
        <v>0</v>
      </c>
      <c r="AG23" s="129">
        <f t="shared" ref="AG23:AK29" si="31">IF($E23=AG$2,$T23,0)</f>
        <v>0</v>
      </c>
      <c r="AH23" s="129">
        <f t="shared" si="31"/>
        <v>0</v>
      </c>
      <c r="AI23" s="129">
        <f t="shared" si="31"/>
        <v>0</v>
      </c>
      <c r="AJ23" s="129">
        <f t="shared" si="31"/>
        <v>0</v>
      </c>
      <c r="AK23" s="129">
        <f t="shared" si="31"/>
        <v>0</v>
      </c>
      <c r="AM23" s="129">
        <f t="shared" si="7"/>
        <v>0</v>
      </c>
      <c r="AN23" s="129">
        <f t="shared" si="7"/>
        <v>0</v>
      </c>
      <c r="AO23" s="129">
        <f t="shared" si="7"/>
        <v>0</v>
      </c>
      <c r="AP23" s="129">
        <f t="shared" si="7"/>
        <v>0</v>
      </c>
      <c r="AQ23" s="129">
        <f t="shared" si="7"/>
        <v>0</v>
      </c>
    </row>
    <row r="24" spans="1:43" x14ac:dyDescent="0.2">
      <c r="A24" s="84">
        <v>37377</v>
      </c>
      <c r="B24" s="180">
        <v>1</v>
      </c>
      <c r="C24" s="123"/>
      <c r="D24" s="123">
        <v>100</v>
      </c>
      <c r="E24" s="182">
        <f t="shared" si="24"/>
        <v>0</v>
      </c>
      <c r="F24" s="123"/>
      <c r="G24" s="186"/>
      <c r="H24" s="124">
        <v>3</v>
      </c>
      <c r="I24" s="125">
        <v>3.35</v>
      </c>
      <c r="J24" s="124">
        <f t="shared" si="25"/>
        <v>2.7679999999999998</v>
      </c>
      <c r="K24" s="126">
        <v>0</v>
      </c>
      <c r="L24" s="126">
        <f t="shared" si="0"/>
        <v>0.59750000000000003</v>
      </c>
      <c r="M24" s="127">
        <f t="shared" si="26"/>
        <v>0</v>
      </c>
      <c r="N24" s="127">
        <f t="shared" si="26"/>
        <v>0</v>
      </c>
      <c r="O24" s="127">
        <f t="shared" si="26"/>
        <v>0</v>
      </c>
      <c r="P24" s="127">
        <f t="shared" si="26"/>
        <v>0</v>
      </c>
      <c r="Q24" s="127">
        <f t="shared" si="26"/>
        <v>0</v>
      </c>
      <c r="R24" s="128"/>
      <c r="S24" s="129">
        <f t="shared" si="27"/>
        <v>0</v>
      </c>
      <c r="T24" s="129">
        <f t="shared" si="27"/>
        <v>0</v>
      </c>
      <c r="U24" s="130">
        <f t="shared" si="28"/>
        <v>0</v>
      </c>
      <c r="V24" s="130">
        <f t="shared" si="29"/>
        <v>0</v>
      </c>
      <c r="W24" s="131"/>
      <c r="X24" s="132">
        <f t="shared" si="4"/>
        <v>1.9106479792596599E-2</v>
      </c>
      <c r="Y24" s="133">
        <f t="shared" ca="1" si="30"/>
        <v>133</v>
      </c>
      <c r="AA24" s="129">
        <f t="shared" si="5"/>
        <v>0</v>
      </c>
      <c r="AB24" s="129">
        <f t="shared" si="5"/>
        <v>0</v>
      </c>
      <c r="AC24" s="129">
        <f t="shared" si="5"/>
        <v>0</v>
      </c>
      <c r="AD24" s="129">
        <f t="shared" si="5"/>
        <v>0</v>
      </c>
      <c r="AE24" s="129">
        <f t="shared" si="5"/>
        <v>0</v>
      </c>
      <c r="AG24" s="129">
        <f t="shared" si="31"/>
        <v>0</v>
      </c>
      <c r="AH24" s="129">
        <f t="shared" si="31"/>
        <v>0</v>
      </c>
      <c r="AI24" s="129">
        <f t="shared" si="31"/>
        <v>0</v>
      </c>
      <c r="AJ24" s="129">
        <f t="shared" si="31"/>
        <v>0</v>
      </c>
      <c r="AK24" s="129">
        <f t="shared" si="31"/>
        <v>0</v>
      </c>
      <c r="AM24" s="129">
        <f t="shared" si="7"/>
        <v>0</v>
      </c>
      <c r="AN24" s="129">
        <f t="shared" si="7"/>
        <v>0</v>
      </c>
      <c r="AO24" s="129">
        <f t="shared" si="7"/>
        <v>0</v>
      </c>
      <c r="AP24" s="129">
        <f t="shared" si="7"/>
        <v>0</v>
      </c>
      <c r="AQ24" s="129">
        <f t="shared" si="7"/>
        <v>0</v>
      </c>
    </row>
    <row r="25" spans="1:43" x14ac:dyDescent="0.2">
      <c r="A25" s="84">
        <v>37408</v>
      </c>
      <c r="B25" s="180">
        <v>1</v>
      </c>
      <c r="C25" s="123"/>
      <c r="D25" s="123">
        <v>100</v>
      </c>
      <c r="E25" s="182">
        <f t="shared" si="24"/>
        <v>0</v>
      </c>
      <c r="F25" s="123"/>
      <c r="G25" s="186"/>
      <c r="H25" s="124">
        <v>3</v>
      </c>
      <c r="I25" s="125">
        <v>3.35</v>
      </c>
      <c r="J25" s="124">
        <f t="shared" si="25"/>
        <v>2.8180000000000001</v>
      </c>
      <c r="K25" s="126">
        <v>0</v>
      </c>
      <c r="L25" s="126">
        <f t="shared" si="0"/>
        <v>0.57499999999999996</v>
      </c>
      <c r="M25" s="127">
        <f t="shared" si="26"/>
        <v>0</v>
      </c>
      <c r="N25" s="127">
        <f t="shared" si="26"/>
        <v>0</v>
      </c>
      <c r="O25" s="127">
        <f t="shared" si="26"/>
        <v>0</v>
      </c>
      <c r="P25" s="127">
        <f t="shared" si="26"/>
        <v>0</v>
      </c>
      <c r="Q25" s="127">
        <f t="shared" si="26"/>
        <v>0</v>
      </c>
      <c r="R25" s="128"/>
      <c r="S25" s="129">
        <f t="shared" si="27"/>
        <v>0</v>
      </c>
      <c r="T25" s="129">
        <f t="shared" si="27"/>
        <v>0</v>
      </c>
      <c r="U25" s="130">
        <f t="shared" si="28"/>
        <v>0</v>
      </c>
      <c r="V25" s="130">
        <f t="shared" si="29"/>
        <v>0</v>
      </c>
      <c r="W25" s="131"/>
      <c r="X25" s="132">
        <f t="shared" si="4"/>
        <v>1.92824735369563E-2</v>
      </c>
      <c r="Y25" s="133">
        <f t="shared" ca="1" si="30"/>
        <v>166</v>
      </c>
      <c r="AA25" s="129">
        <f t="shared" si="5"/>
        <v>0</v>
      </c>
      <c r="AB25" s="129">
        <f t="shared" si="5"/>
        <v>0</v>
      </c>
      <c r="AC25" s="129">
        <f t="shared" si="5"/>
        <v>0</v>
      </c>
      <c r="AD25" s="129">
        <f t="shared" si="5"/>
        <v>0</v>
      </c>
      <c r="AE25" s="129">
        <f t="shared" si="5"/>
        <v>0</v>
      </c>
      <c r="AG25" s="129">
        <f t="shared" si="31"/>
        <v>0</v>
      </c>
      <c r="AH25" s="129">
        <f t="shared" si="31"/>
        <v>0</v>
      </c>
      <c r="AI25" s="129">
        <f t="shared" si="31"/>
        <v>0</v>
      </c>
      <c r="AJ25" s="129">
        <f t="shared" si="31"/>
        <v>0</v>
      </c>
      <c r="AK25" s="129">
        <f t="shared" si="31"/>
        <v>0</v>
      </c>
      <c r="AM25" s="129">
        <f t="shared" si="7"/>
        <v>0</v>
      </c>
      <c r="AN25" s="129">
        <f t="shared" si="7"/>
        <v>0</v>
      </c>
      <c r="AO25" s="129">
        <f t="shared" si="7"/>
        <v>0</v>
      </c>
      <c r="AP25" s="129">
        <f t="shared" si="7"/>
        <v>0</v>
      </c>
      <c r="AQ25" s="129">
        <f t="shared" si="7"/>
        <v>0</v>
      </c>
    </row>
    <row r="26" spans="1:43" x14ac:dyDescent="0.2">
      <c r="A26" s="84">
        <v>37438</v>
      </c>
      <c r="B26" s="180">
        <v>1</v>
      </c>
      <c r="C26" s="123"/>
      <c r="D26" s="123">
        <v>100</v>
      </c>
      <c r="E26" s="182">
        <f t="shared" si="24"/>
        <v>0</v>
      </c>
      <c r="F26" s="123"/>
      <c r="G26" s="186"/>
      <c r="H26" s="124">
        <v>3</v>
      </c>
      <c r="I26" s="125">
        <v>3.35</v>
      </c>
      <c r="J26" s="124">
        <f t="shared" si="25"/>
        <v>2.86</v>
      </c>
      <c r="K26" s="126">
        <v>0</v>
      </c>
      <c r="L26" s="126">
        <f t="shared" si="0"/>
        <v>0.56999999999999995</v>
      </c>
      <c r="M26" s="127">
        <f t="shared" si="26"/>
        <v>0</v>
      </c>
      <c r="N26" s="127">
        <f t="shared" si="26"/>
        <v>0</v>
      </c>
      <c r="O26" s="127">
        <f t="shared" si="26"/>
        <v>0</v>
      </c>
      <c r="P26" s="127">
        <f t="shared" si="26"/>
        <v>0</v>
      </c>
      <c r="Q26" s="127">
        <f t="shared" si="26"/>
        <v>0</v>
      </c>
      <c r="R26" s="128"/>
      <c r="S26" s="129">
        <f t="shared" si="27"/>
        <v>0</v>
      </c>
      <c r="T26" s="129">
        <f t="shared" si="27"/>
        <v>0</v>
      </c>
      <c r="U26" s="130">
        <f t="shared" si="28"/>
        <v>0</v>
      </c>
      <c r="V26" s="130">
        <f t="shared" si="29"/>
        <v>0</v>
      </c>
      <c r="W26" s="131"/>
      <c r="X26" s="132">
        <f t="shared" si="4"/>
        <v>1.95950648415604E-2</v>
      </c>
      <c r="Y26" s="133">
        <f t="shared" ca="1" si="30"/>
        <v>194</v>
      </c>
      <c r="AA26" s="129">
        <f t="shared" si="5"/>
        <v>0</v>
      </c>
      <c r="AB26" s="129">
        <f t="shared" si="5"/>
        <v>0</v>
      </c>
      <c r="AC26" s="129">
        <f t="shared" si="5"/>
        <v>0</v>
      </c>
      <c r="AD26" s="129">
        <f t="shared" si="5"/>
        <v>0</v>
      </c>
      <c r="AE26" s="129">
        <f t="shared" si="5"/>
        <v>0</v>
      </c>
      <c r="AG26" s="129">
        <f t="shared" si="31"/>
        <v>0</v>
      </c>
      <c r="AH26" s="129">
        <f t="shared" si="31"/>
        <v>0</v>
      </c>
      <c r="AI26" s="129">
        <f t="shared" si="31"/>
        <v>0</v>
      </c>
      <c r="AJ26" s="129">
        <f t="shared" si="31"/>
        <v>0</v>
      </c>
      <c r="AK26" s="129">
        <f t="shared" si="31"/>
        <v>0</v>
      </c>
      <c r="AM26" s="129">
        <f t="shared" si="7"/>
        <v>0</v>
      </c>
      <c r="AN26" s="129">
        <f t="shared" si="7"/>
        <v>0</v>
      </c>
      <c r="AO26" s="129">
        <f t="shared" si="7"/>
        <v>0</v>
      </c>
      <c r="AP26" s="129">
        <f t="shared" si="7"/>
        <v>0</v>
      </c>
      <c r="AQ26" s="129">
        <f t="shared" si="7"/>
        <v>0</v>
      </c>
    </row>
    <row r="27" spans="1:43" x14ac:dyDescent="0.2">
      <c r="A27" s="84">
        <v>37469</v>
      </c>
      <c r="B27" s="180">
        <v>1</v>
      </c>
      <c r="C27" s="123"/>
      <c r="D27" s="123">
        <v>100</v>
      </c>
      <c r="E27" s="182">
        <f t="shared" si="24"/>
        <v>0</v>
      </c>
      <c r="F27" s="123"/>
      <c r="G27" s="186"/>
      <c r="H27" s="124">
        <v>3</v>
      </c>
      <c r="I27" s="125">
        <v>3.35</v>
      </c>
      <c r="J27" s="124">
        <f t="shared" si="25"/>
        <v>2.903</v>
      </c>
      <c r="K27" s="126">
        <v>0</v>
      </c>
      <c r="L27" s="126">
        <f t="shared" si="0"/>
        <v>0.56499999999999995</v>
      </c>
      <c r="M27" s="127">
        <f t="shared" si="26"/>
        <v>0</v>
      </c>
      <c r="N27" s="127">
        <f t="shared" si="26"/>
        <v>0</v>
      </c>
      <c r="O27" s="127">
        <f t="shared" si="26"/>
        <v>0</v>
      </c>
      <c r="P27" s="127">
        <f t="shared" si="26"/>
        <v>0</v>
      </c>
      <c r="Q27" s="127">
        <f t="shared" si="26"/>
        <v>0</v>
      </c>
      <c r="R27" s="128"/>
      <c r="S27" s="129">
        <f t="shared" si="27"/>
        <v>0</v>
      </c>
      <c r="T27" s="129">
        <f t="shared" si="27"/>
        <v>0</v>
      </c>
      <c r="U27" s="130">
        <f t="shared" si="28"/>
        <v>0</v>
      </c>
      <c r="V27" s="130">
        <f t="shared" si="29"/>
        <v>0</v>
      </c>
      <c r="W27" s="131"/>
      <c r="X27" s="132">
        <f t="shared" si="4"/>
        <v>2.01466105621213E-2</v>
      </c>
      <c r="Y27" s="133">
        <f t="shared" ca="1" si="30"/>
        <v>225</v>
      </c>
      <c r="AA27" s="129">
        <f t="shared" si="5"/>
        <v>0</v>
      </c>
      <c r="AB27" s="129">
        <f t="shared" si="5"/>
        <v>0</v>
      </c>
      <c r="AC27" s="129">
        <f t="shared" si="5"/>
        <v>0</v>
      </c>
      <c r="AD27" s="129">
        <f t="shared" si="5"/>
        <v>0</v>
      </c>
      <c r="AE27" s="129">
        <f t="shared" si="5"/>
        <v>0</v>
      </c>
      <c r="AG27" s="129">
        <f t="shared" si="31"/>
        <v>0</v>
      </c>
      <c r="AH27" s="129">
        <f t="shared" si="31"/>
        <v>0</v>
      </c>
      <c r="AI27" s="129">
        <f t="shared" si="31"/>
        <v>0</v>
      </c>
      <c r="AJ27" s="129">
        <f t="shared" si="31"/>
        <v>0</v>
      </c>
      <c r="AK27" s="129">
        <f t="shared" si="31"/>
        <v>0</v>
      </c>
      <c r="AM27" s="129">
        <f t="shared" si="7"/>
        <v>0</v>
      </c>
      <c r="AN27" s="129">
        <f t="shared" si="7"/>
        <v>0</v>
      </c>
      <c r="AO27" s="129">
        <f t="shared" si="7"/>
        <v>0</v>
      </c>
      <c r="AP27" s="129">
        <f t="shared" si="7"/>
        <v>0</v>
      </c>
      <c r="AQ27" s="129">
        <f t="shared" si="7"/>
        <v>0</v>
      </c>
    </row>
    <row r="28" spans="1:43" x14ac:dyDescent="0.2">
      <c r="A28" s="84">
        <v>37500</v>
      </c>
      <c r="B28" s="180">
        <v>1</v>
      </c>
      <c r="C28" s="123"/>
      <c r="D28" s="123">
        <v>100</v>
      </c>
      <c r="E28" s="182">
        <f t="shared" si="24"/>
        <v>0</v>
      </c>
      <c r="F28" s="123"/>
      <c r="G28" s="186"/>
      <c r="H28" s="124">
        <v>3</v>
      </c>
      <c r="I28" s="125">
        <v>3.35</v>
      </c>
      <c r="J28" s="124">
        <f t="shared" si="25"/>
        <v>2.899</v>
      </c>
      <c r="K28" s="126">
        <v>0</v>
      </c>
      <c r="L28" s="126">
        <f t="shared" si="0"/>
        <v>0.5625</v>
      </c>
      <c r="M28" s="127">
        <f t="shared" si="26"/>
        <v>0</v>
      </c>
      <c r="N28" s="127">
        <f t="shared" si="26"/>
        <v>0</v>
      </c>
      <c r="O28" s="127">
        <f t="shared" si="26"/>
        <v>0</v>
      </c>
      <c r="P28" s="127">
        <f t="shared" si="26"/>
        <v>0</v>
      </c>
      <c r="Q28" s="127">
        <f t="shared" si="26"/>
        <v>0</v>
      </c>
      <c r="R28" s="128"/>
      <c r="S28" s="129">
        <f>IF(ISNUMBER($A28),$F28*N28,0)</f>
        <v>0</v>
      </c>
      <c r="T28" s="129">
        <f>IF(ISNUMBER($A28),$F28*O28,0)</f>
        <v>0</v>
      </c>
      <c r="U28" s="130">
        <f t="shared" si="28"/>
        <v>0</v>
      </c>
      <c r="V28" s="130">
        <f t="shared" si="29"/>
        <v>0</v>
      </c>
      <c r="W28" s="131"/>
      <c r="X28" s="132">
        <f t="shared" si="4"/>
        <v>2.0698156385751301E-2</v>
      </c>
      <c r="Y28" s="133">
        <f t="shared" ca="1" si="30"/>
        <v>257</v>
      </c>
      <c r="AA28" s="129">
        <f t="shared" si="5"/>
        <v>0</v>
      </c>
      <c r="AB28" s="129">
        <f t="shared" si="5"/>
        <v>0</v>
      </c>
      <c r="AC28" s="129">
        <f t="shared" si="5"/>
        <v>0</v>
      </c>
      <c r="AD28" s="129">
        <f t="shared" si="5"/>
        <v>0</v>
      </c>
      <c r="AE28" s="129">
        <f t="shared" si="5"/>
        <v>0</v>
      </c>
      <c r="AG28" s="129">
        <f t="shared" si="31"/>
        <v>0</v>
      </c>
      <c r="AH28" s="129">
        <f t="shared" si="31"/>
        <v>0</v>
      </c>
      <c r="AI28" s="129">
        <f t="shared" si="31"/>
        <v>0</v>
      </c>
      <c r="AJ28" s="129">
        <f t="shared" si="31"/>
        <v>0</v>
      </c>
      <c r="AK28" s="129">
        <f t="shared" si="31"/>
        <v>0</v>
      </c>
      <c r="AM28" s="129">
        <f t="shared" si="7"/>
        <v>0</v>
      </c>
      <c r="AN28" s="129">
        <f t="shared" si="7"/>
        <v>0</v>
      </c>
      <c r="AO28" s="129">
        <f t="shared" si="7"/>
        <v>0</v>
      </c>
      <c r="AP28" s="129">
        <f t="shared" si="7"/>
        <v>0</v>
      </c>
      <c r="AQ28" s="129">
        <f t="shared" si="7"/>
        <v>0</v>
      </c>
    </row>
    <row r="29" spans="1:43" x14ac:dyDescent="0.2">
      <c r="A29" s="84">
        <v>37530</v>
      </c>
      <c r="B29" s="180">
        <v>1</v>
      </c>
      <c r="C29" s="123"/>
      <c r="D29" s="123">
        <v>100</v>
      </c>
      <c r="E29" s="182">
        <f t="shared" si="24"/>
        <v>0</v>
      </c>
      <c r="F29" s="123"/>
      <c r="G29" s="186"/>
      <c r="H29" s="124">
        <v>3</v>
      </c>
      <c r="I29" s="125">
        <v>3.35</v>
      </c>
      <c r="J29" s="124">
        <f t="shared" si="25"/>
        <v>2.9220000000000002</v>
      </c>
      <c r="K29" s="126">
        <v>0</v>
      </c>
      <c r="L29" s="126">
        <f t="shared" si="0"/>
        <v>0.5625</v>
      </c>
      <c r="M29" s="127">
        <f t="shared" si="26"/>
        <v>0</v>
      </c>
      <c r="N29" s="127">
        <f t="shared" si="26"/>
        <v>0</v>
      </c>
      <c r="O29" s="127">
        <f t="shared" si="26"/>
        <v>0</v>
      </c>
      <c r="P29" s="127">
        <f t="shared" si="26"/>
        <v>0</v>
      </c>
      <c r="Q29" s="127">
        <f t="shared" si="26"/>
        <v>0</v>
      </c>
      <c r="R29" s="128"/>
      <c r="S29" s="129">
        <f>IF(ISNUMBER($A29),$F29*N29,0)</f>
        <v>0</v>
      </c>
      <c r="T29" s="129">
        <f>IF(ISNUMBER($A29),$F29*O29,0)</f>
        <v>0</v>
      </c>
      <c r="U29" s="130">
        <f t="shared" si="28"/>
        <v>0</v>
      </c>
      <c r="V29" s="130">
        <f t="shared" si="29"/>
        <v>0</v>
      </c>
      <c r="W29" s="131"/>
      <c r="X29" s="132">
        <f t="shared" si="4"/>
        <v>2.1320240886603298E-2</v>
      </c>
      <c r="Y29" s="133">
        <f t="shared" ca="1" si="30"/>
        <v>286</v>
      </c>
      <c r="AA29" s="129">
        <f t="shared" si="5"/>
        <v>0</v>
      </c>
      <c r="AB29" s="129">
        <f t="shared" si="5"/>
        <v>0</v>
      </c>
      <c r="AC29" s="129">
        <f t="shared" si="5"/>
        <v>0</v>
      </c>
      <c r="AD29" s="129">
        <f t="shared" si="5"/>
        <v>0</v>
      </c>
      <c r="AE29" s="129">
        <f t="shared" si="5"/>
        <v>0</v>
      </c>
      <c r="AG29" s="129">
        <f t="shared" si="31"/>
        <v>0</v>
      </c>
      <c r="AH29" s="129">
        <f t="shared" si="31"/>
        <v>0</v>
      </c>
      <c r="AI29" s="129">
        <f t="shared" si="31"/>
        <v>0</v>
      </c>
      <c r="AJ29" s="129">
        <f t="shared" si="31"/>
        <v>0</v>
      </c>
      <c r="AK29" s="129">
        <f t="shared" si="31"/>
        <v>0</v>
      </c>
      <c r="AM29" s="129">
        <f t="shared" si="7"/>
        <v>0</v>
      </c>
      <c r="AN29" s="129">
        <f t="shared" si="7"/>
        <v>0</v>
      </c>
      <c r="AO29" s="129">
        <f t="shared" si="7"/>
        <v>0</v>
      </c>
      <c r="AP29" s="129">
        <f t="shared" si="7"/>
        <v>0</v>
      </c>
      <c r="AQ29" s="129">
        <f t="shared" si="7"/>
        <v>0</v>
      </c>
    </row>
    <row r="30" spans="1:43" x14ac:dyDescent="0.2">
      <c r="A30" s="84"/>
      <c r="B30" s="180"/>
      <c r="C30" s="123"/>
      <c r="D30" s="123"/>
      <c r="E30" s="182"/>
      <c r="F30" s="123"/>
      <c r="G30" s="186"/>
      <c r="H30" s="124"/>
      <c r="I30" s="125"/>
      <c r="J30" s="124"/>
      <c r="K30" s="126"/>
      <c r="L30" s="126"/>
      <c r="M30" s="127"/>
      <c r="N30" s="127"/>
      <c r="O30" s="127"/>
      <c r="P30" s="127"/>
      <c r="Q30" s="127"/>
      <c r="R30" s="128"/>
      <c r="S30" s="129"/>
      <c r="T30" s="129"/>
      <c r="U30" s="130"/>
      <c r="V30" s="130"/>
      <c r="W30" s="131"/>
      <c r="X30" s="132"/>
      <c r="Y30" s="133"/>
      <c r="AA30" s="129"/>
      <c r="AB30" s="129"/>
      <c r="AC30" s="129"/>
      <c r="AD30" s="129"/>
      <c r="AE30" s="129"/>
      <c r="AG30" s="129"/>
      <c r="AH30" s="129"/>
      <c r="AI30" s="129"/>
      <c r="AJ30" s="129"/>
      <c r="AK30" s="129"/>
      <c r="AM30" s="129"/>
      <c r="AN30" s="129"/>
      <c r="AO30" s="129"/>
      <c r="AP30" s="129"/>
      <c r="AQ30" s="129"/>
    </row>
    <row r="31" spans="1:43" x14ac:dyDescent="0.2">
      <c r="A31" s="84">
        <v>37438</v>
      </c>
      <c r="B31" s="180"/>
      <c r="C31" s="123"/>
      <c r="D31" s="123"/>
      <c r="E31" s="182">
        <f t="shared" ref="E31:E36" si="32">(M31-B31)*F31*10000</f>
        <v>0</v>
      </c>
      <c r="F31" s="123"/>
      <c r="G31" s="186">
        <v>-0.115</v>
      </c>
      <c r="H31" s="124">
        <v>2</v>
      </c>
      <c r="I31" s="125">
        <v>3.7</v>
      </c>
      <c r="J31" s="124">
        <f t="shared" ref="J31:J36" si="33">VLOOKUP($A31,PARAMS,2,FALSE)+G31</f>
        <v>2.7449999999999997</v>
      </c>
      <c r="K31" s="126">
        <v>0</v>
      </c>
      <c r="L31" s="126">
        <f t="shared" si="0"/>
        <v>0.56999999999999995</v>
      </c>
      <c r="M31" s="127">
        <f t="shared" ref="M31:Q36" si="34">IF(ISNUMBER($F31),bsd(M$2,$H31,$J31,$I31,$Y31,$L31,$X31,0.2),0)</f>
        <v>0</v>
      </c>
      <c r="N31" s="127">
        <f t="shared" si="34"/>
        <v>0</v>
      </c>
      <c r="O31" s="127">
        <f t="shared" si="34"/>
        <v>0</v>
      </c>
      <c r="P31" s="127">
        <f t="shared" si="34"/>
        <v>0</v>
      </c>
      <c r="Q31" s="127">
        <f t="shared" si="34"/>
        <v>0</v>
      </c>
      <c r="R31" s="128"/>
      <c r="S31" s="129">
        <f t="shared" ref="S31:S36" si="35">IF(ISNUMBER($A31),$F31*N31,0)</f>
        <v>0</v>
      </c>
      <c r="T31" s="129">
        <f t="shared" ref="T31:T36" si="36">IF(ISNUMBER($A31),$F31*O31,0)</f>
        <v>0</v>
      </c>
      <c r="U31" s="130">
        <f t="shared" ref="U31:U36" si="37">IF(ISNUMBER($A31),$F31*P31*10000,0)</f>
        <v>0</v>
      </c>
      <c r="V31" s="130">
        <f t="shared" ref="V31:V36" si="38">IF(ISNUMBER($A31),$F31*Q31*-10000,0)</f>
        <v>0</v>
      </c>
      <c r="W31" s="131"/>
      <c r="X31" s="132">
        <f t="shared" si="4"/>
        <v>1.95950648415604E-2</v>
      </c>
      <c r="Y31" s="133">
        <f t="shared" ref="Y31:Y36" ca="1" si="39">IF(ISNUMBER(G31),VLOOKUP($A31,PARAMS,8,FALSE),VLOOKUP($A31,PARAMS,4,FALSE))-TODAY()</f>
        <v>195</v>
      </c>
      <c r="AA31" s="129">
        <f t="shared" si="5"/>
        <v>0</v>
      </c>
      <c r="AB31" s="129">
        <f t="shared" si="5"/>
        <v>0</v>
      </c>
      <c r="AC31" s="129">
        <f t="shared" si="5"/>
        <v>0</v>
      </c>
      <c r="AD31" s="129">
        <f t="shared" si="5"/>
        <v>0</v>
      </c>
      <c r="AE31" s="129">
        <f t="shared" si="5"/>
        <v>0</v>
      </c>
      <c r="AG31" s="129">
        <f t="shared" ref="AG31:AK36" si="40">IF($E31=AG$2,$T31,0)</f>
        <v>0</v>
      </c>
      <c r="AH31" s="129">
        <f t="shared" si="40"/>
        <v>0</v>
      </c>
      <c r="AI31" s="129">
        <f t="shared" si="40"/>
        <v>0</v>
      </c>
      <c r="AJ31" s="129">
        <f t="shared" si="40"/>
        <v>0</v>
      </c>
      <c r="AK31" s="129">
        <f t="shared" si="40"/>
        <v>0</v>
      </c>
      <c r="AM31" s="129">
        <f t="shared" si="7"/>
        <v>0</v>
      </c>
      <c r="AN31" s="129">
        <f t="shared" si="7"/>
        <v>0</v>
      </c>
      <c r="AO31" s="129">
        <f t="shared" si="7"/>
        <v>0</v>
      </c>
      <c r="AP31" s="129">
        <f t="shared" si="7"/>
        <v>0</v>
      </c>
      <c r="AQ31" s="129">
        <f t="shared" si="7"/>
        <v>0</v>
      </c>
    </row>
    <row r="32" spans="1:43" x14ac:dyDescent="0.2">
      <c r="A32" s="84">
        <v>37469</v>
      </c>
      <c r="B32" s="180"/>
      <c r="C32" s="123"/>
      <c r="D32" s="123"/>
      <c r="E32" s="182">
        <f t="shared" si="32"/>
        <v>0</v>
      </c>
      <c r="F32" s="123"/>
      <c r="G32" s="186">
        <v>-0.115</v>
      </c>
      <c r="H32" s="124">
        <v>2</v>
      </c>
      <c r="I32" s="125">
        <v>3.7</v>
      </c>
      <c r="J32" s="124">
        <f t="shared" si="33"/>
        <v>2.7879999999999998</v>
      </c>
      <c r="K32" s="126">
        <v>0</v>
      </c>
      <c r="L32" s="126">
        <f t="shared" si="0"/>
        <v>0.56499999999999995</v>
      </c>
      <c r="M32" s="127">
        <f t="shared" si="34"/>
        <v>0</v>
      </c>
      <c r="N32" s="127">
        <f t="shared" si="34"/>
        <v>0</v>
      </c>
      <c r="O32" s="127">
        <f t="shared" si="34"/>
        <v>0</v>
      </c>
      <c r="P32" s="127">
        <f t="shared" si="34"/>
        <v>0</v>
      </c>
      <c r="Q32" s="127">
        <f t="shared" si="34"/>
        <v>0</v>
      </c>
      <c r="R32" s="128"/>
      <c r="S32" s="129">
        <f t="shared" si="35"/>
        <v>0</v>
      </c>
      <c r="T32" s="129">
        <f t="shared" si="36"/>
        <v>0</v>
      </c>
      <c r="U32" s="130">
        <f t="shared" si="37"/>
        <v>0</v>
      </c>
      <c r="V32" s="130">
        <f t="shared" si="38"/>
        <v>0</v>
      </c>
      <c r="W32" s="131"/>
      <c r="X32" s="132">
        <f t="shared" si="4"/>
        <v>2.01466105621213E-2</v>
      </c>
      <c r="Y32" s="133">
        <f t="shared" ca="1" si="39"/>
        <v>228</v>
      </c>
      <c r="AA32" s="129">
        <f t="shared" si="5"/>
        <v>0</v>
      </c>
      <c r="AB32" s="129">
        <f t="shared" si="5"/>
        <v>0</v>
      </c>
      <c r="AC32" s="129">
        <f t="shared" si="5"/>
        <v>0</v>
      </c>
      <c r="AD32" s="129">
        <f t="shared" si="5"/>
        <v>0</v>
      </c>
      <c r="AE32" s="129">
        <f t="shared" si="5"/>
        <v>0</v>
      </c>
      <c r="AG32" s="129">
        <f t="shared" si="40"/>
        <v>0</v>
      </c>
      <c r="AH32" s="129">
        <f t="shared" si="40"/>
        <v>0</v>
      </c>
      <c r="AI32" s="129">
        <f t="shared" si="40"/>
        <v>0</v>
      </c>
      <c r="AJ32" s="129">
        <f t="shared" si="40"/>
        <v>0</v>
      </c>
      <c r="AK32" s="129">
        <f t="shared" si="40"/>
        <v>0</v>
      </c>
      <c r="AM32" s="129">
        <f t="shared" si="7"/>
        <v>0</v>
      </c>
      <c r="AN32" s="129">
        <f t="shared" si="7"/>
        <v>0</v>
      </c>
      <c r="AO32" s="129">
        <f t="shared" si="7"/>
        <v>0</v>
      </c>
      <c r="AP32" s="129">
        <f t="shared" si="7"/>
        <v>0</v>
      </c>
      <c r="AQ32" s="129">
        <f t="shared" si="7"/>
        <v>0</v>
      </c>
    </row>
    <row r="33" spans="1:43" x14ac:dyDescent="0.2">
      <c r="A33" s="84">
        <v>37500</v>
      </c>
      <c r="B33" s="180"/>
      <c r="C33" s="123"/>
      <c r="D33" s="123"/>
      <c r="E33" s="182">
        <f t="shared" si="32"/>
        <v>0</v>
      </c>
      <c r="F33" s="123"/>
      <c r="G33" s="186">
        <v>-0.115</v>
      </c>
      <c r="H33" s="124">
        <v>2</v>
      </c>
      <c r="I33" s="125">
        <v>3.7</v>
      </c>
      <c r="J33" s="124">
        <f t="shared" si="33"/>
        <v>2.7839999999999998</v>
      </c>
      <c r="K33" s="126">
        <v>0</v>
      </c>
      <c r="L33" s="126">
        <f t="shared" si="0"/>
        <v>0.5625</v>
      </c>
      <c r="M33" s="127">
        <f t="shared" si="34"/>
        <v>0</v>
      </c>
      <c r="N33" s="127">
        <f t="shared" si="34"/>
        <v>0</v>
      </c>
      <c r="O33" s="127">
        <f t="shared" si="34"/>
        <v>0</v>
      </c>
      <c r="P33" s="127">
        <f t="shared" si="34"/>
        <v>0</v>
      </c>
      <c r="Q33" s="127">
        <f t="shared" si="34"/>
        <v>0</v>
      </c>
      <c r="R33" s="128"/>
      <c r="S33" s="129">
        <f t="shared" si="35"/>
        <v>0</v>
      </c>
      <c r="T33" s="129">
        <f t="shared" si="36"/>
        <v>0</v>
      </c>
      <c r="U33" s="130">
        <f t="shared" si="37"/>
        <v>0</v>
      </c>
      <c r="V33" s="130">
        <f t="shared" si="38"/>
        <v>0</v>
      </c>
      <c r="W33" s="131"/>
      <c r="X33" s="132">
        <f t="shared" si="4"/>
        <v>2.0698156385751301E-2</v>
      </c>
      <c r="Y33" s="133">
        <f t="shared" ca="1" si="39"/>
        <v>258</v>
      </c>
      <c r="AA33" s="129">
        <f t="shared" si="5"/>
        <v>0</v>
      </c>
      <c r="AB33" s="129">
        <f t="shared" si="5"/>
        <v>0</v>
      </c>
      <c r="AC33" s="129">
        <f t="shared" si="5"/>
        <v>0</v>
      </c>
      <c r="AD33" s="129">
        <f t="shared" si="5"/>
        <v>0</v>
      </c>
      <c r="AE33" s="129">
        <f t="shared" si="5"/>
        <v>0</v>
      </c>
      <c r="AG33" s="129">
        <f t="shared" si="40"/>
        <v>0</v>
      </c>
      <c r="AH33" s="129">
        <f t="shared" si="40"/>
        <v>0</v>
      </c>
      <c r="AI33" s="129">
        <f t="shared" si="40"/>
        <v>0</v>
      </c>
      <c r="AJ33" s="129">
        <f t="shared" si="40"/>
        <v>0</v>
      </c>
      <c r="AK33" s="129">
        <f t="shared" si="40"/>
        <v>0</v>
      </c>
      <c r="AM33" s="129">
        <f t="shared" si="7"/>
        <v>0</v>
      </c>
      <c r="AN33" s="129">
        <f t="shared" si="7"/>
        <v>0</v>
      </c>
      <c r="AO33" s="129">
        <f t="shared" si="7"/>
        <v>0</v>
      </c>
      <c r="AP33" s="129">
        <f t="shared" si="7"/>
        <v>0</v>
      </c>
      <c r="AQ33" s="129">
        <f t="shared" si="7"/>
        <v>0</v>
      </c>
    </row>
    <row r="34" spans="1:43" x14ac:dyDescent="0.2">
      <c r="A34" s="84">
        <v>37530</v>
      </c>
      <c r="B34" s="180"/>
      <c r="C34" s="123"/>
      <c r="D34" s="123"/>
      <c r="E34" s="182">
        <f t="shared" si="32"/>
        <v>0</v>
      </c>
      <c r="F34" s="123"/>
      <c r="G34" s="186">
        <v>-0.115</v>
      </c>
      <c r="H34" s="124">
        <v>2</v>
      </c>
      <c r="I34" s="125">
        <v>3.7</v>
      </c>
      <c r="J34" s="124">
        <f t="shared" si="33"/>
        <v>2.8069999999999999</v>
      </c>
      <c r="K34" s="126">
        <v>0</v>
      </c>
      <c r="L34" s="126">
        <f t="shared" si="0"/>
        <v>0.5625</v>
      </c>
      <c r="M34" s="127">
        <f t="shared" si="34"/>
        <v>0</v>
      </c>
      <c r="N34" s="127">
        <f t="shared" si="34"/>
        <v>0</v>
      </c>
      <c r="O34" s="127">
        <f t="shared" si="34"/>
        <v>0</v>
      </c>
      <c r="P34" s="127">
        <f t="shared" si="34"/>
        <v>0</v>
      </c>
      <c r="Q34" s="127">
        <f t="shared" si="34"/>
        <v>0</v>
      </c>
      <c r="R34" s="128"/>
      <c r="S34" s="129">
        <f t="shared" si="35"/>
        <v>0</v>
      </c>
      <c r="T34" s="129">
        <f t="shared" si="36"/>
        <v>0</v>
      </c>
      <c r="U34" s="130">
        <f t="shared" si="37"/>
        <v>0</v>
      </c>
      <c r="V34" s="130">
        <f t="shared" si="38"/>
        <v>0</v>
      </c>
      <c r="W34" s="131"/>
      <c r="X34" s="132">
        <f t="shared" si="4"/>
        <v>2.1320240886603298E-2</v>
      </c>
      <c r="Y34" s="133">
        <f t="shared" ca="1" si="39"/>
        <v>287</v>
      </c>
      <c r="AA34" s="129">
        <f t="shared" si="5"/>
        <v>0</v>
      </c>
      <c r="AB34" s="129">
        <f t="shared" si="5"/>
        <v>0</v>
      </c>
      <c r="AC34" s="129">
        <f t="shared" si="5"/>
        <v>0</v>
      </c>
      <c r="AD34" s="129">
        <f t="shared" si="5"/>
        <v>0</v>
      </c>
      <c r="AE34" s="129">
        <f t="shared" si="5"/>
        <v>0</v>
      </c>
      <c r="AG34" s="129">
        <f t="shared" si="40"/>
        <v>0</v>
      </c>
      <c r="AH34" s="129">
        <f t="shared" si="40"/>
        <v>0</v>
      </c>
      <c r="AI34" s="129">
        <f t="shared" si="40"/>
        <v>0</v>
      </c>
      <c r="AJ34" s="129">
        <f t="shared" si="40"/>
        <v>0</v>
      </c>
      <c r="AK34" s="129">
        <f t="shared" si="40"/>
        <v>0</v>
      </c>
      <c r="AM34" s="129">
        <f t="shared" si="7"/>
        <v>0</v>
      </c>
      <c r="AN34" s="129">
        <f t="shared" si="7"/>
        <v>0</v>
      </c>
      <c r="AO34" s="129">
        <f t="shared" si="7"/>
        <v>0</v>
      </c>
      <c r="AP34" s="129">
        <f t="shared" si="7"/>
        <v>0</v>
      </c>
      <c r="AQ34" s="129">
        <f t="shared" si="7"/>
        <v>0</v>
      </c>
    </row>
    <row r="35" spans="1:43" x14ac:dyDescent="0.2">
      <c r="A35" s="84">
        <v>37561</v>
      </c>
      <c r="B35" s="180"/>
      <c r="C35" s="123"/>
      <c r="D35" s="123"/>
      <c r="E35" s="182">
        <f t="shared" si="32"/>
        <v>0</v>
      </c>
      <c r="F35" s="123"/>
      <c r="G35" s="186">
        <v>-0.115</v>
      </c>
      <c r="H35" s="124">
        <v>2</v>
      </c>
      <c r="I35" s="125">
        <v>3.7</v>
      </c>
      <c r="J35" s="124">
        <f t="shared" si="33"/>
        <v>3.004</v>
      </c>
      <c r="K35" s="126">
        <v>0</v>
      </c>
      <c r="L35" s="126">
        <f t="shared" si="0"/>
        <v>0.55500000000000005</v>
      </c>
      <c r="M35" s="127">
        <f t="shared" si="34"/>
        <v>0</v>
      </c>
      <c r="N35" s="127">
        <f t="shared" si="34"/>
        <v>0</v>
      </c>
      <c r="O35" s="127">
        <f t="shared" si="34"/>
        <v>0</v>
      </c>
      <c r="P35" s="127">
        <f t="shared" si="34"/>
        <v>0</v>
      </c>
      <c r="Q35" s="127">
        <f t="shared" si="34"/>
        <v>0</v>
      </c>
      <c r="R35" s="128"/>
      <c r="S35" s="129">
        <f t="shared" si="35"/>
        <v>0</v>
      </c>
      <c r="T35" s="129">
        <f t="shared" si="36"/>
        <v>0</v>
      </c>
      <c r="U35" s="130">
        <f t="shared" si="37"/>
        <v>0</v>
      </c>
      <c r="V35" s="130">
        <f t="shared" si="38"/>
        <v>0</v>
      </c>
      <c r="W35" s="131"/>
      <c r="X35" s="132">
        <f t="shared" si="4"/>
        <v>2.2088071650084199E-2</v>
      </c>
      <c r="Y35" s="133">
        <f t="shared" ca="1" si="39"/>
        <v>320</v>
      </c>
      <c r="AA35" s="129">
        <f t="shared" si="5"/>
        <v>0</v>
      </c>
      <c r="AB35" s="129">
        <f t="shared" si="5"/>
        <v>0</v>
      </c>
      <c r="AC35" s="129">
        <f t="shared" si="5"/>
        <v>0</v>
      </c>
      <c r="AD35" s="129">
        <f t="shared" si="5"/>
        <v>0</v>
      </c>
      <c r="AE35" s="129">
        <f t="shared" si="5"/>
        <v>0</v>
      </c>
      <c r="AG35" s="129">
        <f t="shared" si="40"/>
        <v>0</v>
      </c>
      <c r="AH35" s="129">
        <f t="shared" si="40"/>
        <v>0</v>
      </c>
      <c r="AI35" s="129">
        <f t="shared" si="40"/>
        <v>0</v>
      </c>
      <c r="AJ35" s="129">
        <f t="shared" si="40"/>
        <v>0</v>
      </c>
      <c r="AK35" s="129">
        <f t="shared" si="40"/>
        <v>0</v>
      </c>
      <c r="AM35" s="129">
        <f t="shared" si="7"/>
        <v>0</v>
      </c>
      <c r="AN35" s="129">
        <f t="shared" si="7"/>
        <v>0</v>
      </c>
      <c r="AO35" s="129">
        <f t="shared" si="7"/>
        <v>0</v>
      </c>
      <c r="AP35" s="129">
        <f t="shared" si="7"/>
        <v>0</v>
      </c>
      <c r="AQ35" s="129">
        <f t="shared" si="7"/>
        <v>0</v>
      </c>
    </row>
    <row r="36" spans="1:43" x14ac:dyDescent="0.2">
      <c r="A36" s="84">
        <v>37591</v>
      </c>
      <c r="B36" s="180"/>
      <c r="C36" s="123"/>
      <c r="D36" s="123"/>
      <c r="E36" s="182">
        <f t="shared" si="32"/>
        <v>0</v>
      </c>
      <c r="F36" s="123"/>
      <c r="G36" s="186">
        <v>-0.115</v>
      </c>
      <c r="H36" s="124">
        <v>2</v>
      </c>
      <c r="I36" s="125">
        <v>3.7</v>
      </c>
      <c r="J36" s="124">
        <f t="shared" si="33"/>
        <v>3.1909999999999998</v>
      </c>
      <c r="K36" s="126">
        <v>0</v>
      </c>
      <c r="L36" s="126">
        <f t="shared" si="0"/>
        <v>0.55000000000000004</v>
      </c>
      <c r="M36" s="127">
        <f t="shared" si="34"/>
        <v>0</v>
      </c>
      <c r="N36" s="127">
        <f t="shared" si="34"/>
        <v>0</v>
      </c>
      <c r="O36" s="127">
        <f t="shared" si="34"/>
        <v>0</v>
      </c>
      <c r="P36" s="127">
        <f t="shared" si="34"/>
        <v>0</v>
      </c>
      <c r="Q36" s="127">
        <f t="shared" si="34"/>
        <v>0</v>
      </c>
      <c r="R36" s="128"/>
      <c r="S36" s="129">
        <f t="shared" si="35"/>
        <v>0</v>
      </c>
      <c r="T36" s="129">
        <f t="shared" si="36"/>
        <v>0</v>
      </c>
      <c r="U36" s="130">
        <f t="shared" si="37"/>
        <v>0</v>
      </c>
      <c r="V36" s="130">
        <f t="shared" si="38"/>
        <v>0</v>
      </c>
      <c r="W36" s="131"/>
      <c r="X36" s="132">
        <f t="shared" si="4"/>
        <v>2.2831133869270399E-2</v>
      </c>
      <c r="Y36" s="133">
        <f t="shared" ca="1" si="39"/>
        <v>348</v>
      </c>
      <c r="AA36" s="129">
        <f t="shared" si="5"/>
        <v>0</v>
      </c>
      <c r="AB36" s="129">
        <f t="shared" si="5"/>
        <v>0</v>
      </c>
      <c r="AC36" s="129">
        <f t="shared" si="5"/>
        <v>0</v>
      </c>
      <c r="AD36" s="129">
        <f t="shared" si="5"/>
        <v>0</v>
      </c>
      <c r="AE36" s="129">
        <f t="shared" si="5"/>
        <v>0</v>
      </c>
      <c r="AG36" s="129">
        <f t="shared" si="40"/>
        <v>0</v>
      </c>
      <c r="AH36" s="129">
        <f t="shared" si="40"/>
        <v>0</v>
      </c>
      <c r="AI36" s="129">
        <f t="shared" si="40"/>
        <v>0</v>
      </c>
      <c r="AJ36" s="129">
        <f t="shared" si="40"/>
        <v>0</v>
      </c>
      <c r="AK36" s="129">
        <f t="shared" si="40"/>
        <v>0</v>
      </c>
      <c r="AM36" s="129">
        <f t="shared" si="7"/>
        <v>0</v>
      </c>
      <c r="AN36" s="129">
        <f t="shared" si="7"/>
        <v>0</v>
      </c>
      <c r="AO36" s="129">
        <f t="shared" si="7"/>
        <v>0</v>
      </c>
      <c r="AP36" s="129">
        <f t="shared" si="7"/>
        <v>0</v>
      </c>
      <c r="AQ36" s="129">
        <f t="shared" si="7"/>
        <v>0</v>
      </c>
    </row>
    <row r="37" spans="1:43" x14ac:dyDescent="0.2">
      <c r="A37" s="84"/>
      <c r="B37" s="180"/>
      <c r="C37" s="123"/>
      <c r="D37" s="123"/>
      <c r="E37" s="182"/>
      <c r="F37" s="123"/>
      <c r="G37" s="186"/>
      <c r="H37" s="124"/>
      <c r="I37" s="125"/>
      <c r="J37" s="124"/>
      <c r="K37" s="126"/>
      <c r="L37" s="126"/>
      <c r="M37" s="127"/>
      <c r="N37" s="127"/>
      <c r="O37" s="127"/>
      <c r="P37" s="127"/>
      <c r="Q37" s="127"/>
      <c r="R37" s="128"/>
      <c r="S37" s="129"/>
      <c r="T37" s="129"/>
      <c r="U37" s="130"/>
      <c r="V37" s="130"/>
      <c r="W37" s="131"/>
      <c r="X37" s="132"/>
      <c r="Y37" s="133"/>
      <c r="AA37" s="129"/>
      <c r="AB37" s="129"/>
      <c r="AC37" s="129"/>
      <c r="AD37" s="129"/>
      <c r="AE37" s="129"/>
      <c r="AG37" s="129"/>
      <c r="AH37" s="129"/>
      <c r="AI37" s="129"/>
      <c r="AJ37" s="129"/>
      <c r="AK37" s="129"/>
      <c r="AM37" s="129"/>
      <c r="AN37" s="129"/>
      <c r="AO37" s="129"/>
      <c r="AP37" s="129"/>
      <c r="AQ37" s="129"/>
    </row>
    <row r="38" spans="1:43" x14ac:dyDescent="0.2">
      <c r="A38" s="84">
        <v>37257</v>
      </c>
      <c r="B38" s="180"/>
      <c r="C38" s="123"/>
      <c r="D38" s="123"/>
      <c r="E38" s="182">
        <f t="shared" ref="E38:E49" si="41">(M38-B38)*F38*10000</f>
        <v>0</v>
      </c>
      <c r="F38" s="123"/>
      <c r="G38" s="186">
        <v>-0.115</v>
      </c>
      <c r="H38" s="124">
        <v>2</v>
      </c>
      <c r="I38" s="125">
        <v>2.88</v>
      </c>
      <c r="J38" s="124">
        <f t="shared" ref="J38:J49" si="42">VLOOKUP($A38,PARAMS,2,FALSE)+G38</f>
        <v>2.5189999999999997</v>
      </c>
      <c r="K38" s="126">
        <v>0</v>
      </c>
      <c r="L38" s="126">
        <f t="shared" si="0"/>
        <v>0.97</v>
      </c>
      <c r="M38" s="127">
        <f t="shared" ref="M38:Q49" si="43">IF(ISNUMBER($F38),bsd(M$2,$H38,$J38,$I38,$Y38,$L38,$X38,0.2),0)</f>
        <v>0</v>
      </c>
      <c r="N38" s="127">
        <f t="shared" si="43"/>
        <v>0</v>
      </c>
      <c r="O38" s="127">
        <f t="shared" si="43"/>
        <v>0</v>
      </c>
      <c r="P38" s="127">
        <f t="shared" si="43"/>
        <v>0</v>
      </c>
      <c r="Q38" s="127">
        <f t="shared" si="43"/>
        <v>0</v>
      </c>
      <c r="R38" s="128"/>
      <c r="S38" s="129">
        <f t="shared" ref="S38:S49" si="44">IF(ISNUMBER($A38),$F38*N38,0)</f>
        <v>0</v>
      </c>
      <c r="T38" s="129">
        <f t="shared" ref="T38:T49" si="45">IF(ISNUMBER($A38),$F38*O38,0)</f>
        <v>0</v>
      </c>
      <c r="U38" s="130">
        <f t="shared" ref="U38:U49" si="46">IF(ISNUMBER($A38),$F38*P38*10000,0)</f>
        <v>0</v>
      </c>
      <c r="V38" s="130">
        <f t="shared" ref="V38:V49" si="47">IF(ISNUMBER($A38),$F38*Q38*-10000,0)</f>
        <v>0</v>
      </c>
      <c r="W38" s="131"/>
      <c r="X38" s="132">
        <f t="shared" si="4"/>
        <v>1.8936902743821999E-2</v>
      </c>
      <c r="Y38" s="133">
        <f t="shared" ref="Y38:Y49" ca="1" si="48">IF(ISNUMBER(G38),VLOOKUP($A38,PARAMS,8,FALSE),VLOOKUP($A38,PARAMS,4,FALSE))-TODAY()</f>
        <v>14</v>
      </c>
      <c r="AA38" s="129">
        <f t="shared" si="5"/>
        <v>0</v>
      </c>
      <c r="AB38" s="129">
        <f t="shared" si="5"/>
        <v>0</v>
      </c>
      <c r="AC38" s="129">
        <f t="shared" si="5"/>
        <v>0</v>
      </c>
      <c r="AD38" s="129">
        <f t="shared" si="5"/>
        <v>0</v>
      </c>
      <c r="AE38" s="129">
        <f t="shared" si="5"/>
        <v>0</v>
      </c>
      <c r="AG38" s="129">
        <f t="shared" ref="AG38:AK49" si="49">IF($E38=AG$2,$T38,0)</f>
        <v>0</v>
      </c>
      <c r="AH38" s="129">
        <f t="shared" si="49"/>
        <v>0</v>
      </c>
      <c r="AI38" s="129">
        <f t="shared" si="49"/>
        <v>0</v>
      </c>
      <c r="AJ38" s="129">
        <f t="shared" si="49"/>
        <v>0</v>
      </c>
      <c r="AK38" s="129">
        <f t="shared" si="49"/>
        <v>0</v>
      </c>
      <c r="AM38" s="129">
        <f t="shared" si="7"/>
        <v>0</v>
      </c>
      <c r="AN38" s="129">
        <f t="shared" si="7"/>
        <v>0</v>
      </c>
      <c r="AO38" s="129">
        <f t="shared" si="7"/>
        <v>0</v>
      </c>
      <c r="AP38" s="129">
        <f t="shared" si="7"/>
        <v>0</v>
      </c>
      <c r="AQ38" s="129">
        <f t="shared" si="7"/>
        <v>0</v>
      </c>
    </row>
    <row r="39" spans="1:43" x14ac:dyDescent="0.2">
      <c r="A39" s="84">
        <v>37288</v>
      </c>
      <c r="B39" s="180"/>
      <c r="C39" s="123"/>
      <c r="D39" s="123"/>
      <c r="E39" s="182">
        <f t="shared" si="41"/>
        <v>0</v>
      </c>
      <c r="F39" s="123"/>
      <c r="G39" s="186">
        <v>-0.115</v>
      </c>
      <c r="H39" s="124">
        <v>2</v>
      </c>
      <c r="I39" s="125">
        <v>2.88</v>
      </c>
      <c r="J39" s="124">
        <f t="shared" si="42"/>
        <v>2.6309999999999998</v>
      </c>
      <c r="K39" s="126">
        <v>0</v>
      </c>
      <c r="L39" s="126">
        <f t="shared" si="0"/>
        <v>0.94499999999999995</v>
      </c>
      <c r="M39" s="127">
        <f t="shared" si="43"/>
        <v>0</v>
      </c>
      <c r="N39" s="127">
        <f t="shared" si="43"/>
        <v>0</v>
      </c>
      <c r="O39" s="127">
        <f t="shared" si="43"/>
        <v>0</v>
      </c>
      <c r="P39" s="127">
        <f t="shared" si="43"/>
        <v>0</v>
      </c>
      <c r="Q39" s="127">
        <f t="shared" si="43"/>
        <v>0</v>
      </c>
      <c r="R39" s="128"/>
      <c r="S39" s="129">
        <f t="shared" si="44"/>
        <v>0</v>
      </c>
      <c r="T39" s="129">
        <f t="shared" si="45"/>
        <v>0</v>
      </c>
      <c r="U39" s="130">
        <f t="shared" si="46"/>
        <v>0</v>
      </c>
      <c r="V39" s="130">
        <f t="shared" si="47"/>
        <v>0</v>
      </c>
      <c r="W39" s="131"/>
      <c r="X39" s="132">
        <f t="shared" si="4"/>
        <v>1.9187859663823699E-2</v>
      </c>
      <c r="Y39" s="133">
        <f t="shared" ca="1" si="48"/>
        <v>47</v>
      </c>
      <c r="AA39" s="129">
        <f t="shared" si="5"/>
        <v>0</v>
      </c>
      <c r="AB39" s="129">
        <f t="shared" si="5"/>
        <v>0</v>
      </c>
      <c r="AC39" s="129">
        <f t="shared" si="5"/>
        <v>0</v>
      </c>
      <c r="AD39" s="129">
        <f t="shared" si="5"/>
        <v>0</v>
      </c>
      <c r="AE39" s="129">
        <f t="shared" si="5"/>
        <v>0</v>
      </c>
      <c r="AG39" s="129">
        <f t="shared" si="49"/>
        <v>0</v>
      </c>
      <c r="AH39" s="129">
        <f t="shared" si="49"/>
        <v>0</v>
      </c>
      <c r="AI39" s="129">
        <f t="shared" si="49"/>
        <v>0</v>
      </c>
      <c r="AJ39" s="129">
        <f t="shared" si="49"/>
        <v>0</v>
      </c>
      <c r="AK39" s="129">
        <f t="shared" si="49"/>
        <v>0</v>
      </c>
      <c r="AM39" s="129">
        <f t="shared" si="7"/>
        <v>0</v>
      </c>
      <c r="AN39" s="129">
        <f t="shared" si="7"/>
        <v>0</v>
      </c>
      <c r="AO39" s="129">
        <f t="shared" si="7"/>
        <v>0</v>
      </c>
      <c r="AP39" s="129">
        <f t="shared" si="7"/>
        <v>0</v>
      </c>
      <c r="AQ39" s="129">
        <f t="shared" si="7"/>
        <v>0</v>
      </c>
    </row>
    <row r="40" spans="1:43" x14ac:dyDescent="0.2">
      <c r="A40" s="84">
        <v>37316</v>
      </c>
      <c r="B40" s="180"/>
      <c r="C40" s="123"/>
      <c r="D40" s="123"/>
      <c r="E40" s="182">
        <f t="shared" si="41"/>
        <v>0</v>
      </c>
      <c r="F40" s="123"/>
      <c r="G40" s="186">
        <v>-0.115</v>
      </c>
      <c r="H40" s="124">
        <v>2</v>
      </c>
      <c r="I40" s="125">
        <v>2.88</v>
      </c>
      <c r="J40" s="124">
        <f t="shared" si="42"/>
        <v>2.6479999999999997</v>
      </c>
      <c r="K40" s="126">
        <v>0</v>
      </c>
      <c r="L40" s="126">
        <f t="shared" si="0"/>
        <v>0.82499999999999996</v>
      </c>
      <c r="M40" s="127">
        <f t="shared" si="43"/>
        <v>0</v>
      </c>
      <c r="N40" s="127">
        <f t="shared" si="43"/>
        <v>0</v>
      </c>
      <c r="O40" s="127">
        <f t="shared" si="43"/>
        <v>0</v>
      </c>
      <c r="P40" s="127">
        <f t="shared" si="43"/>
        <v>0</v>
      </c>
      <c r="Q40" s="127">
        <f t="shared" si="43"/>
        <v>0</v>
      </c>
      <c r="R40" s="128"/>
      <c r="S40" s="129">
        <f t="shared" si="44"/>
        <v>0</v>
      </c>
      <c r="T40" s="129">
        <f t="shared" si="45"/>
        <v>0</v>
      </c>
      <c r="U40" s="130">
        <f t="shared" si="46"/>
        <v>0</v>
      </c>
      <c r="V40" s="130">
        <f t="shared" si="47"/>
        <v>0</v>
      </c>
      <c r="W40" s="131"/>
      <c r="X40" s="132">
        <f t="shared" si="4"/>
        <v>1.9022984189814601E-2</v>
      </c>
      <c r="Y40" s="133">
        <f t="shared" ca="1" si="48"/>
        <v>75</v>
      </c>
      <c r="AA40" s="129">
        <f t="shared" ref="AA40:AE49" si="50">IF($E40=AA$2,$S40,0)</f>
        <v>0</v>
      </c>
      <c r="AB40" s="129">
        <f t="shared" si="50"/>
        <v>0</v>
      </c>
      <c r="AC40" s="129">
        <f t="shared" si="50"/>
        <v>0</v>
      </c>
      <c r="AD40" s="129">
        <f t="shared" si="50"/>
        <v>0</v>
      </c>
      <c r="AE40" s="129">
        <f t="shared" si="50"/>
        <v>0</v>
      </c>
      <c r="AG40" s="129">
        <f t="shared" si="49"/>
        <v>0</v>
      </c>
      <c r="AH40" s="129">
        <f t="shared" si="49"/>
        <v>0</v>
      </c>
      <c r="AI40" s="129">
        <f t="shared" si="49"/>
        <v>0</v>
      </c>
      <c r="AJ40" s="129">
        <f t="shared" si="49"/>
        <v>0</v>
      </c>
      <c r="AK40" s="129">
        <f t="shared" si="49"/>
        <v>0</v>
      </c>
      <c r="AM40" s="129">
        <f t="shared" ref="AM40:AQ49" si="51">IF($E40=AM$2,$U40,0)</f>
        <v>0</v>
      </c>
      <c r="AN40" s="129">
        <f t="shared" si="51"/>
        <v>0</v>
      </c>
      <c r="AO40" s="129">
        <f t="shared" si="51"/>
        <v>0</v>
      </c>
      <c r="AP40" s="129">
        <f t="shared" si="51"/>
        <v>0</v>
      </c>
      <c r="AQ40" s="129">
        <f t="shared" si="51"/>
        <v>0</v>
      </c>
    </row>
    <row r="41" spans="1:43" x14ac:dyDescent="0.2">
      <c r="A41" s="84">
        <v>37347</v>
      </c>
      <c r="B41" s="180"/>
      <c r="C41" s="123"/>
      <c r="D41" s="123"/>
      <c r="E41" s="182">
        <f t="shared" si="41"/>
        <v>0</v>
      </c>
      <c r="F41" s="123"/>
      <c r="G41" s="186">
        <v>-0.115</v>
      </c>
      <c r="H41" s="124">
        <v>2</v>
      </c>
      <c r="I41" s="125">
        <v>2.88</v>
      </c>
      <c r="J41" s="124">
        <f t="shared" si="42"/>
        <v>2.6149999999999998</v>
      </c>
      <c r="K41" s="126">
        <v>0</v>
      </c>
      <c r="L41" s="126">
        <f t="shared" si="0"/>
        <v>0.66249999999999998</v>
      </c>
      <c r="M41" s="127">
        <f t="shared" si="43"/>
        <v>0</v>
      </c>
      <c r="N41" s="127">
        <f t="shared" si="43"/>
        <v>0</v>
      </c>
      <c r="O41" s="127">
        <f t="shared" si="43"/>
        <v>0</v>
      </c>
      <c r="P41" s="127">
        <f t="shared" si="43"/>
        <v>0</v>
      </c>
      <c r="Q41" s="127">
        <f t="shared" si="43"/>
        <v>0</v>
      </c>
      <c r="R41" s="128"/>
      <c r="S41" s="129">
        <f t="shared" si="44"/>
        <v>0</v>
      </c>
      <c r="T41" s="129">
        <f t="shared" si="45"/>
        <v>0</v>
      </c>
      <c r="U41" s="130">
        <f t="shared" si="46"/>
        <v>0</v>
      </c>
      <c r="V41" s="130">
        <f t="shared" si="47"/>
        <v>0</v>
      </c>
      <c r="W41" s="131"/>
      <c r="X41" s="132">
        <f t="shared" si="4"/>
        <v>1.8936163275794698E-2</v>
      </c>
      <c r="Y41" s="133">
        <f t="shared" ca="1" si="48"/>
        <v>103</v>
      </c>
      <c r="AA41" s="129">
        <f t="shared" si="50"/>
        <v>0</v>
      </c>
      <c r="AB41" s="129">
        <f t="shared" si="50"/>
        <v>0</v>
      </c>
      <c r="AC41" s="129">
        <f t="shared" si="50"/>
        <v>0</v>
      </c>
      <c r="AD41" s="129">
        <f t="shared" si="50"/>
        <v>0</v>
      </c>
      <c r="AE41" s="129">
        <f t="shared" si="50"/>
        <v>0</v>
      </c>
      <c r="AG41" s="129">
        <f t="shared" si="49"/>
        <v>0</v>
      </c>
      <c r="AH41" s="129">
        <f t="shared" si="49"/>
        <v>0</v>
      </c>
      <c r="AI41" s="129">
        <f t="shared" si="49"/>
        <v>0</v>
      </c>
      <c r="AJ41" s="129">
        <f t="shared" si="49"/>
        <v>0</v>
      </c>
      <c r="AK41" s="129">
        <f t="shared" si="49"/>
        <v>0</v>
      </c>
      <c r="AM41" s="129">
        <f t="shared" si="51"/>
        <v>0</v>
      </c>
      <c r="AN41" s="129">
        <f t="shared" si="51"/>
        <v>0</v>
      </c>
      <c r="AO41" s="129">
        <f t="shared" si="51"/>
        <v>0</v>
      </c>
      <c r="AP41" s="129">
        <f t="shared" si="51"/>
        <v>0</v>
      </c>
      <c r="AQ41" s="129">
        <f t="shared" si="51"/>
        <v>0</v>
      </c>
    </row>
    <row r="42" spans="1:43" x14ac:dyDescent="0.2">
      <c r="A42" s="84">
        <v>37377</v>
      </c>
      <c r="B42" s="180"/>
      <c r="C42" s="123"/>
      <c r="D42" s="123"/>
      <c r="E42" s="182">
        <f t="shared" si="41"/>
        <v>0</v>
      </c>
      <c r="F42" s="123"/>
      <c r="G42" s="186">
        <v>-0.115</v>
      </c>
      <c r="H42" s="124">
        <v>2</v>
      </c>
      <c r="I42" s="125">
        <v>2.88</v>
      </c>
      <c r="J42" s="124">
        <f t="shared" si="42"/>
        <v>2.6529999999999996</v>
      </c>
      <c r="K42" s="126">
        <v>0</v>
      </c>
      <c r="L42" s="126">
        <f t="shared" si="0"/>
        <v>0.59750000000000003</v>
      </c>
      <c r="M42" s="127">
        <f t="shared" si="43"/>
        <v>0</v>
      </c>
      <c r="N42" s="127">
        <f t="shared" si="43"/>
        <v>0</v>
      </c>
      <c r="O42" s="127">
        <f t="shared" si="43"/>
        <v>0</v>
      </c>
      <c r="P42" s="127">
        <f t="shared" si="43"/>
        <v>0</v>
      </c>
      <c r="Q42" s="127">
        <f t="shared" si="43"/>
        <v>0</v>
      </c>
      <c r="R42" s="128"/>
      <c r="S42" s="129">
        <f t="shared" si="44"/>
        <v>0</v>
      </c>
      <c r="T42" s="129">
        <f t="shared" si="45"/>
        <v>0</v>
      </c>
      <c r="U42" s="130">
        <f t="shared" si="46"/>
        <v>0</v>
      </c>
      <c r="V42" s="130">
        <f t="shared" si="47"/>
        <v>0</v>
      </c>
      <c r="W42" s="131"/>
      <c r="X42" s="132">
        <f t="shared" si="4"/>
        <v>1.9106479792596599E-2</v>
      </c>
      <c r="Y42" s="133">
        <f t="shared" ca="1" si="48"/>
        <v>134</v>
      </c>
      <c r="AA42" s="129">
        <f t="shared" si="50"/>
        <v>0</v>
      </c>
      <c r="AB42" s="129">
        <f t="shared" si="50"/>
        <v>0</v>
      </c>
      <c r="AC42" s="129">
        <f t="shared" si="50"/>
        <v>0</v>
      </c>
      <c r="AD42" s="129">
        <f t="shared" si="50"/>
        <v>0</v>
      </c>
      <c r="AE42" s="129">
        <f t="shared" si="50"/>
        <v>0</v>
      </c>
      <c r="AG42" s="129">
        <f t="shared" si="49"/>
        <v>0</v>
      </c>
      <c r="AH42" s="129">
        <f t="shared" si="49"/>
        <v>0</v>
      </c>
      <c r="AI42" s="129">
        <f t="shared" si="49"/>
        <v>0</v>
      </c>
      <c r="AJ42" s="129">
        <f t="shared" si="49"/>
        <v>0</v>
      </c>
      <c r="AK42" s="129">
        <f t="shared" si="49"/>
        <v>0</v>
      </c>
      <c r="AM42" s="129">
        <f t="shared" si="51"/>
        <v>0</v>
      </c>
      <c r="AN42" s="129">
        <f t="shared" si="51"/>
        <v>0</v>
      </c>
      <c r="AO42" s="129">
        <f t="shared" si="51"/>
        <v>0</v>
      </c>
      <c r="AP42" s="129">
        <f t="shared" si="51"/>
        <v>0</v>
      </c>
      <c r="AQ42" s="129">
        <f t="shared" si="51"/>
        <v>0</v>
      </c>
    </row>
    <row r="43" spans="1:43" x14ac:dyDescent="0.2">
      <c r="A43" s="84">
        <v>37408</v>
      </c>
      <c r="B43" s="180"/>
      <c r="C43" s="123"/>
      <c r="D43" s="123"/>
      <c r="E43" s="182">
        <f t="shared" si="41"/>
        <v>0</v>
      </c>
      <c r="F43" s="123"/>
      <c r="G43" s="186">
        <v>-0.115</v>
      </c>
      <c r="H43" s="124">
        <v>2</v>
      </c>
      <c r="I43" s="125">
        <v>2.88</v>
      </c>
      <c r="J43" s="124">
        <f t="shared" si="42"/>
        <v>2.7029999999999998</v>
      </c>
      <c r="K43" s="126">
        <v>0</v>
      </c>
      <c r="L43" s="126">
        <f t="shared" si="0"/>
        <v>0.57499999999999996</v>
      </c>
      <c r="M43" s="127">
        <f t="shared" si="43"/>
        <v>0</v>
      </c>
      <c r="N43" s="127">
        <f t="shared" si="43"/>
        <v>0</v>
      </c>
      <c r="O43" s="127">
        <f t="shared" si="43"/>
        <v>0</v>
      </c>
      <c r="P43" s="127">
        <f t="shared" si="43"/>
        <v>0</v>
      </c>
      <c r="Q43" s="127">
        <f t="shared" si="43"/>
        <v>0</v>
      </c>
      <c r="R43" s="128"/>
      <c r="S43" s="129">
        <f t="shared" si="44"/>
        <v>0</v>
      </c>
      <c r="T43" s="129">
        <f t="shared" si="45"/>
        <v>0</v>
      </c>
      <c r="U43" s="130">
        <f t="shared" si="46"/>
        <v>0</v>
      </c>
      <c r="V43" s="130">
        <f t="shared" si="47"/>
        <v>0</v>
      </c>
      <c r="W43" s="131"/>
      <c r="X43" s="132">
        <f t="shared" si="4"/>
        <v>1.92824735369563E-2</v>
      </c>
      <c r="Y43" s="133">
        <f t="shared" ca="1" si="48"/>
        <v>167</v>
      </c>
      <c r="AA43" s="129">
        <f t="shared" si="50"/>
        <v>0</v>
      </c>
      <c r="AB43" s="129">
        <f t="shared" si="50"/>
        <v>0</v>
      </c>
      <c r="AC43" s="129">
        <f t="shared" si="50"/>
        <v>0</v>
      </c>
      <c r="AD43" s="129">
        <f t="shared" si="50"/>
        <v>0</v>
      </c>
      <c r="AE43" s="129">
        <f t="shared" si="50"/>
        <v>0</v>
      </c>
      <c r="AG43" s="129">
        <f t="shared" si="49"/>
        <v>0</v>
      </c>
      <c r="AH43" s="129">
        <f t="shared" si="49"/>
        <v>0</v>
      </c>
      <c r="AI43" s="129">
        <f t="shared" si="49"/>
        <v>0</v>
      </c>
      <c r="AJ43" s="129">
        <f t="shared" si="49"/>
        <v>0</v>
      </c>
      <c r="AK43" s="129">
        <f t="shared" si="49"/>
        <v>0</v>
      </c>
      <c r="AM43" s="129">
        <f t="shared" si="51"/>
        <v>0</v>
      </c>
      <c r="AN43" s="129">
        <f t="shared" si="51"/>
        <v>0</v>
      </c>
      <c r="AO43" s="129">
        <f t="shared" si="51"/>
        <v>0</v>
      </c>
      <c r="AP43" s="129">
        <f t="shared" si="51"/>
        <v>0</v>
      </c>
      <c r="AQ43" s="129">
        <f t="shared" si="51"/>
        <v>0</v>
      </c>
    </row>
    <row r="44" spans="1:43" x14ac:dyDescent="0.2">
      <c r="A44" s="84">
        <v>37438</v>
      </c>
      <c r="B44" s="180"/>
      <c r="C44" s="123"/>
      <c r="D44" s="123"/>
      <c r="E44" s="182">
        <f t="shared" si="41"/>
        <v>0</v>
      </c>
      <c r="F44" s="123"/>
      <c r="G44" s="186">
        <v>-0.115</v>
      </c>
      <c r="H44" s="124">
        <v>2</v>
      </c>
      <c r="I44" s="125">
        <v>2.88</v>
      </c>
      <c r="J44" s="124">
        <f t="shared" si="42"/>
        <v>2.7449999999999997</v>
      </c>
      <c r="K44" s="126">
        <v>0</v>
      </c>
      <c r="L44" s="126">
        <f t="shared" si="0"/>
        <v>0.56999999999999995</v>
      </c>
      <c r="M44" s="127">
        <f t="shared" si="43"/>
        <v>0</v>
      </c>
      <c r="N44" s="127">
        <f t="shared" si="43"/>
        <v>0</v>
      </c>
      <c r="O44" s="127">
        <f t="shared" si="43"/>
        <v>0</v>
      </c>
      <c r="P44" s="127">
        <f t="shared" si="43"/>
        <v>0</v>
      </c>
      <c r="Q44" s="127">
        <f t="shared" si="43"/>
        <v>0</v>
      </c>
      <c r="R44" s="128"/>
      <c r="S44" s="129">
        <f t="shared" si="44"/>
        <v>0</v>
      </c>
      <c r="T44" s="129">
        <f t="shared" si="45"/>
        <v>0</v>
      </c>
      <c r="U44" s="130">
        <f t="shared" si="46"/>
        <v>0</v>
      </c>
      <c r="V44" s="130">
        <f t="shared" si="47"/>
        <v>0</v>
      </c>
      <c r="W44" s="131"/>
      <c r="X44" s="132">
        <f t="shared" si="4"/>
        <v>1.95950648415604E-2</v>
      </c>
      <c r="Y44" s="133">
        <f t="shared" ca="1" si="48"/>
        <v>195</v>
      </c>
      <c r="AA44" s="129">
        <f t="shared" si="50"/>
        <v>0</v>
      </c>
      <c r="AB44" s="129">
        <f t="shared" si="50"/>
        <v>0</v>
      </c>
      <c r="AC44" s="129">
        <f t="shared" si="50"/>
        <v>0</v>
      </c>
      <c r="AD44" s="129">
        <f t="shared" si="50"/>
        <v>0</v>
      </c>
      <c r="AE44" s="129">
        <f t="shared" si="50"/>
        <v>0</v>
      </c>
      <c r="AG44" s="129">
        <f t="shared" si="49"/>
        <v>0</v>
      </c>
      <c r="AH44" s="129">
        <f t="shared" si="49"/>
        <v>0</v>
      </c>
      <c r="AI44" s="129">
        <f t="shared" si="49"/>
        <v>0</v>
      </c>
      <c r="AJ44" s="129">
        <f t="shared" si="49"/>
        <v>0</v>
      </c>
      <c r="AK44" s="129">
        <f t="shared" si="49"/>
        <v>0</v>
      </c>
      <c r="AM44" s="129">
        <f t="shared" si="51"/>
        <v>0</v>
      </c>
      <c r="AN44" s="129">
        <f t="shared" si="51"/>
        <v>0</v>
      </c>
      <c r="AO44" s="129">
        <f t="shared" si="51"/>
        <v>0</v>
      </c>
      <c r="AP44" s="129">
        <f t="shared" si="51"/>
        <v>0</v>
      </c>
      <c r="AQ44" s="129">
        <f t="shared" si="51"/>
        <v>0</v>
      </c>
    </row>
    <row r="45" spans="1:43" x14ac:dyDescent="0.2">
      <c r="A45" s="84">
        <v>37469</v>
      </c>
      <c r="B45" s="180"/>
      <c r="C45" s="123"/>
      <c r="D45" s="123"/>
      <c r="E45" s="182">
        <f t="shared" si="41"/>
        <v>0</v>
      </c>
      <c r="F45" s="123"/>
      <c r="G45" s="186">
        <v>-0.115</v>
      </c>
      <c r="H45" s="124">
        <v>2</v>
      </c>
      <c r="I45" s="125">
        <v>2.88</v>
      </c>
      <c r="J45" s="124">
        <f t="shared" si="42"/>
        <v>2.7879999999999998</v>
      </c>
      <c r="K45" s="126">
        <v>0</v>
      </c>
      <c r="L45" s="126">
        <f t="shared" si="0"/>
        <v>0.56499999999999995</v>
      </c>
      <c r="M45" s="127">
        <f t="shared" si="43"/>
        <v>0</v>
      </c>
      <c r="N45" s="127">
        <f t="shared" si="43"/>
        <v>0</v>
      </c>
      <c r="O45" s="127">
        <f t="shared" si="43"/>
        <v>0</v>
      </c>
      <c r="P45" s="127">
        <f t="shared" si="43"/>
        <v>0</v>
      </c>
      <c r="Q45" s="127">
        <f t="shared" si="43"/>
        <v>0</v>
      </c>
      <c r="R45" s="128"/>
      <c r="S45" s="129">
        <f t="shared" si="44"/>
        <v>0</v>
      </c>
      <c r="T45" s="129">
        <f t="shared" si="45"/>
        <v>0</v>
      </c>
      <c r="U45" s="130">
        <f t="shared" si="46"/>
        <v>0</v>
      </c>
      <c r="V45" s="130">
        <f t="shared" si="47"/>
        <v>0</v>
      </c>
      <c r="W45" s="131"/>
      <c r="X45" s="132">
        <f t="shared" si="4"/>
        <v>2.01466105621213E-2</v>
      </c>
      <c r="Y45" s="133">
        <f t="shared" ca="1" si="48"/>
        <v>228</v>
      </c>
      <c r="AA45" s="129">
        <f t="shared" si="50"/>
        <v>0</v>
      </c>
      <c r="AB45" s="129">
        <f t="shared" si="50"/>
        <v>0</v>
      </c>
      <c r="AC45" s="129">
        <f t="shared" si="50"/>
        <v>0</v>
      </c>
      <c r="AD45" s="129">
        <f t="shared" si="50"/>
        <v>0</v>
      </c>
      <c r="AE45" s="129">
        <f t="shared" si="50"/>
        <v>0</v>
      </c>
      <c r="AG45" s="129">
        <f t="shared" si="49"/>
        <v>0</v>
      </c>
      <c r="AH45" s="129">
        <f t="shared" si="49"/>
        <v>0</v>
      </c>
      <c r="AI45" s="129">
        <f t="shared" si="49"/>
        <v>0</v>
      </c>
      <c r="AJ45" s="129">
        <f t="shared" si="49"/>
        <v>0</v>
      </c>
      <c r="AK45" s="129">
        <f t="shared" si="49"/>
        <v>0</v>
      </c>
      <c r="AM45" s="129">
        <f t="shared" si="51"/>
        <v>0</v>
      </c>
      <c r="AN45" s="129">
        <f t="shared" si="51"/>
        <v>0</v>
      </c>
      <c r="AO45" s="129">
        <f t="shared" si="51"/>
        <v>0</v>
      </c>
      <c r="AP45" s="129">
        <f t="shared" si="51"/>
        <v>0</v>
      </c>
      <c r="AQ45" s="129">
        <f t="shared" si="51"/>
        <v>0</v>
      </c>
    </row>
    <row r="46" spans="1:43" x14ac:dyDescent="0.2">
      <c r="A46" s="84">
        <v>37500</v>
      </c>
      <c r="B46" s="180"/>
      <c r="C46" s="123"/>
      <c r="D46" s="123"/>
      <c r="E46" s="182">
        <f t="shared" si="41"/>
        <v>0</v>
      </c>
      <c r="F46" s="123"/>
      <c r="G46" s="186">
        <v>-0.115</v>
      </c>
      <c r="H46" s="124">
        <v>2</v>
      </c>
      <c r="I46" s="125">
        <v>2.88</v>
      </c>
      <c r="J46" s="124">
        <f t="shared" si="42"/>
        <v>2.7839999999999998</v>
      </c>
      <c r="K46" s="126">
        <v>0</v>
      </c>
      <c r="L46" s="126">
        <f t="shared" si="0"/>
        <v>0.5625</v>
      </c>
      <c r="M46" s="127">
        <f t="shared" si="43"/>
        <v>0</v>
      </c>
      <c r="N46" s="127">
        <f t="shared" si="43"/>
        <v>0</v>
      </c>
      <c r="O46" s="127">
        <f t="shared" si="43"/>
        <v>0</v>
      </c>
      <c r="P46" s="127">
        <f t="shared" si="43"/>
        <v>0</v>
      </c>
      <c r="Q46" s="127">
        <f t="shared" si="43"/>
        <v>0</v>
      </c>
      <c r="R46" s="128"/>
      <c r="S46" s="129">
        <f t="shared" si="44"/>
        <v>0</v>
      </c>
      <c r="T46" s="129">
        <f t="shared" si="45"/>
        <v>0</v>
      </c>
      <c r="U46" s="130">
        <f t="shared" si="46"/>
        <v>0</v>
      </c>
      <c r="V46" s="130">
        <f t="shared" si="47"/>
        <v>0</v>
      </c>
      <c r="W46" s="131"/>
      <c r="X46" s="132">
        <f t="shared" si="4"/>
        <v>2.0698156385751301E-2</v>
      </c>
      <c r="Y46" s="133">
        <f t="shared" ca="1" si="48"/>
        <v>258</v>
      </c>
      <c r="AA46" s="129">
        <f t="shared" si="50"/>
        <v>0</v>
      </c>
      <c r="AB46" s="129">
        <f t="shared" si="50"/>
        <v>0</v>
      </c>
      <c r="AC46" s="129">
        <f t="shared" si="50"/>
        <v>0</v>
      </c>
      <c r="AD46" s="129">
        <f t="shared" si="50"/>
        <v>0</v>
      </c>
      <c r="AE46" s="129">
        <f t="shared" si="50"/>
        <v>0</v>
      </c>
      <c r="AG46" s="129">
        <f t="shared" si="49"/>
        <v>0</v>
      </c>
      <c r="AH46" s="129">
        <f t="shared" si="49"/>
        <v>0</v>
      </c>
      <c r="AI46" s="129">
        <f t="shared" si="49"/>
        <v>0</v>
      </c>
      <c r="AJ46" s="129">
        <f t="shared" si="49"/>
        <v>0</v>
      </c>
      <c r="AK46" s="129">
        <f t="shared" si="49"/>
        <v>0</v>
      </c>
      <c r="AM46" s="129">
        <f t="shared" si="51"/>
        <v>0</v>
      </c>
      <c r="AN46" s="129">
        <f t="shared" si="51"/>
        <v>0</v>
      </c>
      <c r="AO46" s="129">
        <f t="shared" si="51"/>
        <v>0</v>
      </c>
      <c r="AP46" s="129">
        <f t="shared" si="51"/>
        <v>0</v>
      </c>
      <c r="AQ46" s="129">
        <f t="shared" si="51"/>
        <v>0</v>
      </c>
    </row>
    <row r="47" spans="1:43" x14ac:dyDescent="0.2">
      <c r="A47" s="84">
        <v>37530</v>
      </c>
      <c r="B47" s="180"/>
      <c r="C47" s="123"/>
      <c r="D47" s="123"/>
      <c r="E47" s="182">
        <f t="shared" si="41"/>
        <v>0</v>
      </c>
      <c r="F47" s="123"/>
      <c r="G47" s="186">
        <v>-0.115</v>
      </c>
      <c r="H47" s="124">
        <v>2</v>
      </c>
      <c r="I47" s="125">
        <v>2.88</v>
      </c>
      <c r="J47" s="124">
        <f t="shared" si="42"/>
        <v>2.8069999999999999</v>
      </c>
      <c r="K47" s="126">
        <v>0</v>
      </c>
      <c r="L47" s="126">
        <f t="shared" si="0"/>
        <v>0.5625</v>
      </c>
      <c r="M47" s="127">
        <f t="shared" si="43"/>
        <v>0</v>
      </c>
      <c r="N47" s="127">
        <f t="shared" si="43"/>
        <v>0</v>
      </c>
      <c r="O47" s="127">
        <f t="shared" si="43"/>
        <v>0</v>
      </c>
      <c r="P47" s="127">
        <f t="shared" si="43"/>
        <v>0</v>
      </c>
      <c r="Q47" s="127">
        <f t="shared" si="43"/>
        <v>0</v>
      </c>
      <c r="R47" s="128"/>
      <c r="S47" s="129">
        <f t="shared" si="44"/>
        <v>0</v>
      </c>
      <c r="T47" s="129">
        <f t="shared" si="45"/>
        <v>0</v>
      </c>
      <c r="U47" s="130">
        <f t="shared" si="46"/>
        <v>0</v>
      </c>
      <c r="V47" s="130">
        <f t="shared" si="47"/>
        <v>0</v>
      </c>
      <c r="W47" s="131"/>
      <c r="X47" s="132">
        <f t="shared" si="4"/>
        <v>2.1320240886603298E-2</v>
      </c>
      <c r="Y47" s="133">
        <f t="shared" ca="1" si="48"/>
        <v>287</v>
      </c>
      <c r="AA47" s="129">
        <f t="shared" si="50"/>
        <v>0</v>
      </c>
      <c r="AB47" s="129">
        <f t="shared" si="50"/>
        <v>0</v>
      </c>
      <c r="AC47" s="129">
        <f t="shared" si="50"/>
        <v>0</v>
      </c>
      <c r="AD47" s="129">
        <f t="shared" si="50"/>
        <v>0</v>
      </c>
      <c r="AE47" s="129">
        <f t="shared" si="50"/>
        <v>0</v>
      </c>
      <c r="AG47" s="129">
        <f t="shared" si="49"/>
        <v>0</v>
      </c>
      <c r="AH47" s="129">
        <f t="shared" si="49"/>
        <v>0</v>
      </c>
      <c r="AI47" s="129">
        <f t="shared" si="49"/>
        <v>0</v>
      </c>
      <c r="AJ47" s="129">
        <f t="shared" si="49"/>
        <v>0</v>
      </c>
      <c r="AK47" s="129">
        <f t="shared" si="49"/>
        <v>0</v>
      </c>
      <c r="AM47" s="129">
        <f t="shared" si="51"/>
        <v>0</v>
      </c>
      <c r="AN47" s="129">
        <f t="shared" si="51"/>
        <v>0</v>
      </c>
      <c r="AO47" s="129">
        <f t="shared" si="51"/>
        <v>0</v>
      </c>
      <c r="AP47" s="129">
        <f t="shared" si="51"/>
        <v>0</v>
      </c>
      <c r="AQ47" s="129">
        <f t="shared" si="51"/>
        <v>0</v>
      </c>
    </row>
    <row r="48" spans="1:43" x14ac:dyDescent="0.2">
      <c r="A48" s="84">
        <v>37561</v>
      </c>
      <c r="B48" s="180"/>
      <c r="C48" s="123"/>
      <c r="D48" s="123"/>
      <c r="E48" s="182">
        <f t="shared" si="41"/>
        <v>0</v>
      </c>
      <c r="F48" s="123"/>
      <c r="G48" s="186">
        <v>-0.115</v>
      </c>
      <c r="H48" s="124">
        <v>2</v>
      </c>
      <c r="I48" s="125">
        <v>2.88</v>
      </c>
      <c r="J48" s="124">
        <f t="shared" si="42"/>
        <v>3.004</v>
      </c>
      <c r="K48" s="126">
        <v>0</v>
      </c>
      <c r="L48" s="126">
        <f t="shared" si="0"/>
        <v>0.55500000000000005</v>
      </c>
      <c r="M48" s="127">
        <f t="shared" si="43"/>
        <v>0</v>
      </c>
      <c r="N48" s="127">
        <f t="shared" si="43"/>
        <v>0</v>
      </c>
      <c r="O48" s="127">
        <f t="shared" si="43"/>
        <v>0</v>
      </c>
      <c r="P48" s="127">
        <f t="shared" si="43"/>
        <v>0</v>
      </c>
      <c r="Q48" s="127">
        <f t="shared" si="43"/>
        <v>0</v>
      </c>
      <c r="R48" s="128"/>
      <c r="S48" s="129">
        <f t="shared" si="44"/>
        <v>0</v>
      </c>
      <c r="T48" s="129">
        <f t="shared" si="45"/>
        <v>0</v>
      </c>
      <c r="U48" s="130">
        <f t="shared" si="46"/>
        <v>0</v>
      </c>
      <c r="V48" s="130">
        <f t="shared" si="47"/>
        <v>0</v>
      </c>
      <c r="W48" s="131"/>
      <c r="X48" s="132">
        <f t="shared" si="4"/>
        <v>2.2088071650084199E-2</v>
      </c>
      <c r="Y48" s="133">
        <f t="shared" ca="1" si="48"/>
        <v>320</v>
      </c>
      <c r="AA48" s="129">
        <f t="shared" si="50"/>
        <v>0</v>
      </c>
      <c r="AB48" s="129">
        <f t="shared" si="50"/>
        <v>0</v>
      </c>
      <c r="AC48" s="129">
        <f t="shared" si="50"/>
        <v>0</v>
      </c>
      <c r="AD48" s="129">
        <f t="shared" si="50"/>
        <v>0</v>
      </c>
      <c r="AE48" s="129">
        <f t="shared" si="50"/>
        <v>0</v>
      </c>
      <c r="AG48" s="129">
        <f t="shared" si="49"/>
        <v>0</v>
      </c>
      <c r="AH48" s="129">
        <f t="shared" si="49"/>
        <v>0</v>
      </c>
      <c r="AI48" s="129">
        <f t="shared" si="49"/>
        <v>0</v>
      </c>
      <c r="AJ48" s="129">
        <f t="shared" si="49"/>
        <v>0</v>
      </c>
      <c r="AK48" s="129">
        <f t="shared" si="49"/>
        <v>0</v>
      </c>
      <c r="AM48" s="129">
        <f t="shared" si="51"/>
        <v>0</v>
      </c>
      <c r="AN48" s="129">
        <f t="shared" si="51"/>
        <v>0</v>
      </c>
      <c r="AO48" s="129">
        <f t="shared" si="51"/>
        <v>0</v>
      </c>
      <c r="AP48" s="129">
        <f t="shared" si="51"/>
        <v>0</v>
      </c>
      <c r="AQ48" s="129">
        <f t="shared" si="51"/>
        <v>0</v>
      </c>
    </row>
    <row r="49" spans="1:82" x14ac:dyDescent="0.2">
      <c r="A49" s="84">
        <v>37591</v>
      </c>
      <c r="B49" s="180"/>
      <c r="C49" s="123"/>
      <c r="D49" s="123"/>
      <c r="E49" s="182">
        <f t="shared" si="41"/>
        <v>0</v>
      </c>
      <c r="F49" s="123"/>
      <c r="G49" s="186">
        <v>-0.115</v>
      </c>
      <c r="H49" s="124">
        <v>2</v>
      </c>
      <c r="I49" s="125">
        <v>2.88</v>
      </c>
      <c r="J49" s="124">
        <f t="shared" si="42"/>
        <v>3.1909999999999998</v>
      </c>
      <c r="K49" s="126">
        <v>0</v>
      </c>
      <c r="L49" s="126">
        <f t="shared" si="0"/>
        <v>0.55000000000000004</v>
      </c>
      <c r="M49" s="127">
        <f t="shared" si="43"/>
        <v>0</v>
      </c>
      <c r="N49" s="127">
        <f t="shared" si="43"/>
        <v>0</v>
      </c>
      <c r="O49" s="127">
        <f t="shared" si="43"/>
        <v>0</v>
      </c>
      <c r="P49" s="127">
        <f t="shared" si="43"/>
        <v>0</v>
      </c>
      <c r="Q49" s="127">
        <f t="shared" si="43"/>
        <v>0</v>
      </c>
      <c r="R49" s="128"/>
      <c r="S49" s="129">
        <f t="shared" si="44"/>
        <v>0</v>
      </c>
      <c r="T49" s="129">
        <f t="shared" si="45"/>
        <v>0</v>
      </c>
      <c r="U49" s="130">
        <f t="shared" si="46"/>
        <v>0</v>
      </c>
      <c r="V49" s="130">
        <f t="shared" si="47"/>
        <v>0</v>
      </c>
      <c r="W49" s="131"/>
      <c r="X49" s="132">
        <f t="shared" si="4"/>
        <v>2.2831133869270399E-2</v>
      </c>
      <c r="Y49" s="133">
        <f t="shared" ca="1" si="48"/>
        <v>348</v>
      </c>
      <c r="AA49" s="129">
        <f t="shared" si="50"/>
        <v>0</v>
      </c>
      <c r="AB49" s="129">
        <f t="shared" si="50"/>
        <v>0</v>
      </c>
      <c r="AC49" s="129">
        <f t="shared" si="50"/>
        <v>0</v>
      </c>
      <c r="AD49" s="129">
        <f t="shared" si="50"/>
        <v>0</v>
      </c>
      <c r="AE49" s="129">
        <f t="shared" si="50"/>
        <v>0</v>
      </c>
      <c r="AG49" s="129">
        <f t="shared" si="49"/>
        <v>0</v>
      </c>
      <c r="AH49" s="129">
        <f t="shared" si="49"/>
        <v>0</v>
      </c>
      <c r="AI49" s="129">
        <f t="shared" si="49"/>
        <v>0</v>
      </c>
      <c r="AJ49" s="129">
        <f t="shared" si="49"/>
        <v>0</v>
      </c>
      <c r="AK49" s="129">
        <f t="shared" si="49"/>
        <v>0</v>
      </c>
      <c r="AM49" s="129">
        <f t="shared" si="51"/>
        <v>0</v>
      </c>
      <c r="AN49" s="129">
        <f t="shared" si="51"/>
        <v>0</v>
      </c>
      <c r="AO49" s="129">
        <f t="shared" si="51"/>
        <v>0</v>
      </c>
      <c r="AP49" s="129">
        <f t="shared" si="51"/>
        <v>0</v>
      </c>
      <c r="AQ49" s="129">
        <f t="shared" si="51"/>
        <v>0</v>
      </c>
    </row>
    <row r="50" spans="1:82" x14ac:dyDescent="0.2">
      <c r="A50" s="84"/>
      <c r="B50" s="180"/>
      <c r="C50" s="123"/>
      <c r="D50" s="123"/>
      <c r="E50" s="182"/>
      <c r="F50" s="123"/>
      <c r="G50" s="186"/>
      <c r="H50" s="124"/>
      <c r="I50" s="125"/>
      <c r="J50" s="124"/>
      <c r="K50" s="126"/>
      <c r="L50" s="126"/>
      <c r="M50" s="127"/>
      <c r="N50" s="127"/>
      <c r="O50" s="127"/>
      <c r="P50" s="127"/>
      <c r="Q50" s="127"/>
      <c r="R50" s="128"/>
      <c r="S50" s="129"/>
      <c r="T50" s="129"/>
      <c r="U50" s="130"/>
      <c r="V50" s="130"/>
      <c r="W50" s="131"/>
      <c r="X50" s="132"/>
      <c r="Y50" s="133"/>
      <c r="AA50" s="129"/>
      <c r="AB50" s="129"/>
      <c r="AC50" s="129"/>
      <c r="AD50" s="129"/>
      <c r="AE50" s="129"/>
      <c r="AG50" s="129"/>
      <c r="AH50" s="129"/>
      <c r="AI50" s="129"/>
      <c r="AJ50" s="129"/>
      <c r="AK50" s="129"/>
      <c r="AM50" s="129"/>
      <c r="AN50" s="129"/>
      <c r="AO50" s="129"/>
      <c r="AP50" s="129"/>
      <c r="AQ50" s="129"/>
    </row>
    <row r="51" spans="1:82" x14ac:dyDescent="0.2">
      <c r="A51" s="84">
        <v>37926</v>
      </c>
      <c r="B51" s="180"/>
      <c r="C51" s="123"/>
      <c r="D51" s="123"/>
      <c r="E51" s="182">
        <f>(M51-B51)*F51*10000</f>
        <v>0</v>
      </c>
      <c r="F51" s="123"/>
      <c r="G51" s="186"/>
      <c r="H51" s="124">
        <v>2</v>
      </c>
      <c r="I51" s="125">
        <v>3.18</v>
      </c>
      <c r="J51" s="124">
        <f>VLOOKUP($A51,PARAMS,2,FALSE)+G51</f>
        <v>3.3610000000000002</v>
      </c>
      <c r="K51" s="126">
        <v>0</v>
      </c>
      <c r="L51" s="126">
        <f t="shared" si="0"/>
        <v>0.39500000000000002</v>
      </c>
      <c r="M51" s="127">
        <f t="shared" ref="M51:Q52" si="52">IF(ISNUMBER($F51),bsd(M$2,$H51,$J51,$I51,$Y51,$L51,$X51,0.2),0)</f>
        <v>0</v>
      </c>
      <c r="N51" s="127">
        <f t="shared" si="52"/>
        <v>0</v>
      </c>
      <c r="O51" s="127">
        <f t="shared" si="52"/>
        <v>0</v>
      </c>
      <c r="P51" s="127">
        <f t="shared" si="52"/>
        <v>0</v>
      </c>
      <c r="Q51" s="127">
        <f t="shared" si="52"/>
        <v>0</v>
      </c>
      <c r="R51" s="128"/>
      <c r="S51" s="129">
        <f>IF(ISNUMBER($A51),$F51*N51,0)</f>
        <v>0</v>
      </c>
      <c r="T51" s="129">
        <f>IF(ISNUMBER($A51),$F51*O51,0)</f>
        <v>0</v>
      </c>
      <c r="U51" s="130">
        <f>IF(ISNUMBER($A51),$F51*P51*10000,0)</f>
        <v>0</v>
      </c>
      <c r="V51" s="130">
        <f>IF(ISNUMBER($A51),$F51*Q51*-10000,0)</f>
        <v>0</v>
      </c>
      <c r="W51" s="131"/>
      <c r="X51" s="132">
        <f t="shared" si="4"/>
        <v>3.2904487442281E-2</v>
      </c>
      <c r="Y51" s="133">
        <f ca="1">IF(ISNUMBER(G51),VLOOKUP($A51,PARAMS,8,FALSE),VLOOKUP($A51,PARAMS,4,FALSE))-TODAY()</f>
        <v>684</v>
      </c>
      <c r="AA51" s="129">
        <f t="shared" ref="AA51:AE52" si="53">IF($E51=AA$2,$S51,0)</f>
        <v>0</v>
      </c>
      <c r="AB51" s="129">
        <f t="shared" si="53"/>
        <v>0</v>
      </c>
      <c r="AC51" s="129">
        <f t="shared" si="53"/>
        <v>0</v>
      </c>
      <c r="AD51" s="129">
        <f t="shared" si="53"/>
        <v>0</v>
      </c>
      <c r="AE51" s="129">
        <f t="shared" si="53"/>
        <v>0</v>
      </c>
      <c r="AG51" s="129">
        <f t="shared" ref="AG51:AK52" si="54">IF($E51=AG$2,$T51,0)</f>
        <v>0</v>
      </c>
      <c r="AH51" s="129">
        <f t="shared" si="54"/>
        <v>0</v>
      </c>
      <c r="AI51" s="129">
        <f t="shared" si="54"/>
        <v>0</v>
      </c>
      <c r="AJ51" s="129">
        <f t="shared" si="54"/>
        <v>0</v>
      </c>
      <c r="AK51" s="129">
        <f t="shared" si="54"/>
        <v>0</v>
      </c>
      <c r="AM51" s="129">
        <f t="shared" ref="AM51:AQ52" si="55">IF($E51=AM$2,$U51,0)</f>
        <v>0</v>
      </c>
      <c r="AN51" s="129">
        <f t="shared" si="55"/>
        <v>0</v>
      </c>
      <c r="AO51" s="129">
        <f t="shared" si="55"/>
        <v>0</v>
      </c>
      <c r="AP51" s="129">
        <f t="shared" si="55"/>
        <v>0</v>
      </c>
      <c r="AQ51" s="129">
        <f t="shared" si="55"/>
        <v>0</v>
      </c>
    </row>
    <row r="52" spans="1:82" x14ac:dyDescent="0.2">
      <c r="A52" s="84">
        <v>37956</v>
      </c>
      <c r="B52" s="180"/>
      <c r="C52" s="123"/>
      <c r="D52" s="123"/>
      <c r="E52" s="182">
        <f>(M52-B52)*F52*10000</f>
        <v>0</v>
      </c>
      <c r="F52" s="123"/>
      <c r="G52" s="186"/>
      <c r="H52" s="124">
        <v>2</v>
      </c>
      <c r="I52" s="125">
        <v>3.18</v>
      </c>
      <c r="J52" s="124">
        <f>VLOOKUP($A52,PARAMS,2,FALSE)+G52</f>
        <v>3.5</v>
      </c>
      <c r="K52" s="126">
        <v>0</v>
      </c>
      <c r="L52" s="126">
        <f t="shared" si="0"/>
        <v>0.39500000000000002</v>
      </c>
      <c r="M52" s="127">
        <f t="shared" si="52"/>
        <v>0</v>
      </c>
      <c r="N52" s="127">
        <f t="shared" si="52"/>
        <v>0</v>
      </c>
      <c r="O52" s="127">
        <f t="shared" si="52"/>
        <v>0</v>
      </c>
      <c r="P52" s="127">
        <f t="shared" si="52"/>
        <v>0</v>
      </c>
      <c r="Q52" s="127">
        <f t="shared" si="52"/>
        <v>0</v>
      </c>
      <c r="R52" s="128"/>
      <c r="S52" s="129">
        <f>IF(ISNUMBER($A52),$F52*N52,0)</f>
        <v>0</v>
      </c>
      <c r="T52" s="129">
        <f>IF(ISNUMBER($A52),$F52*O52,0)</f>
        <v>0</v>
      </c>
      <c r="U52" s="130">
        <f>IF(ISNUMBER($A52),$F52*P52*10000,0)</f>
        <v>0</v>
      </c>
      <c r="V52" s="130">
        <f>IF(ISNUMBER($A52),$F52*Q52*-10000,0)</f>
        <v>0</v>
      </c>
      <c r="W52" s="131"/>
      <c r="X52" s="132">
        <f t="shared" si="4"/>
        <v>3.3773863847400297E-2</v>
      </c>
      <c r="Y52" s="133">
        <f ca="1">IF(ISNUMBER(G52),VLOOKUP($A52,PARAMS,8,FALSE),VLOOKUP($A52,PARAMS,4,FALSE))-TODAY()</f>
        <v>711</v>
      </c>
      <c r="AA52" s="129">
        <f t="shared" si="53"/>
        <v>0</v>
      </c>
      <c r="AB52" s="129">
        <f t="shared" si="53"/>
        <v>0</v>
      </c>
      <c r="AC52" s="129">
        <f t="shared" si="53"/>
        <v>0</v>
      </c>
      <c r="AD52" s="129">
        <f t="shared" si="53"/>
        <v>0</v>
      </c>
      <c r="AE52" s="129">
        <f t="shared" si="53"/>
        <v>0</v>
      </c>
      <c r="AG52" s="129">
        <f t="shared" si="54"/>
        <v>0</v>
      </c>
      <c r="AH52" s="129">
        <f t="shared" si="54"/>
        <v>0</v>
      </c>
      <c r="AI52" s="129">
        <f t="shared" si="54"/>
        <v>0</v>
      </c>
      <c r="AJ52" s="129">
        <f t="shared" si="54"/>
        <v>0</v>
      </c>
      <c r="AK52" s="129">
        <f t="shared" si="54"/>
        <v>0</v>
      </c>
      <c r="AM52" s="129">
        <f t="shared" si="55"/>
        <v>0</v>
      </c>
      <c r="AN52" s="129">
        <f t="shared" si="55"/>
        <v>0</v>
      </c>
      <c r="AO52" s="129">
        <f t="shared" si="55"/>
        <v>0</v>
      </c>
      <c r="AP52" s="129">
        <f t="shared" si="55"/>
        <v>0</v>
      </c>
      <c r="AQ52" s="129">
        <f t="shared" si="55"/>
        <v>0</v>
      </c>
    </row>
    <row r="53" spans="1:82" x14ac:dyDescent="0.2">
      <c r="A53" s="84"/>
      <c r="B53" s="180"/>
      <c r="C53" s="123"/>
      <c r="D53" s="123"/>
      <c r="E53" s="182"/>
      <c r="F53" s="123"/>
      <c r="G53" s="186"/>
      <c r="H53" s="124"/>
      <c r="I53" s="125"/>
      <c r="J53" s="124"/>
      <c r="K53" s="126"/>
      <c r="L53" s="126"/>
      <c r="M53" s="127"/>
      <c r="N53" s="127"/>
      <c r="O53" s="127"/>
      <c r="P53" s="127"/>
      <c r="Q53" s="127"/>
      <c r="R53" s="128"/>
      <c r="S53" s="129"/>
      <c r="T53" s="129"/>
      <c r="U53" s="130"/>
      <c r="V53" s="130"/>
      <c r="W53" s="131"/>
      <c r="X53" s="132"/>
      <c r="Y53" s="133"/>
      <c r="AA53" s="129"/>
      <c r="AB53" s="129"/>
      <c r="AC53" s="129"/>
      <c r="AD53" s="129"/>
      <c r="AE53" s="129"/>
      <c r="AG53" s="129"/>
      <c r="AH53" s="129"/>
      <c r="AI53" s="129"/>
      <c r="AJ53" s="129"/>
      <c r="AK53" s="129"/>
      <c r="AM53" s="129"/>
      <c r="AN53" s="129"/>
      <c r="AO53" s="129"/>
      <c r="AP53" s="129"/>
      <c r="AQ53" s="129"/>
    </row>
    <row r="54" spans="1:82" ht="10.8" thickBot="1" x14ac:dyDescent="0.25">
      <c r="A54" s="84"/>
      <c r="B54" s="303"/>
      <c r="C54" s="304" t="s">
        <v>294</v>
      </c>
      <c r="D54" s="304"/>
      <c r="E54" s="305"/>
      <c r="F54" s="304"/>
      <c r="G54" s="306"/>
      <c r="H54" s="304" t="s">
        <v>294</v>
      </c>
      <c r="I54" s="307"/>
      <c r="J54" s="308"/>
      <c r="K54" s="126" t="s">
        <v>309</v>
      </c>
      <c r="L54" s="126"/>
      <c r="M54" s="127"/>
      <c r="N54" s="127"/>
      <c r="O54" s="127"/>
      <c r="P54" s="127"/>
      <c r="Q54" s="127"/>
      <c r="X54" s="128"/>
      <c r="Z54" s="129" t="s">
        <v>307</v>
      </c>
      <c r="AA54" s="129"/>
      <c r="AB54" s="130"/>
      <c r="AC54" s="130"/>
      <c r="AD54" s="131"/>
      <c r="AE54" s="132"/>
      <c r="AF54" s="133"/>
      <c r="AH54" s="129"/>
      <c r="AI54" s="129"/>
      <c r="AJ54" s="129"/>
      <c r="AK54" s="129"/>
      <c r="AL54" s="129"/>
      <c r="AN54" s="129"/>
      <c r="AO54" s="129"/>
      <c r="AP54" s="129"/>
      <c r="AQ54" s="129"/>
      <c r="AR54" s="129"/>
      <c r="AT54" s="129"/>
      <c r="AU54" s="129"/>
      <c r="AV54" s="129"/>
      <c r="AW54" s="129"/>
      <c r="AX54" s="129"/>
    </row>
    <row r="55" spans="1:82" s="272" customFormat="1" ht="11.4" thickTop="1" thickBot="1" x14ac:dyDescent="0.25">
      <c r="A55" s="264">
        <v>37104</v>
      </c>
      <c r="B55" s="309"/>
      <c r="C55" s="310" t="s">
        <v>293</v>
      </c>
      <c r="D55" s="310"/>
      <c r="E55" s="311" t="e">
        <f t="shared" ref="E55:E63" ca="1" si="56">(M55-B55)*F55*10000</f>
        <v>#N/A</v>
      </c>
      <c r="F55" s="310"/>
      <c r="G55" s="312" t="e">
        <f t="shared" ref="G55:G63" si="57">VLOOKUP($A55,PARAMS,6,FALSE)</f>
        <v>#N/A</v>
      </c>
      <c r="H55" s="312">
        <v>1</v>
      </c>
      <c r="I55" s="313">
        <v>4</v>
      </c>
      <c r="J55" s="312" t="e">
        <f t="shared" ref="J55:J63" si="58">VLOOKUP($A55,PARAMS,2,FALSE)</f>
        <v>#N/A</v>
      </c>
      <c r="K55" s="274">
        <v>0.55000000000000004</v>
      </c>
      <c r="L55" s="265" t="e">
        <f t="shared" ref="L55:L63" si="59">VLOOKUP($A55,PARAMS,3,FALSE)</f>
        <v>#N/A</v>
      </c>
      <c r="M55" s="296" t="e">
        <f ca="1">_xll.OSTRIP($J55,$I55,$AH55-TODAY(),$AH55-$AH55,$AI55-$AH55,0,$AE55,$L55,$K55,1,0,$H55,0)</f>
        <v>#N/A</v>
      </c>
      <c r="N55" s="296" t="e">
        <f ca="1">_xll.OSTRIP($J55,$I55,$AH55-TODAY(),$AH55-$AH55,$AI55-$AH55,0,$AE55,$L55,$K55,1,0,$H55,1)</f>
        <v>#N/A</v>
      </c>
      <c r="O55" s="296" t="e">
        <f ca="1">_xll.OSTRIP($J55+0.01,$I55,$AH55-TODAY(),$AH55-$AH55,$AI55-$AH55,0,$AE55,$L55,$K55,1,0,$H55,1)-N55</f>
        <v>#N/A</v>
      </c>
      <c r="P55" s="296" t="e">
        <f ca="1">_xll.OSTRIP($J55,$I55,$AH55-TODAY(),$AH55-$AH55,$AI55-$AH55,0,$AE55,$L55+0.01,$K55,1,0,$H55,0)-M55</f>
        <v>#N/A</v>
      </c>
      <c r="Q55" s="296" t="e">
        <f ca="1">_xll.OSTRIP($J55,$I55,$AH55-TODAY()+1,$AH55-$AH55,$AI55-$AH55,0,$AE55,$L55,$K55,1,0,$H55,0)-M55</f>
        <v>#N/A</v>
      </c>
      <c r="X55" s="295" t="e">
        <f t="shared" ref="X55:X63" ca="1" si="60">(N55-Z55)*F55</f>
        <v>#N/A</v>
      </c>
      <c r="Y55" s="129" t="e">
        <f t="shared" ref="Y55:Y63" ca="1" si="61">IF(ISNUMBER($A55),$F55*N55,0)</f>
        <v>#N/A</v>
      </c>
      <c r="Z55" s="266" t="e">
        <f ca="1">_xll.OSTRIP($G55,$I55,$AH55-TODAY(),$AH55-$AH55,$AI55-$AH55,0,$AE55,$L55,$K55,1,0,$H55,1)</f>
        <v>#N/A</v>
      </c>
      <c r="AA55" s="267" t="e">
        <f t="shared" ref="AA55:AA63" ca="1" si="62">IF(ISNUMBER($A55),$F55*O55,0)</f>
        <v>#N/A</v>
      </c>
      <c r="AB55" s="268" t="e">
        <f t="shared" ref="AB55:AB63" ca="1" si="63">IF(ISNUMBER($A55),$F55*P55*10000,0)</f>
        <v>#N/A</v>
      </c>
      <c r="AC55" s="268" t="e">
        <f t="shared" ref="AC55:AC63" ca="1" si="64">IF(ISNUMBER($A55),$F55*Q55*-10000,0)</f>
        <v>#N/A</v>
      </c>
      <c r="AD55" s="269"/>
      <c r="AE55" s="270" t="e">
        <f t="shared" ref="AE55:AE63" si="65">VLOOKUP($A55,PARAMS,7,FALSE)</f>
        <v>#N/A</v>
      </c>
      <c r="AF55" s="271" t="e">
        <f t="shared" ref="AF55:AF63" ca="1" si="66">IF(ISNUMBER(G55),VLOOKUP($A55,PARAMS,8,FALSE),VLOOKUP($A55,PARAMS,4,FALSE))-TODAY()</f>
        <v>#N/A</v>
      </c>
      <c r="AG55" s="269"/>
      <c r="AH55" s="297">
        <v>37104</v>
      </c>
      <c r="AI55" s="297">
        <v>37134</v>
      </c>
      <c r="AJ55" s="267"/>
      <c r="AK55" s="267"/>
      <c r="AL55" s="267"/>
      <c r="AM55" s="301" t="e">
        <f t="shared" ref="AM55:AM63" ca="1" si="67">N55*F55</f>
        <v>#N/A</v>
      </c>
      <c r="AN55" s="267"/>
      <c r="AO55" s="267"/>
      <c r="AP55" s="267"/>
      <c r="AQ55" s="267"/>
      <c r="AR55" s="267"/>
      <c r="AS55" s="269"/>
      <c r="AT55" s="267"/>
      <c r="AU55" s="267"/>
      <c r="AV55" s="267"/>
      <c r="AW55" s="267"/>
      <c r="AX55" s="267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</row>
    <row r="56" spans="1:82" s="281" customFormat="1" ht="11.4" thickTop="1" thickBot="1" x14ac:dyDescent="0.25">
      <c r="A56" s="273">
        <v>37135</v>
      </c>
      <c r="B56" s="314"/>
      <c r="C56" s="315" t="s">
        <v>293</v>
      </c>
      <c r="D56" s="315"/>
      <c r="E56" s="316" t="e">
        <f t="shared" ca="1" si="56"/>
        <v>#N/A</v>
      </c>
      <c r="F56" s="315"/>
      <c r="G56" s="317" t="e">
        <f t="shared" si="57"/>
        <v>#N/A</v>
      </c>
      <c r="H56" s="318">
        <v>1</v>
      </c>
      <c r="I56" s="319">
        <v>4</v>
      </c>
      <c r="J56" s="318" t="e">
        <f t="shared" si="58"/>
        <v>#N/A</v>
      </c>
      <c r="K56" s="274">
        <v>0.55000000000000004</v>
      </c>
      <c r="L56" s="274" t="e">
        <f t="shared" si="59"/>
        <v>#N/A</v>
      </c>
      <c r="M56" s="298" t="e">
        <f ca="1">_xll.OSTRIP($J56,$I56,$AH56-TODAY(),$AH56-$AH56,$AI56-$AH56,0,$AE56,$L56,$K56,1,0,$H56,0)</f>
        <v>#N/A</v>
      </c>
      <c r="N56" s="275" t="e">
        <f ca="1">_xll.OSTRIP($J56,$I56,$AH56-TODAY(),$AH56-$AH56,$AI56-$AH56,0,$AE56,$L56,$K56,1,0,$H56,1)</f>
        <v>#N/A</v>
      </c>
      <c r="O56" s="275" t="e">
        <f ca="1">_xll.OSTRIP($J56+0.01,$I56,$AH56-TODAY(),$AH56-$AH56,$AI56-$AH56,0,$AE56,$L56,$K56,1,0,$H56,1)-N56</f>
        <v>#N/A</v>
      </c>
      <c r="P56" s="275" t="e">
        <f ca="1">_xll.OSTRIP($J56,$I56,$AH56-TODAY(),$AH56-$AH56,$AI56-$AH56,0,$AE56,$L56+0.01,$K56,1,0,$H56,0)-M56</f>
        <v>#N/A</v>
      </c>
      <c r="Q56" s="275" t="e">
        <f ca="1">_xll.OSTRIP($J56,$I56,$AH56-TODAY()+1,$AH56-$AH56,$AI56-$AH56,0,$AE56,$L56,$K56,1,0,$H56,0)-M56</f>
        <v>#N/A</v>
      </c>
      <c r="X56" s="295" t="e">
        <f t="shared" ca="1" si="60"/>
        <v>#N/A</v>
      </c>
      <c r="Y56" s="129" t="e">
        <f t="shared" ca="1" si="61"/>
        <v>#N/A</v>
      </c>
      <c r="Z56" s="275" t="e">
        <f ca="1">_xll.OSTRIP($G56,$I56,$AH56-TODAY(),$AH56-$AH56,$AI56-$AH56,0,$AE56,$L56,$K56,1,0,$H56,1)</f>
        <v>#N/A</v>
      </c>
      <c r="AA56" s="276" t="e">
        <f t="shared" ca="1" si="62"/>
        <v>#N/A</v>
      </c>
      <c r="AB56" s="277" t="e">
        <f t="shared" ca="1" si="63"/>
        <v>#N/A</v>
      </c>
      <c r="AC56" s="277" t="e">
        <f t="shared" ca="1" si="64"/>
        <v>#N/A</v>
      </c>
      <c r="AD56" s="278"/>
      <c r="AE56" s="279" t="e">
        <f t="shared" si="65"/>
        <v>#N/A</v>
      </c>
      <c r="AF56" s="280" t="e">
        <f t="shared" ca="1" si="66"/>
        <v>#N/A</v>
      </c>
      <c r="AG56" s="278"/>
      <c r="AH56" s="297">
        <v>37135</v>
      </c>
      <c r="AI56" s="297">
        <v>37164</v>
      </c>
      <c r="AJ56" s="276"/>
      <c r="AK56" s="276"/>
      <c r="AL56" s="276"/>
      <c r="AM56" s="301" t="e">
        <f t="shared" ca="1" si="67"/>
        <v>#N/A</v>
      </c>
      <c r="AN56" s="276"/>
      <c r="AO56" s="276"/>
      <c r="AP56" s="276"/>
      <c r="AQ56" s="276"/>
      <c r="AR56" s="276"/>
      <c r="AS56" s="278"/>
      <c r="AT56" s="276"/>
      <c r="AU56" s="276"/>
      <c r="AV56" s="276"/>
      <c r="AW56" s="276"/>
      <c r="AX56" s="276"/>
      <c r="AY56" s="278"/>
      <c r="AZ56" s="278"/>
      <c r="BA56" s="278"/>
      <c r="BB56" s="278"/>
      <c r="BC56" s="278"/>
      <c r="BD56" s="278"/>
      <c r="BE56" s="278"/>
      <c r="BF56" s="278"/>
      <c r="BG56" s="278"/>
      <c r="BH56" s="278"/>
      <c r="BI56" s="278"/>
      <c r="BJ56" s="278"/>
      <c r="BK56" s="278"/>
      <c r="BL56" s="278"/>
      <c r="BM56" s="278"/>
      <c r="BN56" s="278"/>
      <c r="BO56" s="278"/>
      <c r="BP56" s="278"/>
      <c r="BQ56" s="278"/>
      <c r="BR56" s="278"/>
      <c r="BS56" s="278"/>
      <c r="BT56" s="278"/>
      <c r="BU56" s="278"/>
      <c r="BV56" s="278"/>
      <c r="BW56" s="278"/>
      <c r="BX56" s="278"/>
      <c r="BY56" s="278"/>
      <c r="BZ56" s="278"/>
      <c r="CA56" s="278"/>
      <c r="CB56" s="278"/>
      <c r="CC56" s="278"/>
      <c r="CD56" s="278"/>
    </row>
    <row r="57" spans="1:82" s="281" customFormat="1" ht="11.4" thickTop="1" thickBot="1" x14ac:dyDescent="0.25">
      <c r="A57" s="273">
        <v>37165</v>
      </c>
      <c r="B57" s="314"/>
      <c r="C57" s="315" t="s">
        <v>293</v>
      </c>
      <c r="D57" s="315"/>
      <c r="E57" s="316" t="e">
        <f t="shared" ca="1" si="56"/>
        <v>#N/A</v>
      </c>
      <c r="F57" s="315"/>
      <c r="G57" s="317" t="e">
        <f t="shared" si="57"/>
        <v>#N/A</v>
      </c>
      <c r="H57" s="318">
        <v>1</v>
      </c>
      <c r="I57" s="319">
        <v>4</v>
      </c>
      <c r="J57" s="318" t="e">
        <f t="shared" si="58"/>
        <v>#N/A</v>
      </c>
      <c r="K57" s="274">
        <v>0.65</v>
      </c>
      <c r="L57" s="274" t="e">
        <f t="shared" si="59"/>
        <v>#N/A</v>
      </c>
      <c r="M57" s="275" t="e">
        <f ca="1">_xll.OSTRIP($J57,$I57,$AH57-TODAY(),$AH57-$AH57,$AI57-$AH57,0,$AE57,$L57,$K57,1,0,$H57,0)</f>
        <v>#N/A</v>
      </c>
      <c r="N57" s="275" t="e">
        <f ca="1">_xll.OSTRIP($J57,$I57,$AH57-TODAY(),$AH57-$AH57,$AI57-$AH57,0,$AE57,$L57,$K57,1,0,$H57,1)</f>
        <v>#N/A</v>
      </c>
      <c r="O57" s="275" t="e">
        <f ca="1">_xll.OSTRIP($J57+0.01,$I57,$AH57-TODAY(),$AH57-$AH57,$AI57-$AH57,0,$AE57,$L57,$K57,1,0,$H57,1)-N57</f>
        <v>#N/A</v>
      </c>
      <c r="P57" s="275" t="e">
        <f ca="1">_xll.OSTRIP($J57,$I57,$AH57-TODAY(),$AH57-$AH57,$AI57-$AH57,0,$AE57,$L57+0.01,$K57,1,0,$H57,0)-M57</f>
        <v>#N/A</v>
      </c>
      <c r="Q57" s="275" t="e">
        <f ca="1">_xll.OSTRIP($J57,$I57,$AH57-TODAY()+1,$AH57-$AH57,$AI57-$AH57,0,$AE57,$L57,$K57,1,0,$H57,0)-M57</f>
        <v>#N/A</v>
      </c>
      <c r="X57" s="295" t="e">
        <f t="shared" ca="1" si="60"/>
        <v>#N/A</v>
      </c>
      <c r="Y57" s="129" t="e">
        <f t="shared" ca="1" si="61"/>
        <v>#N/A</v>
      </c>
      <c r="Z57" s="275" t="e">
        <f ca="1">_xll.OSTRIP($G57,$I57,$AH57-TODAY(),$AH57-$AH57,$AI57-$AH57,0,$AE57,$L57,$K57,1,0,$H57,1)</f>
        <v>#N/A</v>
      </c>
      <c r="AA57" s="276" t="e">
        <f t="shared" ca="1" si="62"/>
        <v>#N/A</v>
      </c>
      <c r="AB57" s="277" t="e">
        <f t="shared" ca="1" si="63"/>
        <v>#N/A</v>
      </c>
      <c r="AC57" s="277" t="e">
        <f t="shared" ca="1" si="64"/>
        <v>#N/A</v>
      </c>
      <c r="AD57" s="278"/>
      <c r="AE57" s="279" t="e">
        <f t="shared" si="65"/>
        <v>#N/A</v>
      </c>
      <c r="AF57" s="280" t="e">
        <f t="shared" ca="1" si="66"/>
        <v>#N/A</v>
      </c>
      <c r="AG57" s="278"/>
      <c r="AH57" s="297">
        <v>37165</v>
      </c>
      <c r="AI57" s="297">
        <v>37195</v>
      </c>
      <c r="AJ57" s="276"/>
      <c r="AK57" s="276"/>
      <c r="AL57" s="276"/>
      <c r="AM57" s="301" t="e">
        <f t="shared" ca="1" si="67"/>
        <v>#N/A</v>
      </c>
      <c r="AN57" s="276"/>
      <c r="AO57" s="276"/>
      <c r="AP57" s="276"/>
      <c r="AQ57" s="276"/>
      <c r="AR57" s="276"/>
      <c r="AS57" s="278"/>
      <c r="AT57" s="276"/>
      <c r="AU57" s="276"/>
      <c r="AV57" s="276"/>
      <c r="AW57" s="276"/>
      <c r="AX57" s="276"/>
      <c r="AY57" s="278"/>
      <c r="AZ57" s="278"/>
      <c r="BA57" s="278"/>
      <c r="BB57" s="278"/>
      <c r="BC57" s="278"/>
      <c r="BD57" s="278"/>
      <c r="BE57" s="278"/>
      <c r="BF57" s="278"/>
      <c r="BG57" s="278"/>
      <c r="BH57" s="278"/>
      <c r="BI57" s="278"/>
      <c r="BJ57" s="278"/>
      <c r="BK57" s="278"/>
      <c r="BL57" s="278"/>
      <c r="BM57" s="278"/>
      <c r="BN57" s="278"/>
      <c r="BO57" s="278"/>
      <c r="BP57" s="278"/>
      <c r="BQ57" s="278"/>
      <c r="BR57" s="278"/>
      <c r="BS57" s="278"/>
      <c r="BT57" s="278"/>
      <c r="BU57" s="278"/>
      <c r="BV57" s="278"/>
      <c r="BW57" s="278"/>
      <c r="BX57" s="278"/>
      <c r="BY57" s="278"/>
      <c r="BZ57" s="278"/>
      <c r="CA57" s="278"/>
      <c r="CB57" s="278"/>
      <c r="CC57" s="278"/>
      <c r="CD57" s="278"/>
    </row>
    <row r="58" spans="1:82" s="281" customFormat="1" ht="11.4" thickTop="1" thickBot="1" x14ac:dyDescent="0.25">
      <c r="A58" s="264">
        <v>37104</v>
      </c>
      <c r="B58" s="314"/>
      <c r="C58" s="315" t="s">
        <v>293</v>
      </c>
      <c r="D58" s="315"/>
      <c r="E58" s="316" t="e">
        <f t="shared" ca="1" si="56"/>
        <v>#N/A</v>
      </c>
      <c r="F58" s="315"/>
      <c r="G58" s="317" t="e">
        <f t="shared" si="57"/>
        <v>#N/A</v>
      </c>
      <c r="H58" s="318">
        <v>0</v>
      </c>
      <c r="I58" s="319">
        <v>3</v>
      </c>
      <c r="J58" s="318" t="e">
        <f t="shared" si="58"/>
        <v>#N/A</v>
      </c>
      <c r="K58" s="274">
        <v>0.55000000000000004</v>
      </c>
      <c r="L58" s="274" t="e">
        <f t="shared" si="59"/>
        <v>#N/A</v>
      </c>
      <c r="M58" s="275" t="e">
        <f ca="1">_xll.OSTRIP($J58,$I58,$AH58-TODAY(),$AH58-$AH58,$AI58-$AH58,0,$AE58,$L58,$K58,1,0,$H58,0)</f>
        <v>#N/A</v>
      </c>
      <c r="N58" s="275" t="e">
        <f ca="1">_xll.OSTRIP($J58,$I58,$AH58-TODAY(),$AH58-$AH58,$AI58-$AH58,0,$AE58,$L58,$K58,1,0,$H58,1)</f>
        <v>#N/A</v>
      </c>
      <c r="O58" s="275" t="e">
        <f ca="1">_xll.OSTRIP($J58+0.01,$I58,$AH58-TODAY(),$AH58-$AH58,$AI58-$AH58,0,$AE58,$L58,$K58,1,0,$H58,1)-N58</f>
        <v>#N/A</v>
      </c>
      <c r="P58" s="275" t="e">
        <f ca="1">_xll.OSTRIP($J58,$I58,$AH58-TODAY(),$AH58-$AH58,$AI58-$AH58,0,$AE58,$L58+0.01,$K58,1,0,$H58,0)-M58</f>
        <v>#N/A</v>
      </c>
      <c r="Q58" s="275" t="e">
        <f ca="1">_xll.OSTRIP($J58,$I58,$AH58-TODAY()+1,$AH58-$AH58,$AI58-$AH58,0,$AE58,$L58,$K58,1,0,$H58,0)-M58</f>
        <v>#N/A</v>
      </c>
      <c r="X58" s="295" t="e">
        <f t="shared" ca="1" si="60"/>
        <v>#N/A</v>
      </c>
      <c r="Y58" s="129" t="e">
        <f t="shared" ca="1" si="61"/>
        <v>#N/A</v>
      </c>
      <c r="Z58" s="275" t="e">
        <f ca="1">_xll.OSTRIP($G58,$I58,$AH58-TODAY(),$AH58-$AH58,$AI58-$AH58,0,$AE58,$L58,$K58,1,0,$H58,1)</f>
        <v>#N/A</v>
      </c>
      <c r="AA58" s="276" t="e">
        <f t="shared" ca="1" si="62"/>
        <v>#N/A</v>
      </c>
      <c r="AB58" s="277" t="e">
        <f t="shared" ca="1" si="63"/>
        <v>#N/A</v>
      </c>
      <c r="AC58" s="277" t="e">
        <f t="shared" ca="1" si="64"/>
        <v>#N/A</v>
      </c>
      <c r="AD58" s="278"/>
      <c r="AE58" s="279" t="e">
        <f t="shared" si="65"/>
        <v>#N/A</v>
      </c>
      <c r="AF58" s="280" t="e">
        <f t="shared" ca="1" si="66"/>
        <v>#N/A</v>
      </c>
      <c r="AG58" s="278"/>
      <c r="AH58" s="297">
        <v>37104</v>
      </c>
      <c r="AI58" s="297">
        <v>37134</v>
      </c>
      <c r="AJ58" s="276"/>
      <c r="AK58" s="276"/>
      <c r="AL58" s="276"/>
      <c r="AM58" s="301" t="e">
        <f t="shared" ca="1" si="67"/>
        <v>#N/A</v>
      </c>
      <c r="AN58" s="276"/>
      <c r="AO58" s="276"/>
      <c r="AP58" s="276"/>
      <c r="AQ58" s="276"/>
      <c r="AR58" s="276"/>
      <c r="AS58" s="278"/>
      <c r="AT58" s="276"/>
      <c r="AU58" s="276"/>
      <c r="AV58" s="276"/>
      <c r="AW58" s="276"/>
      <c r="AX58" s="276"/>
      <c r="AY58" s="278"/>
      <c r="AZ58" s="278"/>
      <c r="BA58" s="278"/>
      <c r="BB58" s="278"/>
      <c r="BC58" s="278"/>
      <c r="BD58" s="278"/>
      <c r="BE58" s="278"/>
      <c r="BF58" s="278"/>
      <c r="BG58" s="278"/>
      <c r="BH58" s="278"/>
      <c r="BI58" s="278"/>
      <c r="BJ58" s="278"/>
      <c r="BK58" s="278"/>
      <c r="BL58" s="278"/>
      <c r="BM58" s="278"/>
      <c r="BN58" s="278"/>
      <c r="BO58" s="278"/>
      <c r="BP58" s="278"/>
      <c r="BQ58" s="278"/>
      <c r="BR58" s="278"/>
      <c r="BS58" s="278"/>
      <c r="BT58" s="278"/>
      <c r="BU58" s="278"/>
      <c r="BV58" s="278"/>
      <c r="BW58" s="278"/>
      <c r="BX58" s="278"/>
      <c r="BY58" s="278"/>
      <c r="BZ58" s="278"/>
      <c r="CA58" s="278"/>
      <c r="CB58" s="278"/>
      <c r="CC58" s="278"/>
      <c r="CD58" s="278"/>
    </row>
    <row r="59" spans="1:82" s="281" customFormat="1" ht="11.4" thickTop="1" thickBot="1" x14ac:dyDescent="0.25">
      <c r="A59" s="273">
        <v>37135</v>
      </c>
      <c r="B59" s="314"/>
      <c r="C59" s="315" t="s">
        <v>293</v>
      </c>
      <c r="D59" s="315"/>
      <c r="E59" s="316" t="e">
        <f ca="1">(M59-B59)*F59*10000</f>
        <v>#N/A</v>
      </c>
      <c r="F59" s="315"/>
      <c r="G59" s="317" t="e">
        <f t="shared" si="57"/>
        <v>#N/A</v>
      </c>
      <c r="H59" s="318">
        <v>0</v>
      </c>
      <c r="I59" s="319">
        <v>3</v>
      </c>
      <c r="J59" s="318" t="e">
        <f t="shared" si="58"/>
        <v>#N/A</v>
      </c>
      <c r="K59" s="274">
        <v>0.55000000000000004</v>
      </c>
      <c r="L59" s="274" t="e">
        <f t="shared" si="59"/>
        <v>#N/A</v>
      </c>
      <c r="M59" s="275" t="e">
        <f ca="1">_xll.OSTRIP($J59,$I59,$AH59-TODAY(),$AH59-$AH59,$AI59-$AH59,0,$AE59,$L59,$K59,1,0,$H59,0)</f>
        <v>#N/A</v>
      </c>
      <c r="N59" s="275" t="e">
        <f ca="1">_xll.OSTRIP($J59,$I59,$AH59-TODAY(),$AH59-$AH59,$AI59-$AH59,0,$AE59,$L59,$K59,1,0,$H59,1)</f>
        <v>#N/A</v>
      </c>
      <c r="O59" s="275" t="e">
        <f ca="1">_xll.OSTRIP($J59+0.01,$I59,$AH59-TODAY(),$AH59-$AH59,$AI59-$AH59,0,$AE59,$L59,$K59,1,0,$H59,1)-N59</f>
        <v>#N/A</v>
      </c>
      <c r="P59" s="275" t="e">
        <f ca="1">_xll.OSTRIP($J59,$I59,$AH59-TODAY(),$AH59-$AH59,$AI59-$AH59,0,$AE59,$L59+0.01,$K59,1,0,$H59,0)-M59</f>
        <v>#N/A</v>
      </c>
      <c r="Q59" s="275" t="e">
        <f ca="1">_xll.OSTRIP($J59,$I59,$AH59-TODAY()+1,$AH59-$AH59,$AI59-$AH59,0,$AE59,$L59,$K59,1,0,$H59,0)-M59</f>
        <v>#N/A</v>
      </c>
      <c r="X59" s="295" t="e">
        <f t="shared" ca="1" si="60"/>
        <v>#N/A</v>
      </c>
      <c r="Y59" s="129" t="e">
        <f t="shared" ca="1" si="61"/>
        <v>#N/A</v>
      </c>
      <c r="Z59" s="275" t="e">
        <f ca="1">_xll.OSTRIP($G59,$I59,$AH59-TODAY(),$AH59-$AH59,$AI59-$AH59,0,$AE59,$L59,$K59,1,0,$H59,1)</f>
        <v>#N/A</v>
      </c>
      <c r="AA59" s="276" t="e">
        <f t="shared" ca="1" si="62"/>
        <v>#N/A</v>
      </c>
      <c r="AB59" s="277" t="e">
        <f t="shared" ca="1" si="63"/>
        <v>#N/A</v>
      </c>
      <c r="AC59" s="277" t="e">
        <f t="shared" ca="1" si="64"/>
        <v>#N/A</v>
      </c>
      <c r="AD59" s="278"/>
      <c r="AE59" s="279" t="e">
        <f t="shared" si="65"/>
        <v>#N/A</v>
      </c>
      <c r="AF59" s="280" t="e">
        <f t="shared" ca="1" si="66"/>
        <v>#N/A</v>
      </c>
      <c r="AG59" s="278"/>
      <c r="AH59" s="297">
        <v>37135</v>
      </c>
      <c r="AI59" s="297">
        <v>37164</v>
      </c>
      <c r="AJ59" s="276"/>
      <c r="AK59" s="276"/>
      <c r="AL59" s="276"/>
      <c r="AM59" s="301" t="e">
        <f t="shared" ca="1" si="67"/>
        <v>#N/A</v>
      </c>
      <c r="AN59" s="276"/>
      <c r="AO59" s="276"/>
      <c r="AP59" s="276"/>
      <c r="AQ59" s="276"/>
      <c r="AR59" s="276"/>
      <c r="AS59" s="278"/>
      <c r="AT59" s="276"/>
      <c r="AU59" s="276"/>
      <c r="AV59" s="276"/>
      <c r="AW59" s="276"/>
      <c r="AX59" s="276"/>
      <c r="AY59" s="278"/>
      <c r="AZ59" s="278"/>
      <c r="BA59" s="278"/>
      <c r="BB59" s="278"/>
      <c r="BC59" s="278"/>
      <c r="BD59" s="278"/>
      <c r="BE59" s="278"/>
      <c r="BF59" s="278"/>
      <c r="BG59" s="278"/>
      <c r="BH59" s="278"/>
      <c r="BI59" s="278"/>
      <c r="BJ59" s="278"/>
      <c r="BK59" s="278"/>
      <c r="BL59" s="278"/>
      <c r="BM59" s="278"/>
      <c r="BN59" s="278"/>
      <c r="BO59" s="278"/>
      <c r="BP59" s="278"/>
      <c r="BQ59" s="278"/>
      <c r="BR59" s="278"/>
      <c r="BS59" s="278"/>
      <c r="BT59" s="278"/>
      <c r="BU59" s="278"/>
      <c r="BV59" s="278"/>
      <c r="BW59" s="278"/>
      <c r="BX59" s="278"/>
      <c r="BY59" s="278"/>
      <c r="BZ59" s="278"/>
      <c r="CA59" s="278"/>
      <c r="CB59" s="278"/>
      <c r="CC59" s="278"/>
      <c r="CD59" s="278"/>
    </row>
    <row r="60" spans="1:82" s="281" customFormat="1" ht="11.4" thickTop="1" thickBot="1" x14ac:dyDescent="0.25">
      <c r="A60" s="273">
        <v>37165</v>
      </c>
      <c r="B60" s="314"/>
      <c r="C60" s="315" t="s">
        <v>293</v>
      </c>
      <c r="D60" s="315"/>
      <c r="E60" s="316" t="e">
        <f ca="1">(M60-B60)*F60*10000</f>
        <v>#N/A</v>
      </c>
      <c r="F60" s="315"/>
      <c r="G60" s="317" t="e">
        <f t="shared" si="57"/>
        <v>#N/A</v>
      </c>
      <c r="H60" s="318">
        <v>0</v>
      </c>
      <c r="I60" s="319">
        <v>3</v>
      </c>
      <c r="J60" s="318" t="e">
        <f t="shared" si="58"/>
        <v>#N/A</v>
      </c>
      <c r="K60" s="274">
        <v>0.65</v>
      </c>
      <c r="L60" s="274" t="e">
        <f t="shared" si="59"/>
        <v>#N/A</v>
      </c>
      <c r="M60" s="275" t="e">
        <f ca="1">_xll.OSTRIP($J60,$I60,$AH60-TODAY(),$AH60-$AH60,$AI60-$AH60,0,$AE60,$L60,$K60,1,0,$H60,0)</f>
        <v>#N/A</v>
      </c>
      <c r="N60" s="275" t="e">
        <f ca="1">_xll.OSTRIP($J60,$I60,$AH60-TODAY(),$AH60-$AH60,$AI60-$AH60,0,$AE60,$L60,$K60,1,0,$H60,1)</f>
        <v>#N/A</v>
      </c>
      <c r="O60" s="275" t="e">
        <f ca="1">_xll.OSTRIP($J60+0.01,$I60,$AH60-TODAY(),$AH60-$AH60,$AI60-$AH60,0,$AE60,$L60,$K60,1,0,$H60,1)-N60</f>
        <v>#N/A</v>
      </c>
      <c r="P60" s="275" t="e">
        <f ca="1">_xll.OSTRIP($J60,$I60,$AH60-TODAY(),$AH60-$AH60,$AI60-$AH60,0,$AE60,$L60+0.01,$K60,1,0,$H60,0)-M60</f>
        <v>#N/A</v>
      </c>
      <c r="Q60" s="275" t="e">
        <f ca="1">_xll.OSTRIP($J60,$I60,$AH60-TODAY()+1,$AH60-$AH60,$AI60-$AH60,0,$AE60,$L60,$K60,1,0,$H60,0)-M60</f>
        <v>#N/A</v>
      </c>
      <c r="X60" s="295" t="e">
        <f t="shared" ca="1" si="60"/>
        <v>#N/A</v>
      </c>
      <c r="Y60" s="129" t="e">
        <f t="shared" ca="1" si="61"/>
        <v>#N/A</v>
      </c>
      <c r="Z60" s="275" t="e">
        <f ca="1">_xll.OSTRIP($G60,$I60,$AH60-TODAY(),$AH60-$AH60,$AI60-$AH60,0,$AE60,$L60,$K60,1,0,$H60,1)</f>
        <v>#N/A</v>
      </c>
      <c r="AA60" s="276" t="e">
        <f t="shared" ca="1" si="62"/>
        <v>#N/A</v>
      </c>
      <c r="AB60" s="277" t="e">
        <f t="shared" ca="1" si="63"/>
        <v>#N/A</v>
      </c>
      <c r="AC60" s="277" t="e">
        <f t="shared" ca="1" si="64"/>
        <v>#N/A</v>
      </c>
      <c r="AD60" s="278"/>
      <c r="AE60" s="279" t="e">
        <f t="shared" si="65"/>
        <v>#N/A</v>
      </c>
      <c r="AF60" s="280" t="e">
        <f t="shared" ca="1" si="66"/>
        <v>#N/A</v>
      </c>
      <c r="AG60" s="278"/>
      <c r="AH60" s="297">
        <v>37165</v>
      </c>
      <c r="AI60" s="297">
        <v>37195</v>
      </c>
      <c r="AJ60" s="276"/>
      <c r="AK60" s="276"/>
      <c r="AL60" s="276"/>
      <c r="AM60" s="301" t="e">
        <f t="shared" ca="1" si="67"/>
        <v>#N/A</v>
      </c>
      <c r="AN60" s="276"/>
      <c r="AO60" s="276"/>
      <c r="AP60" s="276"/>
      <c r="AQ60" s="276"/>
      <c r="AR60" s="276"/>
      <c r="AS60" s="278"/>
      <c r="AT60" s="276"/>
      <c r="AU60" s="276"/>
      <c r="AV60" s="276"/>
      <c r="AW60" s="276"/>
      <c r="AX60" s="276"/>
      <c r="AY60" s="278"/>
      <c r="AZ60" s="278"/>
      <c r="BA60" s="278"/>
      <c r="BB60" s="278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78"/>
      <c r="BS60" s="278"/>
      <c r="BT60" s="278"/>
      <c r="BU60" s="278"/>
      <c r="BV60" s="278"/>
      <c r="BW60" s="278"/>
      <c r="BX60" s="278"/>
      <c r="BY60" s="278"/>
      <c r="BZ60" s="278"/>
      <c r="CA60" s="278"/>
      <c r="CB60" s="278"/>
      <c r="CC60" s="278"/>
      <c r="CD60" s="278"/>
    </row>
    <row r="61" spans="1:82" s="281" customFormat="1" ht="11.4" thickTop="1" thickBot="1" x14ac:dyDescent="0.25">
      <c r="A61" s="264">
        <v>37104</v>
      </c>
      <c r="B61" s="314"/>
      <c r="C61" s="315" t="s">
        <v>293</v>
      </c>
      <c r="D61" s="315"/>
      <c r="E61" s="316" t="e">
        <f ca="1">(M61-B61)*F61*10000</f>
        <v>#N/A</v>
      </c>
      <c r="F61" s="310"/>
      <c r="G61" s="317" t="e">
        <f t="shared" si="57"/>
        <v>#N/A</v>
      </c>
      <c r="H61" s="318">
        <v>0</v>
      </c>
      <c r="I61" s="319">
        <v>2.25</v>
      </c>
      <c r="J61" s="318" t="e">
        <f t="shared" si="58"/>
        <v>#N/A</v>
      </c>
      <c r="K61" s="274">
        <v>0.55000000000000004</v>
      </c>
      <c r="L61" s="274" t="e">
        <f t="shared" si="59"/>
        <v>#N/A</v>
      </c>
      <c r="M61" s="275" t="e">
        <f ca="1">_xll.OSTRIP($J61,$I61,$AH61-TODAY(),$AH61-$AH61,$AI61-$AH61,0,$AE61,$L61,$K61,1,0,$H61,0)</f>
        <v>#N/A</v>
      </c>
      <c r="N61" s="275" t="e">
        <f ca="1">_xll.OSTRIP($J61,$I61,$AH61-TODAY(),$AH61-$AH61,$AI61-$AH61,0,$AE61,$L61,$K61,1,0,$H61,1)</f>
        <v>#N/A</v>
      </c>
      <c r="O61" s="275" t="e">
        <f ca="1">_xll.OSTRIP($J61+0.01,$I61,$AH61-TODAY(),$AH61-$AH61,$AI61-$AH61,0,$AE61,$L61,$K61,1,0,$H61,1)-N61</f>
        <v>#N/A</v>
      </c>
      <c r="P61" s="275" t="e">
        <f ca="1">_xll.OSTRIP($J61,$I61,$AH61-TODAY(),$AH61-$AH61,$AI61-$AH61,0,$AE61,$L61+0.01,$K61,1,0,$H61,0)-M61</f>
        <v>#N/A</v>
      </c>
      <c r="Q61" s="275" t="e">
        <f ca="1">_xll.OSTRIP($J61,$I61,$AH61-TODAY()+1,$AH61-$AH61,$AI61-$AH61,0,$AE61,$L61,$K61,1,0,$H61,0)-M61</f>
        <v>#N/A</v>
      </c>
      <c r="X61" s="295" t="e">
        <f t="shared" ca="1" si="60"/>
        <v>#N/A</v>
      </c>
      <c r="Y61" s="129" t="e">
        <f t="shared" ca="1" si="61"/>
        <v>#N/A</v>
      </c>
      <c r="Z61" s="275" t="e">
        <f ca="1">_xll.OSTRIP($G61,$I61,$AH61-TODAY(),$AH61-$AH61,$AI61-$AH61,0,$AE61,$L61,$K61,1,0,$H61,1)</f>
        <v>#N/A</v>
      </c>
      <c r="AA61" s="276" t="e">
        <f t="shared" ca="1" si="62"/>
        <v>#N/A</v>
      </c>
      <c r="AB61" s="277" t="e">
        <f t="shared" ca="1" si="63"/>
        <v>#N/A</v>
      </c>
      <c r="AC61" s="277" t="e">
        <f t="shared" ca="1" si="64"/>
        <v>#N/A</v>
      </c>
      <c r="AD61" s="278"/>
      <c r="AE61" s="279" t="e">
        <f t="shared" si="65"/>
        <v>#N/A</v>
      </c>
      <c r="AF61" s="280" t="e">
        <f t="shared" ca="1" si="66"/>
        <v>#N/A</v>
      </c>
      <c r="AG61" s="278"/>
      <c r="AH61" s="297">
        <v>37104</v>
      </c>
      <c r="AI61" s="297">
        <v>37134</v>
      </c>
      <c r="AJ61" s="276"/>
      <c r="AK61" s="276"/>
      <c r="AL61" s="276"/>
      <c r="AM61" s="301" t="e">
        <f t="shared" ca="1" si="67"/>
        <v>#N/A</v>
      </c>
      <c r="AN61" s="276"/>
      <c r="AO61" s="276"/>
      <c r="AP61" s="276"/>
      <c r="AQ61" s="276"/>
      <c r="AR61" s="276"/>
      <c r="AS61" s="278"/>
      <c r="AT61" s="276"/>
      <c r="AU61" s="276"/>
      <c r="AV61" s="276"/>
      <c r="AW61" s="276"/>
      <c r="AX61" s="276"/>
      <c r="AY61" s="278"/>
      <c r="AZ61" s="278"/>
      <c r="BA61" s="278"/>
      <c r="BB61" s="278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78"/>
      <c r="BS61" s="278"/>
      <c r="BT61" s="278"/>
      <c r="BU61" s="278"/>
      <c r="BV61" s="278"/>
      <c r="BW61" s="278"/>
      <c r="BX61" s="278"/>
      <c r="BY61" s="278"/>
      <c r="BZ61" s="278"/>
      <c r="CA61" s="278"/>
      <c r="CB61" s="278"/>
      <c r="CC61" s="278"/>
      <c r="CD61" s="278"/>
    </row>
    <row r="62" spans="1:82" s="281" customFormat="1" ht="11.4" thickTop="1" thickBot="1" x14ac:dyDescent="0.25">
      <c r="A62" s="273">
        <v>37135</v>
      </c>
      <c r="B62" s="314"/>
      <c r="C62" s="315" t="s">
        <v>293</v>
      </c>
      <c r="D62" s="315"/>
      <c r="E62" s="316" t="e">
        <f t="shared" ca="1" si="56"/>
        <v>#N/A</v>
      </c>
      <c r="F62" s="315"/>
      <c r="G62" s="317" t="e">
        <f t="shared" si="57"/>
        <v>#N/A</v>
      </c>
      <c r="H62" s="318">
        <v>0</v>
      </c>
      <c r="I62" s="319">
        <v>2.25</v>
      </c>
      <c r="J62" s="318" t="e">
        <f t="shared" si="58"/>
        <v>#N/A</v>
      </c>
      <c r="K62" s="274">
        <v>0.55000000000000004</v>
      </c>
      <c r="L62" s="274" t="e">
        <f t="shared" si="59"/>
        <v>#N/A</v>
      </c>
      <c r="M62" s="275" t="e">
        <f ca="1">_xll.OSTRIP($J62,$I62,$AH62-TODAY(),$AH62-$AH62,$AI62-$AH62,0,$AE62,$L62,$K62,1,0,$H62,0)</f>
        <v>#N/A</v>
      </c>
      <c r="N62" s="275" t="e">
        <f ca="1">_xll.OSTRIP($J62,$I62,$AH62-TODAY(),$AH62-$AH62,$AI62-$AH62,0,$AE62,$L62,$K62,1,0,$H62,1)</f>
        <v>#N/A</v>
      </c>
      <c r="O62" s="275" t="e">
        <f ca="1">_xll.OSTRIP($J62+0.01,$I62,$AH62-TODAY(),$AH62-$AH62,$AI62-$AH62,0,$AE62,$L62,$K62,1,0,$H62,1)-N62</f>
        <v>#N/A</v>
      </c>
      <c r="P62" s="275" t="e">
        <f ca="1">_xll.OSTRIP($J62,$I62,$AH62-TODAY(),$AH62-$AH62,$AI62-$AH62,0,$AE62,$L62+0.01,$K62,1,0,$H62,0)-M62</f>
        <v>#N/A</v>
      </c>
      <c r="Q62" s="275" t="e">
        <f ca="1">_xll.OSTRIP($J62,$I62,$AH62-TODAY()+1,$AH62-$AH62,$AI62-$AH62,0,$AE62,$L62,$K62,1,0,$H62,0)-M62</f>
        <v>#N/A</v>
      </c>
      <c r="X62" s="295" t="e">
        <f t="shared" ca="1" si="60"/>
        <v>#N/A</v>
      </c>
      <c r="Y62" s="129" t="e">
        <f t="shared" ca="1" si="61"/>
        <v>#N/A</v>
      </c>
      <c r="Z62" s="275" t="e">
        <f ca="1">_xll.OSTRIP($G62,$I62,$AH62-TODAY(),$AH62-$AH62,$AI62-$AH62,0,$AE62,$L62,$K62,1,0,$H62,1)</f>
        <v>#N/A</v>
      </c>
      <c r="AA62" s="276" t="e">
        <f t="shared" ca="1" si="62"/>
        <v>#N/A</v>
      </c>
      <c r="AB62" s="277" t="e">
        <f t="shared" ca="1" si="63"/>
        <v>#N/A</v>
      </c>
      <c r="AC62" s="277" t="e">
        <f t="shared" ca="1" si="64"/>
        <v>#N/A</v>
      </c>
      <c r="AD62" s="278"/>
      <c r="AE62" s="279" t="e">
        <f t="shared" si="65"/>
        <v>#N/A</v>
      </c>
      <c r="AF62" s="280" t="e">
        <f t="shared" ca="1" si="66"/>
        <v>#N/A</v>
      </c>
      <c r="AG62" s="278"/>
      <c r="AH62" s="297">
        <v>37135</v>
      </c>
      <c r="AI62" s="297">
        <v>37164</v>
      </c>
      <c r="AJ62" s="276"/>
      <c r="AK62" s="276"/>
      <c r="AL62" s="276"/>
      <c r="AM62" s="301" t="e">
        <f t="shared" ca="1" si="67"/>
        <v>#N/A</v>
      </c>
      <c r="AN62" s="276"/>
      <c r="AO62" s="276"/>
      <c r="AP62" s="276"/>
      <c r="AQ62" s="276"/>
      <c r="AR62" s="276"/>
      <c r="AS62" s="278"/>
      <c r="AT62" s="276"/>
      <c r="AU62" s="276"/>
      <c r="AV62" s="276"/>
      <c r="AW62" s="276"/>
      <c r="AX62" s="276"/>
      <c r="AY62" s="278"/>
      <c r="AZ62" s="278"/>
      <c r="BA62" s="278"/>
      <c r="BB62" s="278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78"/>
      <c r="BS62" s="278"/>
      <c r="BT62" s="278"/>
      <c r="BU62" s="278"/>
      <c r="BV62" s="278"/>
      <c r="BW62" s="278"/>
      <c r="BX62" s="278"/>
      <c r="BY62" s="278"/>
      <c r="BZ62" s="278"/>
      <c r="CA62" s="278"/>
      <c r="CB62" s="278"/>
      <c r="CC62" s="278"/>
      <c r="CD62" s="278"/>
    </row>
    <row r="63" spans="1:82" s="289" customFormat="1" ht="11.4" thickTop="1" thickBot="1" x14ac:dyDescent="0.25">
      <c r="A63" s="273">
        <v>37165</v>
      </c>
      <c r="B63" s="320"/>
      <c r="C63" s="321" t="s">
        <v>293</v>
      </c>
      <c r="D63" s="321"/>
      <c r="E63" s="322" t="e">
        <f t="shared" ca="1" si="56"/>
        <v>#N/A</v>
      </c>
      <c r="F63" s="315"/>
      <c r="G63" s="323" t="e">
        <f t="shared" si="57"/>
        <v>#N/A</v>
      </c>
      <c r="H63" s="324">
        <v>0</v>
      </c>
      <c r="I63" s="325">
        <v>2.25</v>
      </c>
      <c r="J63" s="324" t="e">
        <f t="shared" si="58"/>
        <v>#N/A</v>
      </c>
      <c r="K63" s="274">
        <v>0.65</v>
      </c>
      <c r="L63" s="282" t="e">
        <f t="shared" si="59"/>
        <v>#N/A</v>
      </c>
      <c r="M63" s="283" t="e">
        <f ca="1">_xll.OSTRIP($J63,$I63,$AH63-TODAY(),$AH63-$AH63,$AI63-$AH63,0,$AE63,$L63,$K63,1,0,$H63,0)</f>
        <v>#N/A</v>
      </c>
      <c r="N63" s="283" t="e">
        <f ca="1">_xll.OSTRIP($J63,$I63,$AH63-TODAY(),$AH63-$AH63,$AI63-$AH63,0,$AE63,$L63,$K63,1,0,$H63,1)</f>
        <v>#N/A</v>
      </c>
      <c r="O63" s="283" t="e">
        <f ca="1">_xll.OSTRIP($J63+0.01,$I63,$AH63-TODAY(),$AH63-$AH63,$AI63-$AH63,0,$AE63,$L63,$K63,1,0,$H63,1)-N63</f>
        <v>#N/A</v>
      </c>
      <c r="P63" s="283" t="e">
        <f ca="1">_xll.OSTRIP($J63,$I63,$AH63-TODAY(),$AH63-$AH63,$AI63-$AH63,0,$AE63,$L63+0.01,$K63,1,0,$H63,0)-M63</f>
        <v>#N/A</v>
      </c>
      <c r="Q63" s="283" t="e">
        <f ca="1">_xll.OSTRIP($J63,$I63,$AH63-TODAY()+1,$AH63-$AH63,$AI63-$AH63,0,$AE63,$L63,$K63,1,0,$H63,0)-M63</f>
        <v>#N/A</v>
      </c>
      <c r="X63" s="295" t="e">
        <f t="shared" ca="1" si="60"/>
        <v>#N/A</v>
      </c>
      <c r="Y63" s="129" t="e">
        <f t="shared" ca="1" si="61"/>
        <v>#N/A</v>
      </c>
      <c r="Z63" s="283" t="e">
        <f ca="1">_xll.OSTRIP($G63,$I63,$AH63-TODAY(),$AH63-$AH63,$AI63-$AH63,0,$AE63,$L63,$K63,1,0,$H63,1)</f>
        <v>#N/A</v>
      </c>
      <c r="AA63" s="284" t="e">
        <f t="shared" ca="1" si="62"/>
        <v>#N/A</v>
      </c>
      <c r="AB63" s="285" t="e">
        <f t="shared" ca="1" si="63"/>
        <v>#N/A</v>
      </c>
      <c r="AC63" s="285" t="e">
        <f t="shared" ca="1" si="64"/>
        <v>#N/A</v>
      </c>
      <c r="AD63" s="286"/>
      <c r="AE63" s="287" t="e">
        <f t="shared" si="65"/>
        <v>#N/A</v>
      </c>
      <c r="AF63" s="288" t="e">
        <f t="shared" ca="1" si="66"/>
        <v>#N/A</v>
      </c>
      <c r="AG63" s="286"/>
      <c r="AH63" s="297">
        <v>37165</v>
      </c>
      <c r="AI63" s="297">
        <v>37195</v>
      </c>
      <c r="AJ63" s="284"/>
      <c r="AK63" s="284"/>
      <c r="AL63" s="284"/>
      <c r="AM63" s="301" t="e">
        <f t="shared" ca="1" si="67"/>
        <v>#N/A</v>
      </c>
      <c r="AN63" s="284"/>
      <c r="AO63" s="284"/>
      <c r="AP63" s="284"/>
      <c r="AQ63" s="284"/>
      <c r="AR63" s="284"/>
      <c r="AS63" s="286"/>
      <c r="AT63" s="284"/>
      <c r="AU63" s="284"/>
      <c r="AV63" s="284"/>
      <c r="AW63" s="284"/>
      <c r="AX63" s="284"/>
      <c r="AY63" s="286"/>
      <c r="AZ63" s="286"/>
      <c r="BA63" s="286"/>
      <c r="BB63" s="286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6"/>
      <c r="BS63" s="286"/>
      <c r="BT63" s="286"/>
      <c r="BU63" s="286"/>
      <c r="BV63" s="286"/>
      <c r="BW63" s="286"/>
      <c r="BX63" s="286"/>
      <c r="BY63" s="286"/>
      <c r="BZ63" s="286"/>
      <c r="CA63" s="286"/>
      <c r="CB63" s="286"/>
      <c r="CC63" s="286"/>
      <c r="CD63" s="286"/>
    </row>
    <row r="64" spans="1:82" ht="10.8" thickTop="1" x14ac:dyDescent="0.2">
      <c r="A64" s="84"/>
      <c r="B64" s="180"/>
      <c r="C64" s="123"/>
      <c r="D64" s="123"/>
      <c r="E64" s="182"/>
      <c r="F64" s="123"/>
      <c r="G64" s="186"/>
      <c r="H64" s="124"/>
      <c r="I64" s="125"/>
      <c r="J64" s="124"/>
      <c r="K64" s="126"/>
      <c r="L64" s="126"/>
      <c r="M64" s="127"/>
      <c r="N64" s="127"/>
      <c r="O64" s="127"/>
      <c r="P64" s="127"/>
      <c r="Q64" s="127"/>
      <c r="R64" s="128"/>
      <c r="S64" s="129"/>
      <c r="T64" s="129"/>
      <c r="U64" s="130"/>
      <c r="V64" s="130"/>
      <c r="W64" s="131"/>
      <c r="X64" s="132"/>
      <c r="Y64" s="133"/>
      <c r="AA64" s="129"/>
      <c r="AB64" s="129"/>
      <c r="AC64" s="129"/>
      <c r="AD64" s="129"/>
      <c r="AE64" s="129"/>
      <c r="AG64" s="129"/>
      <c r="AH64" s="129"/>
      <c r="AI64" s="129"/>
      <c r="AJ64" s="129"/>
      <c r="AK64" s="129"/>
      <c r="AM64" s="129"/>
      <c r="AN64" s="129"/>
      <c r="AO64" s="129"/>
      <c r="AP64" s="129"/>
      <c r="AQ64" s="129"/>
    </row>
    <row r="65" spans="1:43" x14ac:dyDescent="0.2">
      <c r="A65" s="84"/>
      <c r="B65" s="180"/>
      <c r="C65" s="123"/>
      <c r="D65" s="123"/>
      <c r="E65" s="182"/>
      <c r="F65" s="123"/>
      <c r="G65" s="186"/>
      <c r="H65" s="124"/>
      <c r="I65" s="125"/>
      <c r="J65" s="124"/>
      <c r="K65" s="126"/>
      <c r="L65" s="126"/>
      <c r="M65" s="127"/>
      <c r="N65" s="127"/>
      <c r="O65" s="127"/>
      <c r="P65" s="127"/>
      <c r="Q65" s="127"/>
      <c r="R65" s="128"/>
      <c r="S65" s="129"/>
      <c r="T65" s="129"/>
      <c r="U65" s="130"/>
      <c r="V65" s="130"/>
      <c r="W65" s="131"/>
      <c r="X65" s="132"/>
      <c r="Y65" s="133"/>
      <c r="AA65" s="129"/>
      <c r="AB65" s="129"/>
      <c r="AC65" s="129"/>
      <c r="AD65" s="129"/>
      <c r="AE65" s="129"/>
      <c r="AG65" s="129"/>
      <c r="AH65" s="129"/>
      <c r="AI65" s="129"/>
      <c r="AJ65" s="129"/>
      <c r="AK65" s="129"/>
      <c r="AM65" s="129"/>
      <c r="AN65" s="129"/>
      <c r="AO65" s="129"/>
      <c r="AP65" s="129"/>
      <c r="AQ65" s="129"/>
    </row>
    <row r="66" spans="1:43" x14ac:dyDescent="0.2">
      <c r="A66" s="84"/>
      <c r="B66" s="180"/>
      <c r="C66" s="123"/>
      <c r="D66" s="123"/>
      <c r="E66" s="182"/>
      <c r="F66" s="123"/>
      <c r="G66" s="186"/>
      <c r="H66" s="124"/>
      <c r="I66" s="125"/>
      <c r="J66" s="124"/>
      <c r="K66" s="126"/>
      <c r="L66" s="126"/>
      <c r="M66" s="127"/>
      <c r="N66" s="127"/>
      <c r="O66" s="127"/>
      <c r="P66" s="127"/>
      <c r="Q66" s="127"/>
      <c r="R66" s="128"/>
      <c r="S66" s="129"/>
      <c r="T66" s="129"/>
      <c r="U66" s="130"/>
      <c r="V66" s="130"/>
      <c r="W66" s="131"/>
      <c r="X66" s="132"/>
      <c r="Y66" s="133"/>
      <c r="AA66" s="129"/>
      <c r="AB66" s="129"/>
      <c r="AC66" s="129"/>
      <c r="AD66" s="129"/>
      <c r="AE66" s="129"/>
      <c r="AG66" s="129"/>
      <c r="AH66" s="129"/>
      <c r="AI66" s="129"/>
      <c r="AJ66" s="129"/>
      <c r="AK66" s="129"/>
      <c r="AM66" s="129"/>
      <c r="AN66" s="129"/>
      <c r="AO66" s="129"/>
      <c r="AP66" s="129"/>
      <c r="AQ66" s="129"/>
    </row>
    <row r="67" spans="1:43" x14ac:dyDescent="0.2">
      <c r="A67" s="84"/>
      <c r="B67" s="180"/>
      <c r="C67" s="123"/>
      <c r="D67" s="123"/>
      <c r="E67" s="182"/>
      <c r="F67" s="123"/>
      <c r="G67" s="186"/>
      <c r="H67" s="124"/>
      <c r="I67" s="125"/>
      <c r="J67" s="124"/>
      <c r="K67" s="126"/>
      <c r="L67" s="126"/>
      <c r="M67" s="127"/>
      <c r="N67" s="127"/>
      <c r="O67" s="127"/>
      <c r="P67" s="127"/>
      <c r="Q67" s="127"/>
      <c r="R67" s="128"/>
      <c r="S67" s="129"/>
      <c r="T67" s="129"/>
      <c r="U67" s="130"/>
      <c r="V67" s="130"/>
      <c r="W67" s="131"/>
      <c r="X67" s="132"/>
      <c r="Y67" s="133"/>
      <c r="AA67" s="129"/>
      <c r="AB67" s="129"/>
      <c r="AC67" s="129"/>
      <c r="AD67" s="129"/>
      <c r="AE67" s="129"/>
      <c r="AG67" s="129"/>
      <c r="AH67" s="129"/>
      <c r="AI67" s="129"/>
      <c r="AJ67" s="129"/>
      <c r="AK67" s="129"/>
      <c r="AM67" s="129"/>
      <c r="AN67" s="129"/>
      <c r="AO67" s="129"/>
      <c r="AP67" s="129"/>
      <c r="AQ67" s="129"/>
    </row>
    <row r="68" spans="1:43" x14ac:dyDescent="0.2">
      <c r="A68" s="84"/>
      <c r="B68" s="180"/>
      <c r="C68" s="123"/>
      <c r="D68" s="123"/>
      <c r="E68" s="182"/>
      <c r="F68" s="123"/>
      <c r="G68" s="186"/>
      <c r="H68" s="124"/>
      <c r="I68" s="125"/>
      <c r="J68" s="124"/>
      <c r="K68" s="126"/>
      <c r="L68" s="126"/>
      <c r="M68" s="127"/>
      <c r="N68" s="127"/>
      <c r="O68" s="127"/>
      <c r="P68" s="127"/>
      <c r="Q68" s="127"/>
      <c r="R68" s="128"/>
      <c r="S68" s="129"/>
      <c r="T68" s="129"/>
      <c r="U68" s="130"/>
      <c r="V68" s="130"/>
      <c r="W68" s="131"/>
      <c r="X68" s="132"/>
      <c r="Y68" s="133"/>
      <c r="AA68" s="129"/>
      <c r="AB68" s="129"/>
      <c r="AC68" s="129"/>
      <c r="AD68" s="129"/>
      <c r="AE68" s="129"/>
      <c r="AG68" s="129"/>
      <c r="AH68" s="129"/>
      <c r="AI68" s="129"/>
      <c r="AJ68" s="129"/>
      <c r="AK68" s="129"/>
      <c r="AM68" s="129"/>
      <c r="AN68" s="129"/>
      <c r="AO68" s="129"/>
      <c r="AP68" s="129"/>
      <c r="AQ68" s="129"/>
    </row>
    <row r="69" spans="1:43" x14ac:dyDescent="0.2">
      <c r="A69" s="84"/>
      <c r="B69" s="180"/>
      <c r="C69" s="123"/>
      <c r="D69" s="123"/>
      <c r="E69" s="182"/>
      <c r="F69" s="123"/>
      <c r="G69" s="186"/>
      <c r="H69" s="124"/>
      <c r="I69" s="125"/>
      <c r="J69" s="124"/>
      <c r="K69" s="126"/>
      <c r="L69" s="126"/>
      <c r="M69" s="127"/>
      <c r="N69" s="127"/>
      <c r="O69" s="127"/>
      <c r="P69" s="127"/>
      <c r="Q69" s="127"/>
      <c r="R69" s="128"/>
      <c r="S69" s="129"/>
      <c r="T69" s="129"/>
      <c r="U69" s="130"/>
      <c r="V69" s="130"/>
      <c r="W69" s="131"/>
      <c r="X69" s="132"/>
      <c r="Y69" s="133"/>
      <c r="AA69" s="129"/>
      <c r="AB69" s="129"/>
      <c r="AC69" s="129"/>
      <c r="AD69" s="129"/>
      <c r="AE69" s="129"/>
      <c r="AG69" s="129"/>
      <c r="AH69" s="129"/>
      <c r="AI69" s="129"/>
      <c r="AJ69" s="129"/>
      <c r="AK69" s="129"/>
      <c r="AM69" s="129"/>
      <c r="AN69" s="129"/>
      <c r="AO69" s="129"/>
      <c r="AP69" s="129"/>
      <c r="AQ69" s="129"/>
    </row>
    <row r="70" spans="1:43" x14ac:dyDescent="0.2">
      <c r="A70" s="84"/>
      <c r="B70" s="180"/>
      <c r="C70" s="123"/>
      <c r="D70" s="123"/>
      <c r="E70" s="182"/>
      <c r="F70" s="123"/>
      <c r="G70" s="186"/>
      <c r="H70" s="124"/>
      <c r="I70" s="125"/>
      <c r="J70" s="124"/>
      <c r="K70" s="126"/>
      <c r="L70" s="126"/>
      <c r="M70" s="127"/>
      <c r="N70" s="127"/>
      <c r="O70" s="127"/>
      <c r="P70" s="127"/>
      <c r="Q70" s="127"/>
      <c r="R70" s="128"/>
      <c r="S70" s="129"/>
      <c r="T70" s="129"/>
      <c r="U70" s="130"/>
      <c r="V70" s="130"/>
      <c r="W70" s="131"/>
      <c r="X70" s="132"/>
      <c r="Y70" s="133"/>
      <c r="AA70" s="129"/>
      <c r="AB70" s="129"/>
      <c r="AC70" s="129"/>
      <c r="AD70" s="129"/>
      <c r="AE70" s="129"/>
      <c r="AG70" s="129"/>
      <c r="AH70" s="129"/>
      <c r="AI70" s="129"/>
      <c r="AJ70" s="129"/>
      <c r="AK70" s="129"/>
      <c r="AM70" s="129"/>
      <c r="AN70" s="129"/>
      <c r="AO70" s="129"/>
      <c r="AP70" s="129"/>
      <c r="AQ70" s="129"/>
    </row>
    <row r="71" spans="1:43" x14ac:dyDescent="0.2">
      <c r="A71" s="84"/>
      <c r="B71" s="180"/>
      <c r="C71" s="123"/>
      <c r="D71" s="123"/>
      <c r="E71" s="182"/>
      <c r="F71" s="123"/>
      <c r="G71" s="186"/>
      <c r="H71" s="124"/>
      <c r="I71" s="125"/>
      <c r="J71" s="124"/>
      <c r="K71" s="126"/>
      <c r="L71" s="126"/>
      <c r="M71" s="127"/>
      <c r="N71" s="127"/>
      <c r="O71" s="127"/>
      <c r="P71" s="127"/>
      <c r="Q71" s="127"/>
      <c r="R71" s="128"/>
      <c r="S71" s="129"/>
      <c r="T71" s="129"/>
      <c r="U71" s="130"/>
      <c r="V71" s="130"/>
      <c r="W71" s="131"/>
      <c r="X71" s="132"/>
      <c r="Y71" s="133"/>
      <c r="AA71" s="129"/>
      <c r="AB71" s="129"/>
      <c r="AC71" s="129"/>
      <c r="AD71" s="129"/>
      <c r="AE71" s="129"/>
      <c r="AG71" s="129"/>
      <c r="AH71" s="129"/>
      <c r="AI71" s="129"/>
      <c r="AJ71" s="129"/>
      <c r="AK71" s="129"/>
      <c r="AM71" s="129"/>
      <c r="AN71" s="129"/>
      <c r="AO71" s="129"/>
      <c r="AP71" s="129"/>
      <c r="AQ71" s="129"/>
    </row>
    <row r="72" spans="1:43" x14ac:dyDescent="0.2">
      <c r="A72" s="84"/>
      <c r="B72" s="180"/>
      <c r="C72" s="123"/>
      <c r="D72" s="123"/>
      <c r="E72" s="182"/>
      <c r="F72" s="123"/>
      <c r="G72" s="186"/>
      <c r="H72" s="124"/>
      <c r="I72" s="125"/>
      <c r="J72" s="124"/>
      <c r="K72" s="126"/>
      <c r="L72" s="126"/>
      <c r="M72" s="127"/>
      <c r="N72" s="127"/>
      <c r="O72" s="127"/>
      <c r="P72" s="127"/>
      <c r="Q72" s="127"/>
      <c r="R72" s="128"/>
      <c r="S72" s="129"/>
      <c r="T72" s="129"/>
      <c r="U72" s="130"/>
      <c r="V72" s="130"/>
      <c r="W72" s="131"/>
      <c r="X72" s="132"/>
      <c r="Y72" s="133"/>
      <c r="AA72" s="129"/>
      <c r="AB72" s="129"/>
      <c r="AC72" s="129"/>
      <c r="AD72" s="129"/>
      <c r="AE72" s="129"/>
      <c r="AG72" s="129"/>
      <c r="AH72" s="129"/>
      <c r="AI72" s="129"/>
      <c r="AJ72" s="129"/>
      <c r="AK72" s="129"/>
      <c r="AM72" s="129"/>
      <c r="AN72" s="129"/>
      <c r="AO72" s="129"/>
      <c r="AP72" s="129"/>
      <c r="AQ72" s="129"/>
    </row>
    <row r="73" spans="1:43" x14ac:dyDescent="0.2">
      <c r="A73" s="84"/>
      <c r="B73" s="180"/>
      <c r="C73" s="123"/>
      <c r="D73" s="123"/>
      <c r="E73" s="182"/>
      <c r="F73" s="123"/>
      <c r="G73" s="186"/>
      <c r="H73" s="124"/>
      <c r="I73" s="125"/>
      <c r="J73" s="124"/>
      <c r="K73" s="126"/>
      <c r="L73" s="126"/>
      <c r="M73" s="127"/>
      <c r="N73" s="127"/>
      <c r="O73" s="127"/>
      <c r="P73" s="127"/>
      <c r="Q73" s="127"/>
      <c r="R73" s="128"/>
      <c r="S73" s="129"/>
      <c r="T73" s="129"/>
      <c r="U73" s="130"/>
      <c r="V73" s="130"/>
      <c r="W73" s="131"/>
      <c r="X73" s="132"/>
      <c r="Y73" s="133"/>
      <c r="AA73" s="129"/>
      <c r="AB73" s="129"/>
      <c r="AC73" s="129"/>
      <c r="AD73" s="129"/>
      <c r="AE73" s="129"/>
      <c r="AG73" s="129"/>
      <c r="AH73" s="129"/>
      <c r="AI73" s="129"/>
      <c r="AJ73" s="129"/>
      <c r="AK73" s="129"/>
      <c r="AM73" s="129"/>
      <c r="AN73" s="129"/>
      <c r="AO73" s="129"/>
      <c r="AP73" s="129"/>
      <c r="AQ73" s="129"/>
    </row>
    <row r="74" spans="1:43" x14ac:dyDescent="0.2">
      <c r="A74" s="84"/>
      <c r="B74" s="180"/>
      <c r="C74" s="123"/>
      <c r="D74" s="123"/>
      <c r="E74" s="182"/>
      <c r="F74" s="123"/>
      <c r="G74" s="186"/>
      <c r="H74" s="124"/>
      <c r="I74" s="125"/>
      <c r="J74" s="124"/>
      <c r="K74" s="126"/>
      <c r="L74" s="126"/>
      <c r="M74" s="127"/>
      <c r="N74" s="127"/>
      <c r="O74" s="127"/>
      <c r="P74" s="127"/>
      <c r="Q74" s="127"/>
      <c r="R74" s="128"/>
      <c r="S74" s="129"/>
      <c r="T74" s="129"/>
      <c r="U74" s="130"/>
      <c r="V74" s="130"/>
      <c r="W74" s="131"/>
      <c r="X74" s="132"/>
      <c r="Y74" s="133"/>
      <c r="AA74" s="129"/>
      <c r="AB74" s="129"/>
      <c r="AC74" s="129"/>
      <c r="AD74" s="129"/>
      <c r="AE74" s="129"/>
      <c r="AG74" s="129"/>
      <c r="AH74" s="129"/>
      <c r="AI74" s="129"/>
      <c r="AJ74" s="129"/>
      <c r="AK74" s="129"/>
      <c r="AM74" s="129"/>
      <c r="AN74" s="129"/>
      <c r="AO74" s="129"/>
      <c r="AP74" s="129"/>
      <c r="AQ74" s="129"/>
    </row>
    <row r="75" spans="1:43" x14ac:dyDescent="0.2">
      <c r="A75" s="84"/>
      <c r="B75" s="180"/>
      <c r="C75" s="123"/>
      <c r="D75" s="123"/>
      <c r="E75" s="182"/>
      <c r="F75" s="123"/>
      <c r="G75" s="186"/>
      <c r="H75" s="124"/>
      <c r="I75" s="125"/>
      <c r="J75" s="124"/>
      <c r="K75" s="126"/>
      <c r="L75" s="126"/>
      <c r="M75" s="127"/>
      <c r="N75" s="127"/>
      <c r="O75" s="127"/>
      <c r="P75" s="127"/>
      <c r="Q75" s="127"/>
      <c r="R75" s="128"/>
      <c r="S75" s="129"/>
      <c r="T75" s="129"/>
      <c r="U75" s="130"/>
      <c r="V75" s="130"/>
      <c r="W75" s="131"/>
      <c r="X75" s="132"/>
      <c r="Y75" s="133"/>
      <c r="AA75" s="129"/>
      <c r="AB75" s="129"/>
      <c r="AC75" s="129"/>
      <c r="AD75" s="129"/>
      <c r="AE75" s="129"/>
      <c r="AG75" s="129"/>
      <c r="AH75" s="129"/>
      <c r="AI75" s="129"/>
      <c r="AJ75" s="129"/>
      <c r="AK75" s="129"/>
      <c r="AM75" s="129"/>
      <c r="AN75" s="129"/>
      <c r="AO75" s="129"/>
      <c r="AP75" s="129"/>
      <c r="AQ75" s="129"/>
    </row>
    <row r="76" spans="1:43" x14ac:dyDescent="0.2">
      <c r="A76" s="84"/>
      <c r="B76" s="180"/>
      <c r="C76" s="123"/>
      <c r="D76" s="123"/>
      <c r="E76" s="182"/>
      <c r="F76" s="123"/>
      <c r="G76" s="186"/>
      <c r="H76" s="124"/>
      <c r="I76" s="125"/>
      <c r="J76" s="124"/>
      <c r="K76" s="126"/>
      <c r="L76" s="126"/>
      <c r="M76" s="127"/>
      <c r="N76" s="127"/>
      <c r="O76" s="127"/>
      <c r="P76" s="127"/>
      <c r="Q76" s="127"/>
      <c r="R76" s="128"/>
      <c r="S76" s="129"/>
      <c r="T76" s="129"/>
      <c r="U76" s="130"/>
      <c r="V76" s="130"/>
      <c r="W76" s="131"/>
      <c r="X76" s="132"/>
      <c r="Y76" s="133"/>
      <c r="AA76" s="129"/>
      <c r="AB76" s="129"/>
      <c r="AC76" s="129"/>
      <c r="AD76" s="129"/>
      <c r="AE76" s="129"/>
      <c r="AG76" s="129"/>
      <c r="AH76" s="129"/>
      <c r="AI76" s="129"/>
      <c r="AJ76" s="129"/>
      <c r="AK76" s="129"/>
      <c r="AM76" s="129"/>
      <c r="AN76" s="129"/>
      <c r="AO76" s="129"/>
      <c r="AP76" s="129"/>
      <c r="AQ76" s="129"/>
    </row>
    <row r="77" spans="1:43" x14ac:dyDescent="0.2">
      <c r="A77" s="84"/>
      <c r="B77" s="180"/>
      <c r="C77" s="123"/>
      <c r="D77" s="123"/>
      <c r="E77" s="182"/>
      <c r="F77" s="123"/>
      <c r="G77" s="186"/>
      <c r="H77" s="124"/>
      <c r="I77" s="125"/>
      <c r="J77" s="124"/>
      <c r="K77" s="126"/>
      <c r="L77" s="126"/>
      <c r="M77" s="127"/>
      <c r="N77" s="127"/>
      <c r="O77" s="127"/>
      <c r="P77" s="127"/>
      <c r="Q77" s="127"/>
      <c r="R77" s="128"/>
      <c r="S77" s="129"/>
      <c r="T77" s="129"/>
      <c r="U77" s="130"/>
      <c r="V77" s="130"/>
      <c r="W77" s="131"/>
      <c r="X77" s="132"/>
      <c r="Y77" s="133"/>
      <c r="AA77" s="129"/>
      <c r="AB77" s="129"/>
      <c r="AC77" s="129"/>
      <c r="AD77" s="129"/>
      <c r="AE77" s="129"/>
      <c r="AG77" s="129"/>
      <c r="AH77" s="129"/>
      <c r="AI77" s="129"/>
      <c r="AJ77" s="129"/>
      <c r="AK77" s="129"/>
      <c r="AM77" s="129"/>
      <c r="AN77" s="129"/>
      <c r="AO77" s="129"/>
      <c r="AP77" s="129"/>
      <c r="AQ77" s="129"/>
    </row>
    <row r="78" spans="1:43" x14ac:dyDescent="0.2">
      <c r="A78" s="84"/>
      <c r="B78" s="180"/>
      <c r="C78" s="123"/>
      <c r="D78" s="123"/>
      <c r="E78" s="182"/>
      <c r="F78" s="123"/>
      <c r="G78" s="186"/>
      <c r="H78" s="124"/>
      <c r="I78" s="125"/>
      <c r="J78" s="124"/>
      <c r="K78" s="126"/>
      <c r="L78" s="126"/>
      <c r="M78" s="127"/>
      <c r="N78" s="127"/>
      <c r="O78" s="127"/>
      <c r="P78" s="127"/>
      <c r="Q78" s="127"/>
      <c r="R78" s="128"/>
      <c r="S78" s="129"/>
      <c r="T78" s="129"/>
      <c r="U78" s="130"/>
      <c r="V78" s="130"/>
      <c r="W78" s="131"/>
      <c r="X78" s="132"/>
      <c r="Y78" s="133"/>
      <c r="AA78" s="129"/>
      <c r="AB78" s="129"/>
      <c r="AC78" s="129"/>
      <c r="AD78" s="129"/>
      <c r="AE78" s="129"/>
      <c r="AG78" s="129"/>
      <c r="AH78" s="129"/>
      <c r="AI78" s="129"/>
      <c r="AJ78" s="129"/>
      <c r="AK78" s="129"/>
      <c r="AM78" s="129"/>
      <c r="AN78" s="129"/>
      <c r="AO78" s="129"/>
      <c r="AP78" s="129"/>
      <c r="AQ78" s="129"/>
    </row>
    <row r="79" spans="1:43" x14ac:dyDescent="0.2">
      <c r="A79" s="84"/>
      <c r="B79" s="180"/>
      <c r="C79" s="123"/>
      <c r="D79" s="123"/>
      <c r="E79" s="182"/>
      <c r="F79" s="123"/>
      <c r="G79" s="186"/>
      <c r="H79" s="124"/>
      <c r="I79" s="125"/>
      <c r="J79" s="124"/>
      <c r="K79" s="126"/>
      <c r="L79" s="126"/>
      <c r="M79" s="127"/>
      <c r="N79" s="127"/>
      <c r="O79" s="127"/>
      <c r="P79" s="127"/>
      <c r="Q79" s="127"/>
      <c r="R79" s="128"/>
      <c r="S79" s="129"/>
      <c r="T79" s="129"/>
      <c r="U79" s="130"/>
      <c r="V79" s="130"/>
      <c r="W79" s="131"/>
      <c r="X79" s="132"/>
      <c r="Y79" s="133"/>
      <c r="AA79" s="129"/>
      <c r="AB79" s="129"/>
      <c r="AC79" s="129"/>
      <c r="AD79" s="129"/>
      <c r="AE79" s="129"/>
      <c r="AG79" s="129"/>
      <c r="AH79" s="129"/>
      <c r="AI79" s="129"/>
      <c r="AJ79" s="129"/>
      <c r="AK79" s="129"/>
      <c r="AM79" s="129"/>
      <c r="AN79" s="129"/>
      <c r="AO79" s="129"/>
      <c r="AP79" s="129"/>
      <c r="AQ79" s="129"/>
    </row>
    <row r="80" spans="1:43" x14ac:dyDescent="0.2">
      <c r="A80" s="84"/>
      <c r="B80" s="180"/>
      <c r="C80" s="123"/>
      <c r="D80" s="123"/>
      <c r="E80" s="182"/>
      <c r="F80" s="123"/>
      <c r="G80" s="186"/>
      <c r="H80" s="124"/>
      <c r="I80" s="125"/>
      <c r="J80" s="124"/>
      <c r="K80" s="126"/>
      <c r="L80" s="126"/>
      <c r="M80" s="127"/>
      <c r="N80" s="127"/>
      <c r="O80" s="127"/>
      <c r="P80" s="127"/>
      <c r="Q80" s="127"/>
      <c r="R80" s="128"/>
      <c r="S80" s="129"/>
      <c r="T80" s="129"/>
      <c r="U80" s="130"/>
      <c r="V80" s="130"/>
      <c r="W80" s="131"/>
      <c r="X80" s="132"/>
      <c r="Y80" s="133"/>
      <c r="AA80" s="129"/>
      <c r="AB80" s="129"/>
      <c r="AC80" s="129"/>
      <c r="AD80" s="129"/>
      <c r="AE80" s="129"/>
      <c r="AG80" s="129"/>
      <c r="AH80" s="129"/>
      <c r="AI80" s="129"/>
      <c r="AJ80" s="129"/>
      <c r="AK80" s="129"/>
      <c r="AM80" s="129"/>
      <c r="AN80" s="129"/>
      <c r="AO80" s="129"/>
      <c r="AP80" s="129"/>
      <c r="AQ80" s="129"/>
    </row>
    <row r="81" spans="1:43" x14ac:dyDescent="0.2">
      <c r="A81" s="84"/>
      <c r="B81" s="180"/>
      <c r="C81" s="123"/>
      <c r="D81" s="123"/>
      <c r="E81" s="182"/>
      <c r="F81" s="123"/>
      <c r="G81" s="186"/>
      <c r="H81" s="124"/>
      <c r="I81" s="125"/>
      <c r="J81" s="124"/>
      <c r="K81" s="126"/>
      <c r="L81" s="126"/>
      <c r="M81" s="127"/>
      <c r="N81" s="127"/>
      <c r="O81" s="127"/>
      <c r="P81" s="127"/>
      <c r="Q81" s="127"/>
      <c r="R81" s="128"/>
      <c r="S81" s="129"/>
      <c r="T81" s="129"/>
      <c r="U81" s="130"/>
      <c r="V81" s="130"/>
      <c r="W81" s="131"/>
      <c r="X81" s="132"/>
      <c r="Y81" s="133"/>
      <c r="AA81" s="129"/>
      <c r="AB81" s="129"/>
      <c r="AC81" s="129"/>
      <c r="AD81" s="129"/>
      <c r="AE81" s="129"/>
      <c r="AG81" s="129"/>
      <c r="AH81" s="129"/>
      <c r="AI81" s="129"/>
      <c r="AJ81" s="129"/>
      <c r="AK81" s="129"/>
      <c r="AM81" s="129"/>
      <c r="AN81" s="129"/>
      <c r="AO81" s="129"/>
      <c r="AP81" s="129"/>
      <c r="AQ81" s="129"/>
    </row>
    <row r="82" spans="1:43" x14ac:dyDescent="0.2">
      <c r="A82" s="84"/>
      <c r="B82" s="180"/>
      <c r="C82" s="123"/>
      <c r="D82" s="123"/>
      <c r="E82" s="182"/>
      <c r="F82" s="123"/>
      <c r="G82" s="186"/>
      <c r="H82" s="124"/>
      <c r="I82" s="125"/>
      <c r="J82" s="124"/>
      <c r="K82" s="126"/>
      <c r="L82" s="126"/>
      <c r="M82" s="127"/>
      <c r="N82" s="127"/>
      <c r="O82" s="127"/>
      <c r="P82" s="127"/>
      <c r="Q82" s="127"/>
      <c r="R82" s="128"/>
      <c r="S82" s="129"/>
      <c r="T82" s="129"/>
      <c r="U82" s="130"/>
      <c r="V82" s="130"/>
      <c r="W82" s="131"/>
      <c r="X82" s="132"/>
      <c r="Y82" s="133"/>
      <c r="AA82" s="129"/>
      <c r="AB82" s="129"/>
      <c r="AC82" s="129"/>
      <c r="AD82" s="129"/>
      <c r="AE82" s="129"/>
      <c r="AG82" s="129"/>
      <c r="AH82" s="129"/>
      <c r="AI82" s="129"/>
      <c r="AJ82" s="129"/>
      <c r="AK82" s="129"/>
      <c r="AM82" s="129"/>
      <c r="AN82" s="129"/>
      <c r="AO82" s="129"/>
      <c r="AP82" s="129"/>
      <c r="AQ82" s="129"/>
    </row>
    <row r="83" spans="1:43" x14ac:dyDescent="0.2">
      <c r="A83" s="84"/>
      <c r="B83" s="180"/>
      <c r="C83" s="123"/>
      <c r="D83" s="123"/>
      <c r="E83" s="182"/>
      <c r="F83" s="123"/>
      <c r="G83" s="186"/>
      <c r="H83" s="124"/>
      <c r="I83" s="125"/>
      <c r="J83" s="124"/>
      <c r="K83" s="126"/>
      <c r="L83" s="126"/>
      <c r="M83" s="127"/>
      <c r="N83" s="127"/>
      <c r="O83" s="127"/>
      <c r="P83" s="127"/>
      <c r="Q83" s="127"/>
      <c r="R83" s="128"/>
      <c r="S83" s="129"/>
      <c r="T83" s="129"/>
      <c r="U83" s="130"/>
      <c r="V83" s="130"/>
      <c r="W83" s="131"/>
      <c r="X83" s="132"/>
      <c r="Y83" s="133"/>
      <c r="AA83" s="129"/>
      <c r="AB83" s="129"/>
      <c r="AC83" s="129"/>
      <c r="AD83" s="129"/>
      <c r="AE83" s="129"/>
      <c r="AG83" s="129"/>
      <c r="AH83" s="129"/>
      <c r="AI83" s="129"/>
      <c r="AJ83" s="129"/>
      <c r="AK83" s="129"/>
      <c r="AM83" s="129"/>
      <c r="AN83" s="129"/>
      <c r="AO83" s="129"/>
      <c r="AP83" s="129"/>
      <c r="AQ83" s="129"/>
    </row>
    <row r="84" spans="1:43" x14ac:dyDescent="0.2">
      <c r="A84" s="84"/>
      <c r="B84" s="180"/>
      <c r="C84" s="123"/>
      <c r="D84" s="123"/>
      <c r="E84" s="182"/>
      <c r="F84" s="123"/>
      <c r="G84" s="186"/>
      <c r="H84" s="124"/>
      <c r="I84" s="125"/>
      <c r="J84" s="124"/>
      <c r="K84" s="126"/>
      <c r="L84" s="126"/>
      <c r="M84" s="127"/>
      <c r="N84" s="127"/>
      <c r="O84" s="127"/>
      <c r="P84" s="127"/>
      <c r="Q84" s="127"/>
      <c r="R84" s="128"/>
      <c r="S84" s="129"/>
      <c r="T84" s="129"/>
      <c r="U84" s="130"/>
      <c r="V84" s="130"/>
      <c r="W84" s="131"/>
      <c r="X84" s="132"/>
      <c r="Y84" s="133"/>
      <c r="AA84" s="129"/>
      <c r="AB84" s="129"/>
      <c r="AC84" s="129"/>
      <c r="AD84" s="129"/>
      <c r="AE84" s="129"/>
      <c r="AG84" s="129"/>
      <c r="AH84" s="129"/>
      <c r="AI84" s="129"/>
      <c r="AJ84" s="129"/>
      <c r="AK84" s="129"/>
      <c r="AM84" s="129"/>
      <c r="AN84" s="129"/>
      <c r="AO84" s="129"/>
      <c r="AP84" s="129"/>
      <c r="AQ84" s="129"/>
    </row>
    <row r="85" spans="1:43" x14ac:dyDescent="0.2">
      <c r="A85" s="84"/>
      <c r="B85" s="180"/>
      <c r="C85" s="123"/>
      <c r="D85" s="123"/>
      <c r="E85" s="182"/>
      <c r="F85" s="123"/>
      <c r="G85" s="186"/>
      <c r="H85" s="124"/>
      <c r="I85" s="125"/>
      <c r="J85" s="124"/>
      <c r="K85" s="126"/>
      <c r="L85" s="126"/>
      <c r="M85" s="127"/>
      <c r="N85" s="127"/>
      <c r="O85" s="127"/>
      <c r="P85" s="127"/>
      <c r="Q85" s="127"/>
      <c r="R85" s="128"/>
      <c r="S85" s="129"/>
      <c r="T85" s="129"/>
      <c r="U85" s="130"/>
      <c r="V85" s="130"/>
      <c r="W85" s="131"/>
      <c r="X85" s="132"/>
      <c r="Y85" s="133"/>
      <c r="AA85" s="129"/>
      <c r="AB85" s="129"/>
      <c r="AC85" s="129"/>
      <c r="AD85" s="129"/>
      <c r="AE85" s="129"/>
      <c r="AG85" s="129"/>
      <c r="AH85" s="129"/>
      <c r="AI85" s="129"/>
      <c r="AJ85" s="129"/>
      <c r="AK85" s="129"/>
      <c r="AM85" s="129"/>
      <c r="AN85" s="129"/>
      <c r="AO85" s="129"/>
      <c r="AP85" s="129"/>
      <c r="AQ85" s="129"/>
    </row>
    <row r="86" spans="1:43" x14ac:dyDescent="0.2">
      <c r="A86" s="84"/>
      <c r="B86" s="180"/>
      <c r="C86" s="123"/>
      <c r="D86" s="123"/>
      <c r="E86" s="182"/>
      <c r="F86" s="123"/>
      <c r="G86" s="186"/>
      <c r="H86" s="124"/>
      <c r="I86" s="125"/>
      <c r="J86" s="124"/>
      <c r="K86" s="126"/>
      <c r="L86" s="126"/>
      <c r="M86" s="127"/>
      <c r="N86" s="127"/>
      <c r="O86" s="127"/>
      <c r="P86" s="127"/>
      <c r="Q86" s="127"/>
      <c r="R86" s="128"/>
      <c r="S86" s="129"/>
      <c r="T86" s="129"/>
      <c r="U86" s="130"/>
      <c r="V86" s="130"/>
      <c r="W86" s="131"/>
      <c r="X86" s="132"/>
      <c r="Y86" s="133"/>
      <c r="AA86" s="129"/>
      <c r="AB86" s="129"/>
      <c r="AC86" s="129"/>
      <c r="AD86" s="129"/>
      <c r="AE86" s="129"/>
      <c r="AG86" s="129"/>
      <c r="AH86" s="129"/>
      <c r="AI86" s="129"/>
      <c r="AJ86" s="129"/>
      <c r="AK86" s="129"/>
      <c r="AM86" s="129"/>
      <c r="AN86" s="129"/>
      <c r="AO86" s="129"/>
      <c r="AP86" s="129"/>
      <c r="AQ86" s="129"/>
    </row>
    <row r="87" spans="1:43" x14ac:dyDescent="0.2">
      <c r="A87" s="84"/>
      <c r="B87" s="180"/>
      <c r="C87" s="123"/>
      <c r="D87" s="123"/>
      <c r="E87" s="182"/>
      <c r="F87" s="123"/>
      <c r="G87" s="186"/>
      <c r="H87" s="124"/>
      <c r="I87" s="125"/>
      <c r="J87" s="124"/>
      <c r="K87" s="126"/>
      <c r="L87" s="126"/>
      <c r="M87" s="127"/>
      <c r="N87" s="127"/>
      <c r="O87" s="127"/>
      <c r="P87" s="127"/>
      <c r="Q87" s="127"/>
      <c r="R87" s="128"/>
      <c r="S87" s="129"/>
      <c r="T87" s="129"/>
      <c r="U87" s="130"/>
      <c r="V87" s="130"/>
      <c r="W87" s="131"/>
      <c r="X87" s="132"/>
      <c r="Y87" s="133"/>
      <c r="AA87" s="129"/>
      <c r="AB87" s="129"/>
      <c r="AC87" s="129"/>
      <c r="AD87" s="129"/>
      <c r="AE87" s="129"/>
      <c r="AG87" s="129"/>
      <c r="AH87" s="129"/>
      <c r="AI87" s="129"/>
      <c r="AJ87" s="129"/>
      <c r="AK87" s="129"/>
      <c r="AM87" s="129"/>
      <c r="AN87" s="129"/>
      <c r="AO87" s="129"/>
      <c r="AP87" s="129"/>
      <c r="AQ87" s="129"/>
    </row>
    <row r="88" spans="1:43" x14ac:dyDescent="0.2">
      <c r="A88" s="84"/>
      <c r="B88" s="180"/>
      <c r="C88" s="123"/>
      <c r="D88" s="123"/>
      <c r="E88" s="182"/>
      <c r="F88" s="123"/>
      <c r="G88" s="186"/>
      <c r="H88" s="124"/>
      <c r="I88" s="125"/>
      <c r="J88" s="124"/>
      <c r="K88" s="126"/>
      <c r="L88" s="126"/>
      <c r="M88" s="127"/>
      <c r="N88" s="127"/>
      <c r="O88" s="127"/>
      <c r="P88" s="127"/>
      <c r="Q88" s="127"/>
      <c r="R88" s="128"/>
      <c r="S88" s="129"/>
      <c r="T88" s="129"/>
      <c r="U88" s="130"/>
      <c r="V88" s="130"/>
      <c r="W88" s="131"/>
      <c r="X88" s="132"/>
      <c r="Y88" s="133"/>
      <c r="AA88" s="129"/>
      <c r="AB88" s="129"/>
      <c r="AC88" s="129"/>
      <c r="AD88" s="129"/>
      <c r="AE88" s="129"/>
      <c r="AG88" s="129"/>
      <c r="AH88" s="129"/>
      <c r="AI88" s="129"/>
      <c r="AJ88" s="129"/>
      <c r="AK88" s="129"/>
      <c r="AM88" s="129"/>
      <c r="AN88" s="129"/>
      <c r="AO88" s="129"/>
      <c r="AP88" s="129"/>
      <c r="AQ88" s="129"/>
    </row>
    <row r="89" spans="1:43" x14ac:dyDescent="0.2">
      <c r="A89" s="84"/>
      <c r="B89" s="180"/>
      <c r="C89" s="123"/>
      <c r="D89" s="123"/>
      <c r="E89" s="182"/>
      <c r="F89" s="123"/>
      <c r="G89" s="186"/>
      <c r="H89" s="124"/>
      <c r="I89" s="125"/>
      <c r="J89" s="124"/>
      <c r="K89" s="126"/>
      <c r="L89" s="126"/>
      <c r="M89" s="127"/>
      <c r="N89" s="127"/>
      <c r="O89" s="127"/>
      <c r="P89" s="127"/>
      <c r="Q89" s="127"/>
      <c r="R89" s="128"/>
      <c r="S89" s="129"/>
      <c r="T89" s="129"/>
      <c r="U89" s="130"/>
      <c r="V89" s="130"/>
      <c r="W89" s="131"/>
      <c r="X89" s="132"/>
      <c r="Y89" s="133"/>
      <c r="AA89" s="129"/>
      <c r="AB89" s="129"/>
      <c r="AC89" s="129"/>
      <c r="AD89" s="129"/>
      <c r="AE89" s="129"/>
      <c r="AG89" s="129"/>
      <c r="AH89" s="129"/>
      <c r="AI89" s="129"/>
      <c r="AJ89" s="129"/>
      <c r="AK89" s="129"/>
      <c r="AM89" s="129"/>
      <c r="AN89" s="129"/>
      <c r="AO89" s="129"/>
      <c r="AP89" s="129"/>
      <c r="AQ89" s="129"/>
    </row>
    <row r="90" spans="1:43" x14ac:dyDescent="0.2">
      <c r="A90" s="84"/>
      <c r="B90" s="180"/>
      <c r="C90" s="123"/>
      <c r="D90" s="123"/>
      <c r="E90" s="182"/>
      <c r="F90" s="123"/>
      <c r="G90" s="186"/>
      <c r="H90" s="124"/>
      <c r="I90" s="125"/>
      <c r="J90" s="124"/>
      <c r="K90" s="126"/>
      <c r="L90" s="126"/>
      <c r="M90" s="127"/>
      <c r="N90" s="127"/>
      <c r="O90" s="127"/>
      <c r="P90" s="127"/>
      <c r="Q90" s="127"/>
      <c r="R90" s="128"/>
      <c r="S90" s="129"/>
      <c r="T90" s="129"/>
      <c r="U90" s="130"/>
      <c r="V90" s="130"/>
      <c r="W90" s="131"/>
      <c r="X90" s="132"/>
      <c r="Y90" s="133"/>
      <c r="AA90" s="129"/>
      <c r="AB90" s="129"/>
      <c r="AC90" s="129"/>
      <c r="AD90" s="129"/>
      <c r="AE90" s="129"/>
      <c r="AG90" s="129"/>
      <c r="AH90" s="129"/>
      <c r="AI90" s="129"/>
      <c r="AJ90" s="129"/>
      <c r="AK90" s="129"/>
      <c r="AM90" s="129"/>
      <c r="AN90" s="129"/>
      <c r="AO90" s="129"/>
      <c r="AP90" s="129"/>
      <c r="AQ90" s="129"/>
    </row>
    <row r="91" spans="1:43" x14ac:dyDescent="0.2">
      <c r="A91" s="84"/>
      <c r="B91" s="180"/>
      <c r="C91" s="123"/>
      <c r="D91" s="123"/>
      <c r="E91" s="182"/>
      <c r="F91" s="123"/>
      <c r="G91" s="186"/>
      <c r="H91" s="124"/>
      <c r="I91" s="125"/>
      <c r="J91" s="124"/>
      <c r="K91" s="126"/>
      <c r="L91" s="126"/>
      <c r="M91" s="127"/>
      <c r="N91" s="127"/>
      <c r="O91" s="127"/>
      <c r="P91" s="127"/>
      <c r="Q91" s="127"/>
      <c r="R91" s="128"/>
      <c r="S91" s="129"/>
      <c r="T91" s="129"/>
      <c r="U91" s="130"/>
      <c r="V91" s="130"/>
      <c r="W91" s="131"/>
      <c r="X91" s="132"/>
      <c r="Y91" s="133"/>
      <c r="AA91" s="129"/>
      <c r="AB91" s="129"/>
      <c r="AC91" s="129"/>
      <c r="AD91" s="129"/>
      <c r="AE91" s="129"/>
      <c r="AG91" s="129"/>
      <c r="AH91" s="129"/>
      <c r="AI91" s="129"/>
      <c r="AJ91" s="129"/>
      <c r="AK91" s="129"/>
      <c r="AM91" s="129"/>
      <c r="AN91" s="129"/>
      <c r="AO91" s="129"/>
      <c r="AP91" s="129"/>
      <c r="AQ91" s="129"/>
    </row>
    <row r="92" spans="1:43" x14ac:dyDescent="0.2">
      <c r="A92" s="84"/>
      <c r="B92" s="180"/>
      <c r="C92" s="123"/>
      <c r="D92" s="123"/>
      <c r="E92" s="182"/>
      <c r="F92" s="123"/>
      <c r="G92" s="186"/>
      <c r="H92" s="124"/>
      <c r="I92" s="125"/>
      <c r="J92" s="124"/>
      <c r="K92" s="126"/>
      <c r="L92" s="126"/>
      <c r="M92" s="127"/>
      <c r="N92" s="127"/>
      <c r="O92" s="127"/>
      <c r="P92" s="127"/>
      <c r="Q92" s="127"/>
      <c r="R92" s="128"/>
      <c r="S92" s="129"/>
      <c r="T92" s="129"/>
      <c r="U92" s="130"/>
      <c r="V92" s="130"/>
      <c r="W92" s="131"/>
      <c r="X92" s="132"/>
      <c r="Y92" s="133"/>
      <c r="AA92" s="129"/>
      <c r="AB92" s="129"/>
      <c r="AC92" s="129"/>
      <c r="AD92" s="129"/>
      <c r="AE92" s="129"/>
      <c r="AG92" s="129"/>
      <c r="AH92" s="129"/>
      <c r="AI92" s="129"/>
      <c r="AJ92" s="129"/>
      <c r="AK92" s="129"/>
      <c r="AM92" s="129"/>
      <c r="AN92" s="129"/>
      <c r="AO92" s="129"/>
      <c r="AP92" s="129"/>
      <c r="AQ92" s="129"/>
    </row>
    <row r="93" spans="1:43" x14ac:dyDescent="0.2">
      <c r="A93" s="84"/>
      <c r="B93" s="180"/>
      <c r="C93" s="123"/>
      <c r="D93" s="123"/>
      <c r="E93" s="182"/>
      <c r="F93" s="123"/>
      <c r="G93" s="186"/>
      <c r="H93" s="124"/>
      <c r="I93" s="125"/>
      <c r="J93" s="124"/>
      <c r="K93" s="126"/>
      <c r="L93" s="126"/>
      <c r="M93" s="127"/>
      <c r="N93" s="127"/>
      <c r="O93" s="127"/>
      <c r="P93" s="127"/>
      <c r="Q93" s="127"/>
      <c r="R93" s="128"/>
      <c r="S93" s="129"/>
      <c r="T93" s="129"/>
      <c r="U93" s="130"/>
      <c r="V93" s="130"/>
      <c r="W93" s="131"/>
      <c r="X93" s="132"/>
      <c r="Y93" s="133"/>
      <c r="AA93" s="129"/>
      <c r="AB93" s="129"/>
      <c r="AC93" s="129"/>
      <c r="AD93" s="129"/>
      <c r="AE93" s="129"/>
      <c r="AG93" s="129"/>
      <c r="AH93" s="129"/>
      <c r="AI93" s="129"/>
      <c r="AJ93" s="129"/>
      <c r="AK93" s="129"/>
      <c r="AM93" s="129"/>
      <c r="AN93" s="129"/>
      <c r="AO93" s="129"/>
      <c r="AP93" s="129"/>
      <c r="AQ93" s="129"/>
    </row>
    <row r="94" spans="1:43" x14ac:dyDescent="0.2">
      <c r="A94" s="84"/>
      <c r="B94" s="180"/>
      <c r="C94" s="123"/>
      <c r="D94" s="123"/>
      <c r="E94" s="182"/>
      <c r="F94" s="123"/>
      <c r="G94" s="186"/>
      <c r="H94" s="124"/>
      <c r="I94" s="125"/>
      <c r="J94" s="124"/>
      <c r="K94" s="126"/>
      <c r="L94" s="126"/>
      <c r="M94" s="127"/>
      <c r="N94" s="127"/>
      <c r="O94" s="127"/>
      <c r="P94" s="127"/>
      <c r="Q94" s="127"/>
      <c r="R94" s="128"/>
      <c r="S94" s="129"/>
      <c r="T94" s="129"/>
      <c r="U94" s="130"/>
      <c r="V94" s="130"/>
      <c r="W94" s="131"/>
      <c r="X94" s="132"/>
      <c r="Y94" s="133"/>
      <c r="AA94" s="129"/>
      <c r="AB94" s="129"/>
      <c r="AC94" s="129"/>
      <c r="AD94" s="129"/>
      <c r="AE94" s="129"/>
      <c r="AG94" s="129"/>
      <c r="AH94" s="129"/>
      <c r="AI94" s="129"/>
      <c r="AJ94" s="129"/>
      <c r="AK94" s="129"/>
      <c r="AM94" s="129"/>
      <c r="AN94" s="129"/>
      <c r="AO94" s="129"/>
      <c r="AP94" s="129"/>
      <c r="AQ94" s="129"/>
    </row>
    <row r="95" spans="1:43" x14ac:dyDescent="0.2">
      <c r="A95" s="84"/>
      <c r="B95" s="180"/>
      <c r="C95" s="123"/>
      <c r="D95" s="123"/>
      <c r="E95" s="182"/>
      <c r="F95" s="123"/>
      <c r="G95" s="186"/>
      <c r="H95" s="124"/>
      <c r="I95" s="125"/>
      <c r="J95" s="124"/>
      <c r="K95" s="126"/>
      <c r="L95" s="126"/>
      <c r="M95" s="127"/>
      <c r="N95" s="127"/>
      <c r="O95" s="127"/>
      <c r="P95" s="127"/>
      <c r="Q95" s="127"/>
      <c r="R95" s="128"/>
      <c r="S95" s="129"/>
      <c r="T95" s="129"/>
      <c r="U95" s="130"/>
      <c r="V95" s="130"/>
      <c r="W95" s="131"/>
      <c r="X95" s="132"/>
      <c r="Y95" s="133"/>
      <c r="AA95" s="129"/>
      <c r="AB95" s="129"/>
      <c r="AC95" s="129"/>
      <c r="AD95" s="129"/>
      <c r="AE95" s="129"/>
      <c r="AG95" s="129"/>
      <c r="AH95" s="129"/>
      <c r="AI95" s="129"/>
      <c r="AJ95" s="129"/>
      <c r="AK95" s="129"/>
      <c r="AM95" s="129"/>
      <c r="AN95" s="129"/>
      <c r="AO95" s="129"/>
      <c r="AP95" s="129"/>
      <c r="AQ95" s="129"/>
    </row>
    <row r="96" spans="1:43" x14ac:dyDescent="0.2">
      <c r="A96" s="84"/>
      <c r="B96" s="180"/>
      <c r="C96" s="123"/>
      <c r="D96" s="123"/>
      <c r="E96" s="182"/>
      <c r="F96" s="123"/>
      <c r="G96" s="186"/>
      <c r="H96" s="124"/>
      <c r="I96" s="125"/>
      <c r="J96" s="124"/>
      <c r="K96" s="126"/>
      <c r="L96" s="126"/>
      <c r="M96" s="127"/>
      <c r="N96" s="127"/>
      <c r="O96" s="127"/>
      <c r="P96" s="127"/>
      <c r="Q96" s="127"/>
      <c r="R96" s="128"/>
      <c r="S96" s="129"/>
      <c r="T96" s="129"/>
      <c r="U96" s="130"/>
      <c r="V96" s="130"/>
      <c r="W96" s="131"/>
      <c r="X96" s="132"/>
      <c r="Y96" s="133"/>
      <c r="AA96" s="129"/>
      <c r="AB96" s="129"/>
      <c r="AC96" s="129"/>
      <c r="AD96" s="129"/>
      <c r="AE96" s="129"/>
      <c r="AG96" s="129"/>
      <c r="AH96" s="129"/>
      <c r="AI96" s="129"/>
      <c r="AJ96" s="129"/>
      <c r="AK96" s="129"/>
      <c r="AM96" s="129"/>
      <c r="AN96" s="129"/>
      <c r="AO96" s="129"/>
      <c r="AP96" s="129"/>
      <c r="AQ96" s="129"/>
    </row>
    <row r="97" spans="1:43" x14ac:dyDescent="0.2">
      <c r="A97" s="84"/>
      <c r="B97" s="180"/>
      <c r="C97" s="123"/>
      <c r="D97" s="123"/>
      <c r="E97" s="182"/>
      <c r="F97" s="123"/>
      <c r="G97" s="186"/>
      <c r="H97" s="124"/>
      <c r="I97" s="125"/>
      <c r="J97" s="124"/>
      <c r="K97" s="126"/>
      <c r="L97" s="126"/>
      <c r="M97" s="127"/>
      <c r="N97" s="127"/>
      <c r="O97" s="127"/>
      <c r="P97" s="127"/>
      <c r="Q97" s="127"/>
      <c r="R97" s="128"/>
      <c r="S97" s="129"/>
      <c r="T97" s="129"/>
      <c r="U97" s="130"/>
      <c r="V97" s="130"/>
      <c r="W97" s="131"/>
      <c r="X97" s="132"/>
      <c r="Y97" s="133"/>
      <c r="AA97" s="129"/>
      <c r="AB97" s="129"/>
      <c r="AC97" s="129"/>
      <c r="AD97" s="129"/>
      <c r="AE97" s="129"/>
      <c r="AG97" s="129"/>
      <c r="AH97" s="129"/>
      <c r="AI97" s="129"/>
      <c r="AJ97" s="129"/>
      <c r="AK97" s="129"/>
      <c r="AM97" s="129"/>
      <c r="AN97" s="129"/>
      <c r="AO97" s="129"/>
      <c r="AP97" s="129"/>
      <c r="AQ97" s="129"/>
    </row>
    <row r="98" spans="1:43" x14ac:dyDescent="0.2">
      <c r="A98" s="84"/>
      <c r="B98" s="180"/>
      <c r="C98" s="123"/>
      <c r="D98" s="123"/>
      <c r="E98" s="182"/>
      <c r="F98" s="123"/>
      <c r="G98" s="186"/>
      <c r="H98" s="124"/>
      <c r="I98" s="125"/>
      <c r="J98" s="124"/>
      <c r="K98" s="126"/>
      <c r="L98" s="126"/>
      <c r="M98" s="127"/>
      <c r="N98" s="127"/>
      <c r="O98" s="127"/>
      <c r="P98" s="127"/>
      <c r="Q98" s="127"/>
      <c r="R98" s="128"/>
      <c r="S98" s="129"/>
      <c r="T98" s="129"/>
      <c r="U98" s="130"/>
      <c r="V98" s="130"/>
      <c r="W98" s="131"/>
      <c r="X98" s="132"/>
      <c r="Y98" s="133"/>
      <c r="AA98" s="129"/>
      <c r="AB98" s="129"/>
      <c r="AC98" s="129"/>
      <c r="AD98" s="129"/>
      <c r="AE98" s="129"/>
      <c r="AG98" s="129"/>
      <c r="AH98" s="129"/>
      <c r="AI98" s="129"/>
      <c r="AJ98" s="129"/>
      <c r="AK98" s="129"/>
      <c r="AM98" s="129"/>
      <c r="AN98" s="129"/>
      <c r="AO98" s="129"/>
      <c r="AP98" s="129"/>
      <c r="AQ98" s="129"/>
    </row>
    <row r="99" spans="1:43" x14ac:dyDescent="0.2">
      <c r="A99" s="84"/>
      <c r="B99" s="180"/>
      <c r="C99" s="123"/>
      <c r="D99" s="123"/>
      <c r="E99" s="182"/>
      <c r="F99" s="123"/>
      <c r="G99" s="186"/>
      <c r="H99" s="124"/>
      <c r="I99" s="125"/>
      <c r="J99" s="124"/>
      <c r="K99" s="126"/>
      <c r="L99" s="126"/>
      <c r="M99" s="127"/>
      <c r="N99" s="127"/>
      <c r="O99" s="127"/>
      <c r="P99" s="127"/>
      <c r="Q99" s="127"/>
      <c r="R99" s="128"/>
      <c r="S99" s="129"/>
      <c r="T99" s="129"/>
      <c r="U99" s="130"/>
      <c r="V99" s="130"/>
      <c r="W99" s="131"/>
      <c r="X99" s="132"/>
      <c r="Y99" s="133"/>
      <c r="AA99" s="129"/>
      <c r="AB99" s="129"/>
      <c r="AC99" s="129"/>
      <c r="AD99" s="129"/>
      <c r="AE99" s="129"/>
      <c r="AG99" s="129"/>
      <c r="AH99" s="129"/>
      <c r="AI99" s="129"/>
      <c r="AJ99" s="129"/>
      <c r="AK99" s="129"/>
      <c r="AM99" s="129"/>
      <c r="AN99" s="129"/>
      <c r="AO99" s="129"/>
      <c r="AP99" s="129"/>
      <c r="AQ99" s="129"/>
    </row>
    <row r="100" spans="1:43" x14ac:dyDescent="0.2">
      <c r="A100" s="84"/>
      <c r="B100" s="180"/>
      <c r="C100" s="123"/>
      <c r="D100" s="123"/>
      <c r="E100" s="182"/>
      <c r="F100" s="123"/>
      <c r="G100" s="186"/>
      <c r="H100" s="124"/>
      <c r="I100" s="125"/>
      <c r="J100" s="124"/>
      <c r="K100" s="126"/>
      <c r="L100" s="126"/>
      <c r="M100" s="127"/>
      <c r="N100" s="127"/>
      <c r="O100" s="127"/>
      <c r="P100" s="127"/>
      <c r="Q100" s="127"/>
      <c r="R100" s="128"/>
      <c r="S100" s="129"/>
      <c r="T100" s="129"/>
      <c r="U100" s="130"/>
      <c r="V100" s="130"/>
      <c r="W100" s="131"/>
      <c r="X100" s="132"/>
      <c r="Y100" s="133"/>
      <c r="AA100" s="129"/>
      <c r="AB100" s="129"/>
      <c r="AC100" s="129"/>
      <c r="AD100" s="129"/>
      <c r="AE100" s="129"/>
      <c r="AG100" s="129"/>
      <c r="AH100" s="129"/>
      <c r="AI100" s="129"/>
      <c r="AJ100" s="129"/>
      <c r="AK100" s="129"/>
      <c r="AM100" s="129"/>
      <c r="AN100" s="129"/>
      <c r="AO100" s="129"/>
      <c r="AP100" s="129"/>
      <c r="AQ100" s="129"/>
    </row>
    <row r="101" spans="1:43" x14ac:dyDescent="0.2">
      <c r="A101" s="84"/>
      <c r="B101" s="180"/>
      <c r="C101" s="123"/>
      <c r="D101" s="123"/>
      <c r="E101" s="182"/>
      <c r="F101" s="123"/>
      <c r="G101" s="186"/>
      <c r="H101" s="124"/>
      <c r="I101" s="125"/>
      <c r="J101" s="124"/>
      <c r="K101" s="126"/>
      <c r="L101" s="126"/>
      <c r="M101" s="127"/>
      <c r="N101" s="127"/>
      <c r="O101" s="127"/>
      <c r="P101" s="127"/>
      <c r="Q101" s="127"/>
      <c r="R101" s="128"/>
      <c r="S101" s="129"/>
      <c r="T101" s="129"/>
      <c r="U101" s="130"/>
      <c r="V101" s="130"/>
      <c r="W101" s="131"/>
      <c r="X101" s="132"/>
      <c r="Y101" s="133"/>
      <c r="AA101" s="129"/>
      <c r="AB101" s="129"/>
      <c r="AC101" s="129"/>
      <c r="AD101" s="129"/>
      <c r="AE101" s="129"/>
      <c r="AG101" s="129"/>
      <c r="AH101" s="129"/>
      <c r="AI101" s="129"/>
      <c r="AJ101" s="129"/>
      <c r="AK101" s="129"/>
      <c r="AM101" s="129"/>
      <c r="AN101" s="129"/>
      <c r="AO101" s="129"/>
      <c r="AP101" s="129"/>
      <c r="AQ101" s="129"/>
    </row>
    <row r="102" spans="1:43" x14ac:dyDescent="0.2">
      <c r="A102" s="84"/>
      <c r="B102" s="180"/>
      <c r="C102" s="123"/>
      <c r="D102" s="123"/>
      <c r="E102" s="182"/>
      <c r="F102" s="123"/>
      <c r="G102" s="186"/>
      <c r="H102" s="124"/>
      <c r="I102" s="125"/>
      <c r="J102" s="124"/>
      <c r="K102" s="126"/>
      <c r="L102" s="126"/>
      <c r="M102" s="127"/>
      <c r="N102" s="127"/>
      <c r="O102" s="127"/>
      <c r="P102" s="127"/>
      <c r="Q102" s="127"/>
      <c r="R102" s="128"/>
      <c r="S102" s="129"/>
      <c r="T102" s="129"/>
      <c r="U102" s="130"/>
      <c r="V102" s="130"/>
      <c r="W102" s="131"/>
      <c r="X102" s="132"/>
      <c r="Y102" s="133"/>
      <c r="AA102" s="129"/>
      <c r="AB102" s="129"/>
      <c r="AC102" s="129"/>
      <c r="AD102" s="129"/>
      <c r="AE102" s="129"/>
      <c r="AG102" s="129"/>
      <c r="AH102" s="129"/>
      <c r="AI102" s="129"/>
      <c r="AJ102" s="129"/>
      <c r="AK102" s="129"/>
      <c r="AM102" s="129"/>
      <c r="AN102" s="129"/>
      <c r="AO102" s="129"/>
      <c r="AP102" s="129"/>
      <c r="AQ102" s="129"/>
    </row>
    <row r="103" spans="1:43" x14ac:dyDescent="0.2">
      <c r="A103" s="84"/>
      <c r="B103" s="180"/>
      <c r="C103" s="123"/>
      <c r="D103" s="123"/>
      <c r="E103" s="182"/>
      <c r="F103" s="123"/>
      <c r="G103" s="186"/>
      <c r="H103" s="124"/>
      <c r="I103" s="125"/>
      <c r="J103" s="124"/>
      <c r="K103" s="126"/>
      <c r="L103" s="126"/>
      <c r="M103" s="127"/>
      <c r="N103" s="127"/>
      <c r="O103" s="127"/>
      <c r="P103" s="127"/>
      <c r="Q103" s="127"/>
      <c r="R103" s="128"/>
      <c r="S103" s="129"/>
      <c r="T103" s="129"/>
      <c r="U103" s="130"/>
      <c r="V103" s="130"/>
      <c r="W103" s="131"/>
      <c r="X103" s="132"/>
      <c r="Y103" s="133"/>
      <c r="AA103" s="129"/>
      <c r="AB103" s="129"/>
      <c r="AC103" s="129"/>
      <c r="AD103" s="129"/>
      <c r="AE103" s="129"/>
      <c r="AG103" s="129"/>
      <c r="AH103" s="129"/>
      <c r="AI103" s="129"/>
      <c r="AJ103" s="129"/>
      <c r="AK103" s="129"/>
      <c r="AM103" s="129"/>
      <c r="AN103" s="129"/>
      <c r="AO103" s="129"/>
      <c r="AP103" s="129"/>
      <c r="AQ103" s="129"/>
    </row>
    <row r="104" spans="1:43" x14ac:dyDescent="0.2">
      <c r="A104" s="84"/>
      <c r="B104" s="180"/>
      <c r="C104" s="123"/>
      <c r="D104" s="123"/>
      <c r="E104" s="182"/>
      <c r="F104" s="123"/>
      <c r="G104" s="186"/>
      <c r="H104" s="124"/>
      <c r="I104" s="125"/>
      <c r="J104" s="124"/>
      <c r="K104" s="126"/>
      <c r="L104" s="126"/>
      <c r="M104" s="127"/>
      <c r="N104" s="127"/>
      <c r="O104" s="127"/>
      <c r="P104" s="127"/>
      <c r="Q104" s="127"/>
      <c r="R104" s="128"/>
      <c r="S104" s="129"/>
      <c r="T104" s="129"/>
      <c r="U104" s="130"/>
      <c r="V104" s="130"/>
      <c r="W104" s="131"/>
      <c r="X104" s="132"/>
      <c r="Y104" s="133"/>
      <c r="AA104" s="129"/>
      <c r="AB104" s="129"/>
      <c r="AC104" s="129"/>
      <c r="AD104" s="129"/>
      <c r="AE104" s="129"/>
      <c r="AG104" s="129"/>
      <c r="AH104" s="129"/>
      <c r="AI104" s="129"/>
      <c r="AJ104" s="129"/>
      <c r="AK104" s="129"/>
      <c r="AM104" s="129"/>
      <c r="AN104" s="129"/>
      <c r="AO104" s="129"/>
      <c r="AP104" s="129"/>
      <c r="AQ104" s="129"/>
    </row>
    <row r="105" spans="1:43" x14ac:dyDescent="0.2">
      <c r="A105" s="84"/>
      <c r="B105" s="180"/>
      <c r="C105" s="123"/>
      <c r="D105" s="123"/>
      <c r="E105" s="182"/>
      <c r="F105" s="123"/>
      <c r="G105" s="186"/>
      <c r="H105" s="124"/>
      <c r="I105" s="125"/>
      <c r="J105" s="124"/>
      <c r="K105" s="126"/>
      <c r="L105" s="126"/>
      <c r="M105" s="127"/>
      <c r="N105" s="127"/>
      <c r="O105" s="127"/>
      <c r="P105" s="127"/>
      <c r="Q105" s="127"/>
      <c r="R105" s="128"/>
      <c r="S105" s="129"/>
      <c r="T105" s="129"/>
      <c r="U105" s="130"/>
      <c r="V105" s="130"/>
      <c r="W105" s="131"/>
      <c r="X105" s="132"/>
      <c r="Y105" s="133"/>
      <c r="AA105" s="129"/>
      <c r="AB105" s="129"/>
      <c r="AC105" s="129"/>
      <c r="AD105" s="129"/>
      <c r="AE105" s="129"/>
      <c r="AG105" s="129"/>
      <c r="AH105" s="129"/>
      <c r="AI105" s="129"/>
      <c r="AJ105" s="129"/>
      <c r="AK105" s="129"/>
      <c r="AM105" s="129"/>
      <c r="AN105" s="129"/>
      <c r="AO105" s="129"/>
      <c r="AP105" s="129"/>
      <c r="AQ105" s="129"/>
    </row>
    <row r="106" spans="1:43" x14ac:dyDescent="0.2">
      <c r="A106" s="84"/>
      <c r="B106" s="180"/>
      <c r="C106" s="123"/>
      <c r="D106" s="123"/>
      <c r="E106" s="182"/>
      <c r="F106" s="123"/>
      <c r="G106" s="186"/>
      <c r="H106" s="124"/>
      <c r="I106" s="125"/>
      <c r="J106" s="124"/>
      <c r="K106" s="126"/>
      <c r="L106" s="126"/>
      <c r="M106" s="127"/>
      <c r="N106" s="127"/>
      <c r="O106" s="127"/>
      <c r="P106" s="127"/>
      <c r="Q106" s="127"/>
      <c r="R106" s="128"/>
      <c r="S106" s="129"/>
      <c r="T106" s="129"/>
      <c r="U106" s="130"/>
      <c r="V106" s="130"/>
      <c r="W106" s="131"/>
      <c r="X106" s="132"/>
      <c r="Y106" s="133"/>
      <c r="AA106" s="129"/>
      <c r="AB106" s="129"/>
      <c r="AC106" s="129"/>
      <c r="AD106" s="129"/>
      <c r="AE106" s="129"/>
      <c r="AG106" s="129"/>
      <c r="AH106" s="129"/>
      <c r="AI106" s="129"/>
      <c r="AJ106" s="129"/>
      <c r="AK106" s="129"/>
      <c r="AM106" s="129"/>
      <c r="AN106" s="129"/>
      <c r="AO106" s="129"/>
      <c r="AP106" s="129"/>
      <c r="AQ106" s="129"/>
    </row>
    <row r="107" spans="1:43" x14ac:dyDescent="0.2">
      <c r="A107" s="84"/>
      <c r="B107" s="180"/>
      <c r="C107" s="123"/>
      <c r="D107" s="123"/>
      <c r="E107" s="182"/>
      <c r="F107" s="123"/>
      <c r="G107" s="186"/>
      <c r="H107" s="124"/>
      <c r="I107" s="125"/>
      <c r="J107" s="124"/>
      <c r="K107" s="126"/>
      <c r="L107" s="126"/>
      <c r="M107" s="127"/>
      <c r="N107" s="127"/>
      <c r="O107" s="127"/>
      <c r="P107" s="127"/>
      <c r="Q107" s="127"/>
      <c r="R107" s="128"/>
      <c r="S107" s="129"/>
      <c r="T107" s="129"/>
      <c r="U107" s="130"/>
      <c r="V107" s="130"/>
      <c r="W107" s="131"/>
      <c r="X107" s="132"/>
      <c r="Y107" s="133"/>
      <c r="AA107" s="129"/>
      <c r="AB107" s="129"/>
      <c r="AC107" s="129"/>
      <c r="AD107" s="129"/>
      <c r="AE107" s="129"/>
      <c r="AG107" s="129"/>
      <c r="AH107" s="129"/>
      <c r="AI107" s="129"/>
      <c r="AJ107" s="129"/>
      <c r="AK107" s="129"/>
      <c r="AM107" s="129"/>
      <c r="AN107" s="129"/>
      <c r="AO107" s="129"/>
      <c r="AP107" s="129"/>
      <c r="AQ107" s="129"/>
    </row>
    <row r="108" spans="1:43" x14ac:dyDescent="0.2">
      <c r="A108" s="84"/>
      <c r="B108" s="180"/>
      <c r="C108" s="123"/>
      <c r="D108" s="123"/>
      <c r="E108" s="182"/>
      <c r="F108" s="123"/>
      <c r="G108" s="186"/>
      <c r="H108" s="124"/>
      <c r="I108" s="125"/>
      <c r="J108" s="124"/>
      <c r="K108" s="126"/>
      <c r="L108" s="126"/>
      <c r="M108" s="127"/>
      <c r="N108" s="127"/>
      <c r="O108" s="127"/>
      <c r="P108" s="127"/>
      <c r="Q108" s="127"/>
      <c r="R108" s="128"/>
      <c r="S108" s="129"/>
      <c r="T108" s="129"/>
      <c r="U108" s="130"/>
      <c r="V108" s="130"/>
      <c r="W108" s="131"/>
      <c r="X108" s="132"/>
      <c r="Y108" s="133"/>
      <c r="AA108" s="129"/>
      <c r="AB108" s="129"/>
      <c r="AC108" s="129"/>
      <c r="AD108" s="129"/>
      <c r="AE108" s="129"/>
      <c r="AG108" s="129"/>
      <c r="AH108" s="129"/>
      <c r="AI108" s="129"/>
      <c r="AJ108" s="129"/>
      <c r="AK108" s="129"/>
      <c r="AM108" s="129"/>
      <c r="AN108" s="129"/>
      <c r="AO108" s="129"/>
      <c r="AP108" s="129"/>
      <c r="AQ108" s="129"/>
    </row>
    <row r="109" spans="1:43" x14ac:dyDescent="0.2">
      <c r="A109" s="84"/>
      <c r="B109" s="180"/>
      <c r="C109" s="123"/>
      <c r="D109" s="123"/>
      <c r="E109" s="182"/>
      <c r="F109" s="123"/>
      <c r="G109" s="186"/>
      <c r="H109" s="124"/>
      <c r="I109" s="125"/>
      <c r="J109" s="124"/>
      <c r="K109" s="126"/>
      <c r="L109" s="126"/>
      <c r="M109" s="127"/>
      <c r="N109" s="127"/>
      <c r="O109" s="127"/>
      <c r="P109" s="127"/>
      <c r="Q109" s="127"/>
      <c r="R109" s="128"/>
      <c r="S109" s="129"/>
      <c r="T109" s="129"/>
      <c r="U109" s="130"/>
      <c r="V109" s="130"/>
      <c r="W109" s="131"/>
      <c r="X109" s="132"/>
      <c r="Y109" s="133"/>
      <c r="AA109" s="129"/>
      <c r="AB109" s="129"/>
      <c r="AC109" s="129"/>
      <c r="AD109" s="129"/>
      <c r="AE109" s="129"/>
      <c r="AG109" s="129"/>
      <c r="AH109" s="129"/>
      <c r="AI109" s="129"/>
      <c r="AJ109" s="129"/>
      <c r="AK109" s="129"/>
      <c r="AM109" s="129"/>
      <c r="AN109" s="129"/>
      <c r="AO109" s="129"/>
      <c r="AP109" s="129"/>
      <c r="AQ109" s="129"/>
    </row>
    <row r="110" spans="1:43" x14ac:dyDescent="0.2">
      <c r="A110" s="84"/>
      <c r="B110" s="180"/>
      <c r="C110" s="123"/>
      <c r="D110" s="123"/>
      <c r="E110" s="182"/>
      <c r="F110" s="123"/>
      <c r="G110" s="186"/>
      <c r="H110" s="124"/>
      <c r="I110" s="125"/>
      <c r="J110" s="124"/>
      <c r="K110" s="126"/>
      <c r="L110" s="126"/>
      <c r="M110" s="127"/>
      <c r="N110" s="127"/>
      <c r="O110" s="127"/>
      <c r="P110" s="127"/>
      <c r="Q110" s="127"/>
      <c r="R110" s="128"/>
      <c r="S110" s="129"/>
      <c r="T110" s="129"/>
      <c r="U110" s="130"/>
      <c r="V110" s="130"/>
      <c r="W110" s="131"/>
      <c r="X110" s="132"/>
      <c r="Y110" s="133"/>
      <c r="AA110" s="129"/>
      <c r="AB110" s="129"/>
      <c r="AC110" s="129"/>
      <c r="AD110" s="129"/>
      <c r="AE110" s="129"/>
      <c r="AG110" s="129"/>
      <c r="AH110" s="129"/>
      <c r="AI110" s="129"/>
      <c r="AJ110" s="129"/>
      <c r="AK110" s="129"/>
      <c r="AM110" s="129"/>
      <c r="AN110" s="129"/>
      <c r="AO110" s="129"/>
      <c r="AP110" s="129"/>
      <c r="AQ110" s="129"/>
    </row>
    <row r="111" spans="1:43" x14ac:dyDescent="0.2">
      <c r="A111" s="84"/>
      <c r="B111" s="180"/>
      <c r="C111" s="123"/>
      <c r="D111" s="123"/>
      <c r="E111" s="182"/>
      <c r="F111" s="123"/>
      <c r="G111" s="186"/>
      <c r="H111" s="124"/>
      <c r="I111" s="125"/>
      <c r="J111" s="124"/>
      <c r="K111" s="126"/>
      <c r="L111" s="126"/>
      <c r="M111" s="127"/>
      <c r="N111" s="127"/>
      <c r="O111" s="127"/>
      <c r="P111" s="127"/>
      <c r="Q111" s="127"/>
      <c r="R111" s="128"/>
      <c r="S111" s="129"/>
      <c r="T111" s="129"/>
      <c r="U111" s="130"/>
      <c r="V111" s="130"/>
      <c r="W111" s="131"/>
      <c r="X111" s="132"/>
      <c r="Y111" s="133"/>
      <c r="AA111" s="129"/>
      <c r="AB111" s="129"/>
      <c r="AC111" s="129"/>
      <c r="AD111" s="129"/>
      <c r="AE111" s="129"/>
      <c r="AG111" s="129"/>
      <c r="AH111" s="129"/>
      <c r="AI111" s="129"/>
      <c r="AJ111" s="129"/>
      <c r="AK111" s="129"/>
      <c r="AM111" s="129"/>
      <c r="AN111" s="129"/>
      <c r="AO111" s="129"/>
      <c r="AP111" s="129"/>
      <c r="AQ111" s="129"/>
    </row>
    <row r="112" spans="1:43" x14ac:dyDescent="0.2">
      <c r="A112" s="84"/>
      <c r="B112" s="180"/>
      <c r="C112" s="123"/>
      <c r="D112" s="123"/>
      <c r="E112" s="182"/>
      <c r="F112" s="123"/>
      <c r="G112" s="186"/>
      <c r="H112" s="124"/>
      <c r="I112" s="125"/>
      <c r="J112" s="124"/>
      <c r="K112" s="126"/>
      <c r="L112" s="126"/>
      <c r="M112" s="127"/>
      <c r="N112" s="127"/>
      <c r="O112" s="127"/>
      <c r="P112" s="127"/>
      <c r="Q112" s="127"/>
      <c r="R112" s="128"/>
      <c r="S112" s="129"/>
      <c r="T112" s="129"/>
      <c r="U112" s="130"/>
      <c r="V112" s="130"/>
      <c r="W112" s="131"/>
      <c r="X112" s="132"/>
      <c r="Y112" s="133"/>
      <c r="AA112" s="129"/>
      <c r="AB112" s="129"/>
      <c r="AC112" s="129"/>
      <c r="AD112" s="129"/>
      <c r="AE112" s="129"/>
      <c r="AG112" s="129"/>
      <c r="AH112" s="129"/>
      <c r="AI112" s="129"/>
      <c r="AJ112" s="129"/>
      <c r="AK112" s="129"/>
      <c r="AM112" s="129"/>
      <c r="AN112" s="129"/>
      <c r="AO112" s="129"/>
      <c r="AP112" s="129"/>
      <c r="AQ112" s="129"/>
    </row>
    <row r="113" spans="1:43" x14ac:dyDescent="0.2">
      <c r="A113" s="84"/>
      <c r="B113" s="180"/>
      <c r="C113" s="123"/>
      <c r="D113" s="123"/>
      <c r="E113" s="182"/>
      <c r="F113" s="123"/>
      <c r="G113" s="186"/>
      <c r="H113" s="124"/>
      <c r="I113" s="125"/>
      <c r="J113" s="124"/>
      <c r="K113" s="126"/>
      <c r="L113" s="126"/>
      <c r="M113" s="127"/>
      <c r="N113" s="127"/>
      <c r="O113" s="127"/>
      <c r="P113" s="127"/>
      <c r="Q113" s="127"/>
      <c r="R113" s="128"/>
      <c r="S113" s="129"/>
      <c r="T113" s="129"/>
      <c r="U113" s="130"/>
      <c r="V113" s="130"/>
      <c r="W113" s="131"/>
      <c r="X113" s="132"/>
      <c r="Y113" s="133"/>
      <c r="AA113" s="129"/>
      <c r="AB113" s="129"/>
      <c r="AC113" s="129"/>
      <c r="AD113" s="129"/>
      <c r="AE113" s="129"/>
      <c r="AG113" s="129"/>
      <c r="AH113" s="129"/>
      <c r="AI113" s="129"/>
      <c r="AJ113" s="129"/>
      <c r="AK113" s="129"/>
      <c r="AM113" s="129"/>
      <c r="AN113" s="129"/>
      <c r="AO113" s="129"/>
      <c r="AP113" s="129"/>
      <c r="AQ113" s="129"/>
    </row>
    <row r="114" spans="1:43" x14ac:dyDescent="0.2">
      <c r="A114" s="84"/>
      <c r="B114" s="180"/>
      <c r="C114" s="123"/>
      <c r="D114" s="123"/>
      <c r="E114" s="182"/>
      <c r="F114" s="123"/>
      <c r="G114" s="186"/>
      <c r="H114" s="124"/>
      <c r="I114" s="125"/>
      <c r="J114" s="124"/>
      <c r="K114" s="126"/>
      <c r="L114" s="126"/>
      <c r="M114" s="127"/>
      <c r="N114" s="127"/>
      <c r="O114" s="127"/>
      <c r="P114" s="127"/>
      <c r="Q114" s="127"/>
      <c r="R114" s="128"/>
      <c r="S114" s="129"/>
      <c r="T114" s="129"/>
      <c r="U114" s="130"/>
      <c r="V114" s="130"/>
      <c r="W114" s="131"/>
      <c r="X114" s="132"/>
      <c r="Y114" s="133"/>
      <c r="AA114" s="129"/>
      <c r="AB114" s="129"/>
      <c r="AC114" s="129"/>
      <c r="AD114" s="129"/>
      <c r="AE114" s="129"/>
      <c r="AG114" s="129"/>
      <c r="AH114" s="129"/>
      <c r="AI114" s="129"/>
      <c r="AJ114" s="129"/>
      <c r="AK114" s="129"/>
      <c r="AM114" s="129"/>
      <c r="AN114" s="129"/>
      <c r="AO114" s="129"/>
      <c r="AP114" s="129"/>
      <c r="AQ114" s="129"/>
    </row>
    <row r="115" spans="1:43" x14ac:dyDescent="0.2">
      <c r="A115" s="84"/>
      <c r="B115" s="180"/>
      <c r="C115" s="123"/>
      <c r="D115" s="123"/>
      <c r="E115" s="182"/>
      <c r="F115" s="123"/>
      <c r="G115" s="186"/>
      <c r="H115" s="124"/>
      <c r="I115" s="125"/>
      <c r="J115" s="124"/>
      <c r="K115" s="126"/>
      <c r="L115" s="126"/>
      <c r="M115" s="127"/>
      <c r="N115" s="127"/>
      <c r="O115" s="127"/>
      <c r="P115" s="127"/>
      <c r="Q115" s="127"/>
      <c r="R115" s="128"/>
      <c r="S115" s="129"/>
      <c r="T115" s="129"/>
      <c r="U115" s="130"/>
      <c r="V115" s="130"/>
      <c r="W115" s="131"/>
      <c r="X115" s="132"/>
      <c r="Y115" s="133"/>
      <c r="AA115" s="129"/>
      <c r="AB115" s="129"/>
      <c r="AC115" s="129"/>
      <c r="AD115" s="129"/>
      <c r="AE115" s="129"/>
      <c r="AG115" s="129"/>
      <c r="AH115" s="129"/>
      <c r="AI115" s="129"/>
      <c r="AJ115" s="129"/>
      <c r="AK115" s="129"/>
      <c r="AM115" s="129"/>
      <c r="AN115" s="129"/>
      <c r="AO115" s="129"/>
      <c r="AP115" s="129"/>
      <c r="AQ115" s="129"/>
    </row>
    <row r="116" spans="1:43" x14ac:dyDescent="0.2">
      <c r="A116" s="84"/>
      <c r="B116" s="180"/>
      <c r="C116" s="123"/>
      <c r="D116" s="123"/>
      <c r="E116" s="182"/>
      <c r="F116" s="123"/>
      <c r="G116" s="186"/>
      <c r="H116" s="124"/>
      <c r="I116" s="125"/>
      <c r="J116" s="124"/>
      <c r="K116" s="126"/>
      <c r="L116" s="126"/>
      <c r="M116" s="127"/>
      <c r="N116" s="127"/>
      <c r="O116" s="127"/>
      <c r="P116" s="127"/>
      <c r="Q116" s="127"/>
      <c r="R116" s="128"/>
      <c r="S116" s="129"/>
      <c r="T116" s="129"/>
      <c r="U116" s="130"/>
      <c r="V116" s="130"/>
      <c r="W116" s="131"/>
      <c r="X116" s="132"/>
      <c r="Y116" s="133"/>
      <c r="AA116" s="129"/>
      <c r="AB116" s="129"/>
      <c r="AC116" s="129"/>
      <c r="AD116" s="129"/>
      <c r="AE116" s="129"/>
      <c r="AG116" s="129"/>
      <c r="AH116" s="129"/>
      <c r="AI116" s="129"/>
      <c r="AJ116" s="129"/>
      <c r="AK116" s="129"/>
      <c r="AM116" s="129"/>
      <c r="AN116" s="129"/>
      <c r="AO116" s="129"/>
      <c r="AP116" s="129"/>
      <c r="AQ116" s="129"/>
    </row>
    <row r="117" spans="1:43" x14ac:dyDescent="0.2">
      <c r="A117" s="84"/>
      <c r="B117" s="180"/>
      <c r="C117" s="123"/>
      <c r="D117" s="123"/>
      <c r="E117" s="182"/>
      <c r="F117" s="123"/>
      <c r="G117" s="186"/>
      <c r="H117" s="124"/>
      <c r="I117" s="125"/>
      <c r="J117" s="124"/>
      <c r="K117" s="126"/>
      <c r="L117" s="126"/>
      <c r="M117" s="127"/>
      <c r="N117" s="127"/>
      <c r="O117" s="127"/>
      <c r="P117" s="127"/>
      <c r="Q117" s="127"/>
      <c r="R117" s="128"/>
      <c r="S117" s="129"/>
      <c r="T117" s="129"/>
      <c r="U117" s="130"/>
      <c r="V117" s="130"/>
      <c r="W117" s="131"/>
      <c r="X117" s="132"/>
      <c r="Y117" s="133"/>
      <c r="AA117" s="129"/>
      <c r="AB117" s="129"/>
      <c r="AC117" s="129"/>
      <c r="AD117" s="129"/>
      <c r="AE117" s="129"/>
      <c r="AG117" s="129"/>
      <c r="AH117" s="129"/>
      <c r="AI117" s="129"/>
      <c r="AJ117" s="129"/>
      <c r="AK117" s="129"/>
      <c r="AM117" s="129"/>
      <c r="AN117" s="129"/>
      <c r="AO117" s="129"/>
      <c r="AP117" s="129"/>
      <c r="AQ117" s="129"/>
    </row>
    <row r="118" spans="1:43" x14ac:dyDescent="0.2">
      <c r="A118" s="84"/>
      <c r="B118" s="180"/>
      <c r="C118" s="123"/>
      <c r="D118" s="123"/>
      <c r="E118" s="182"/>
      <c r="F118" s="123"/>
      <c r="G118" s="186"/>
      <c r="H118" s="124"/>
      <c r="I118" s="125"/>
      <c r="J118" s="124"/>
      <c r="K118" s="126"/>
      <c r="L118" s="126"/>
      <c r="M118" s="127"/>
      <c r="N118" s="127"/>
      <c r="O118" s="127"/>
      <c r="P118" s="127"/>
      <c r="Q118" s="127"/>
      <c r="R118" s="128"/>
      <c r="S118" s="129"/>
      <c r="T118" s="129"/>
      <c r="U118" s="130"/>
      <c r="V118" s="130"/>
      <c r="W118" s="131"/>
      <c r="X118" s="132"/>
      <c r="Y118" s="133"/>
      <c r="AA118" s="129"/>
      <c r="AB118" s="129"/>
      <c r="AC118" s="129"/>
      <c r="AD118" s="129"/>
      <c r="AE118" s="129"/>
      <c r="AG118" s="129"/>
      <c r="AH118" s="129"/>
      <c r="AI118" s="129"/>
      <c r="AJ118" s="129"/>
      <c r="AK118" s="129"/>
      <c r="AM118" s="129"/>
      <c r="AN118" s="129"/>
      <c r="AO118" s="129"/>
      <c r="AP118" s="129"/>
      <c r="AQ118" s="129"/>
    </row>
    <row r="119" spans="1:43" x14ac:dyDescent="0.2">
      <c r="A119" s="84"/>
      <c r="B119" s="180"/>
      <c r="C119" s="123"/>
      <c r="D119" s="123"/>
      <c r="E119" s="182"/>
      <c r="F119" s="123"/>
      <c r="G119" s="186"/>
      <c r="H119" s="124"/>
      <c r="I119" s="125"/>
      <c r="J119" s="124"/>
      <c r="K119" s="126"/>
      <c r="L119" s="126"/>
      <c r="M119" s="127"/>
      <c r="N119" s="127"/>
      <c r="O119" s="127"/>
      <c r="P119" s="127"/>
      <c r="Q119" s="127"/>
      <c r="R119" s="128"/>
      <c r="S119" s="129"/>
      <c r="T119" s="129"/>
      <c r="U119" s="130"/>
      <c r="V119" s="130"/>
      <c r="W119" s="131"/>
      <c r="X119" s="132"/>
      <c r="Y119" s="133"/>
      <c r="AA119" s="129"/>
      <c r="AB119" s="129"/>
      <c r="AC119" s="129"/>
      <c r="AD119" s="129"/>
      <c r="AE119" s="129"/>
      <c r="AG119" s="129"/>
      <c r="AH119" s="129"/>
      <c r="AI119" s="129"/>
      <c r="AJ119" s="129"/>
      <c r="AK119" s="129"/>
      <c r="AM119" s="129"/>
      <c r="AN119" s="129"/>
      <c r="AO119" s="129"/>
      <c r="AP119" s="129"/>
      <c r="AQ119" s="129"/>
    </row>
    <row r="120" spans="1:43" x14ac:dyDescent="0.2">
      <c r="A120" s="84"/>
      <c r="B120" s="180"/>
      <c r="C120" s="123"/>
      <c r="D120" s="123"/>
      <c r="E120" s="182"/>
      <c r="F120" s="123"/>
      <c r="G120" s="186"/>
      <c r="H120" s="124"/>
      <c r="I120" s="125"/>
      <c r="J120" s="124"/>
      <c r="K120" s="126"/>
      <c r="L120" s="126"/>
      <c r="M120" s="127"/>
      <c r="N120" s="127"/>
      <c r="O120" s="127"/>
      <c r="P120" s="127"/>
      <c r="Q120" s="127"/>
      <c r="R120" s="128"/>
      <c r="S120" s="129"/>
      <c r="T120" s="129"/>
      <c r="U120" s="130"/>
      <c r="V120" s="130"/>
      <c r="W120" s="131"/>
      <c r="X120" s="132"/>
      <c r="Y120" s="133"/>
      <c r="AA120" s="129"/>
      <c r="AB120" s="129"/>
      <c r="AC120" s="129"/>
      <c r="AD120" s="129"/>
      <c r="AE120" s="129"/>
      <c r="AG120" s="129"/>
      <c r="AH120" s="129"/>
      <c r="AI120" s="129"/>
      <c r="AJ120" s="129"/>
      <c r="AK120" s="129"/>
      <c r="AM120" s="129"/>
      <c r="AN120" s="129"/>
      <c r="AO120" s="129"/>
      <c r="AP120" s="129"/>
      <c r="AQ120" s="129"/>
    </row>
    <row r="121" spans="1:43" x14ac:dyDescent="0.2">
      <c r="A121" s="84"/>
      <c r="B121" s="180"/>
      <c r="C121" s="123"/>
      <c r="D121" s="123"/>
      <c r="E121" s="182"/>
      <c r="F121" s="123"/>
      <c r="G121" s="186"/>
      <c r="H121" s="124"/>
      <c r="I121" s="125"/>
      <c r="J121" s="124"/>
      <c r="K121" s="126"/>
      <c r="L121" s="126"/>
      <c r="M121" s="127"/>
      <c r="N121" s="127"/>
      <c r="O121" s="127"/>
      <c r="P121" s="127"/>
      <c r="Q121" s="127"/>
      <c r="R121" s="128"/>
      <c r="S121" s="129"/>
      <c r="T121" s="129"/>
      <c r="U121" s="130"/>
      <c r="V121" s="130"/>
      <c r="W121" s="131"/>
      <c r="X121" s="132"/>
      <c r="Y121" s="133"/>
      <c r="AA121" s="129"/>
      <c r="AB121" s="129"/>
      <c r="AC121" s="129"/>
      <c r="AD121" s="129"/>
      <c r="AE121" s="129"/>
      <c r="AG121" s="129"/>
      <c r="AH121" s="129"/>
      <c r="AI121" s="129"/>
      <c r="AJ121" s="129"/>
      <c r="AK121" s="129"/>
      <c r="AM121" s="129"/>
      <c r="AN121" s="129"/>
      <c r="AO121" s="129"/>
      <c r="AP121" s="129"/>
      <c r="AQ121" s="129"/>
    </row>
    <row r="122" spans="1:43" x14ac:dyDescent="0.2">
      <c r="A122" s="84"/>
      <c r="B122" s="180"/>
      <c r="C122" s="123"/>
      <c r="D122" s="123"/>
      <c r="E122" s="182"/>
      <c r="F122" s="123"/>
      <c r="G122" s="186"/>
      <c r="H122" s="124"/>
      <c r="I122" s="125"/>
      <c r="J122" s="124"/>
      <c r="K122" s="126"/>
      <c r="L122" s="126"/>
      <c r="M122" s="127"/>
      <c r="N122" s="127"/>
      <c r="O122" s="127"/>
      <c r="P122" s="127"/>
      <c r="Q122" s="127"/>
      <c r="R122" s="128"/>
      <c r="S122" s="129"/>
      <c r="T122" s="129"/>
      <c r="U122" s="130"/>
      <c r="V122" s="130"/>
      <c r="W122" s="131"/>
      <c r="X122" s="132"/>
      <c r="Y122" s="133"/>
      <c r="AA122" s="129"/>
      <c r="AB122" s="129"/>
      <c r="AC122" s="129"/>
      <c r="AD122" s="129"/>
      <c r="AE122" s="129"/>
      <c r="AG122" s="129"/>
      <c r="AH122" s="129"/>
      <c r="AI122" s="129"/>
      <c r="AJ122" s="129"/>
      <c r="AK122" s="129"/>
      <c r="AM122" s="129"/>
      <c r="AN122" s="129"/>
      <c r="AO122" s="129"/>
      <c r="AP122" s="129"/>
      <c r="AQ122" s="129"/>
    </row>
    <row r="123" spans="1:43" x14ac:dyDescent="0.2">
      <c r="A123" s="84"/>
      <c r="B123" s="180"/>
      <c r="C123" s="123"/>
      <c r="D123" s="123"/>
      <c r="E123" s="182"/>
      <c r="F123" s="123"/>
      <c r="G123" s="186"/>
      <c r="H123" s="124"/>
      <c r="I123" s="125"/>
      <c r="J123" s="124"/>
      <c r="K123" s="126"/>
      <c r="L123" s="126"/>
      <c r="M123" s="127"/>
      <c r="N123" s="127"/>
      <c r="O123" s="127"/>
      <c r="P123" s="127"/>
      <c r="Q123" s="127"/>
      <c r="R123" s="128"/>
      <c r="S123" s="129"/>
      <c r="T123" s="129"/>
      <c r="U123" s="130"/>
      <c r="V123" s="130"/>
      <c r="W123" s="131"/>
      <c r="X123" s="132"/>
      <c r="Y123" s="133"/>
      <c r="AA123" s="129"/>
      <c r="AB123" s="129"/>
      <c r="AC123" s="129"/>
      <c r="AD123" s="129"/>
      <c r="AE123" s="129"/>
      <c r="AG123" s="129"/>
      <c r="AH123" s="129"/>
      <c r="AI123" s="129"/>
      <c r="AJ123" s="129"/>
      <c r="AK123" s="129"/>
      <c r="AM123" s="129"/>
      <c r="AN123" s="129"/>
      <c r="AO123" s="129"/>
      <c r="AP123" s="129"/>
      <c r="AQ123" s="129"/>
    </row>
    <row r="124" spans="1:43" x14ac:dyDescent="0.2">
      <c r="A124" s="84"/>
      <c r="B124" s="180"/>
      <c r="C124" s="123"/>
      <c r="D124" s="123"/>
      <c r="E124" s="182"/>
      <c r="F124" s="123"/>
      <c r="G124" s="186"/>
      <c r="H124" s="124"/>
      <c r="I124" s="125"/>
      <c r="J124" s="124"/>
      <c r="K124" s="126"/>
      <c r="L124" s="126"/>
      <c r="M124" s="127"/>
      <c r="N124" s="127"/>
      <c r="O124" s="127"/>
      <c r="P124" s="127"/>
      <c r="Q124" s="127"/>
      <c r="R124" s="128"/>
      <c r="S124" s="129"/>
      <c r="T124" s="129"/>
      <c r="U124" s="130"/>
      <c r="V124" s="130"/>
      <c r="W124" s="131"/>
      <c r="X124" s="132"/>
      <c r="Y124" s="133"/>
      <c r="AA124" s="129"/>
      <c r="AB124" s="129"/>
      <c r="AC124" s="129"/>
      <c r="AD124" s="129"/>
      <c r="AE124" s="129"/>
      <c r="AG124" s="129"/>
      <c r="AH124" s="129"/>
      <c r="AI124" s="129"/>
      <c r="AJ124" s="129"/>
      <c r="AK124" s="129"/>
      <c r="AM124" s="129"/>
      <c r="AN124" s="129"/>
      <c r="AO124" s="129"/>
      <c r="AP124" s="129"/>
      <c r="AQ124" s="129"/>
    </row>
    <row r="125" spans="1:43" x14ac:dyDescent="0.2">
      <c r="A125" s="84"/>
      <c r="B125" s="180"/>
      <c r="C125" s="123"/>
      <c r="D125" s="123"/>
      <c r="E125" s="182"/>
      <c r="F125" s="123"/>
      <c r="G125" s="186"/>
      <c r="H125" s="124"/>
      <c r="I125" s="125"/>
      <c r="J125" s="124"/>
      <c r="K125" s="126"/>
      <c r="L125" s="126"/>
      <c r="M125" s="127"/>
      <c r="N125" s="127"/>
      <c r="O125" s="127"/>
      <c r="P125" s="127"/>
      <c r="Q125" s="127"/>
      <c r="R125" s="128"/>
      <c r="S125" s="129"/>
      <c r="T125" s="129"/>
      <c r="U125" s="130"/>
      <c r="V125" s="130"/>
      <c r="W125" s="131"/>
      <c r="X125" s="132"/>
      <c r="Y125" s="133"/>
      <c r="AA125" s="129"/>
      <c r="AB125" s="129"/>
      <c r="AC125" s="129"/>
      <c r="AD125" s="129"/>
      <c r="AE125" s="129"/>
      <c r="AG125" s="129"/>
      <c r="AH125" s="129"/>
      <c r="AI125" s="129"/>
      <c r="AJ125" s="129"/>
      <c r="AK125" s="129"/>
      <c r="AM125" s="129"/>
      <c r="AN125" s="129"/>
      <c r="AO125" s="129"/>
      <c r="AP125" s="129"/>
      <c r="AQ125" s="129"/>
    </row>
    <row r="126" spans="1:43" x14ac:dyDescent="0.2">
      <c r="A126" s="84"/>
      <c r="B126" s="180"/>
      <c r="C126" s="123"/>
      <c r="D126" s="123"/>
      <c r="E126" s="182"/>
      <c r="F126" s="123"/>
      <c r="G126" s="186"/>
      <c r="H126" s="124"/>
      <c r="I126" s="125"/>
      <c r="J126" s="124"/>
      <c r="K126" s="126"/>
      <c r="L126" s="126"/>
      <c r="M126" s="127"/>
      <c r="N126" s="127"/>
      <c r="O126" s="127"/>
      <c r="P126" s="127"/>
      <c r="Q126" s="127"/>
      <c r="R126" s="128"/>
      <c r="S126" s="129"/>
      <c r="T126" s="129"/>
      <c r="U126" s="130"/>
      <c r="V126" s="130"/>
      <c r="W126" s="131"/>
      <c r="X126" s="132"/>
      <c r="Y126" s="133"/>
      <c r="AA126" s="129"/>
      <c r="AB126" s="129"/>
      <c r="AC126" s="129"/>
      <c r="AD126" s="129"/>
      <c r="AE126" s="129"/>
      <c r="AG126" s="129"/>
      <c r="AH126" s="129"/>
      <c r="AI126" s="129"/>
      <c r="AJ126" s="129"/>
      <c r="AK126" s="129"/>
      <c r="AM126" s="129"/>
      <c r="AN126" s="129"/>
      <c r="AO126" s="129"/>
      <c r="AP126" s="129"/>
      <c r="AQ126" s="129"/>
    </row>
    <row r="127" spans="1:43" x14ac:dyDescent="0.2">
      <c r="A127" s="84"/>
      <c r="B127" s="180"/>
      <c r="C127" s="123"/>
      <c r="D127" s="123"/>
      <c r="E127" s="182"/>
      <c r="F127" s="123"/>
      <c r="G127" s="186"/>
      <c r="H127" s="124"/>
      <c r="I127" s="125"/>
      <c r="J127" s="124"/>
      <c r="K127" s="126"/>
      <c r="L127" s="126"/>
      <c r="M127" s="127"/>
      <c r="N127" s="127"/>
      <c r="O127" s="127"/>
      <c r="P127" s="127"/>
      <c r="Q127" s="127"/>
      <c r="R127" s="128"/>
      <c r="S127" s="129"/>
      <c r="T127" s="129"/>
      <c r="U127" s="130"/>
      <c r="V127" s="130"/>
      <c r="W127" s="131"/>
      <c r="X127" s="132"/>
      <c r="Y127" s="133"/>
      <c r="AA127" s="129"/>
      <c r="AB127" s="129"/>
      <c r="AC127" s="129"/>
      <c r="AD127" s="129"/>
      <c r="AE127" s="129"/>
      <c r="AG127" s="129"/>
      <c r="AH127" s="129"/>
      <c r="AI127" s="129"/>
      <c r="AJ127" s="129"/>
      <c r="AK127" s="129"/>
      <c r="AM127" s="129"/>
      <c r="AN127" s="129"/>
      <c r="AO127" s="129"/>
      <c r="AP127" s="129"/>
      <c r="AQ127" s="129"/>
    </row>
    <row r="128" spans="1:43" x14ac:dyDescent="0.2">
      <c r="A128" s="84"/>
      <c r="B128" s="180"/>
      <c r="C128" s="123"/>
      <c r="D128" s="123"/>
      <c r="E128" s="182"/>
      <c r="F128" s="123"/>
      <c r="G128" s="186"/>
      <c r="H128" s="124"/>
      <c r="I128" s="125"/>
      <c r="J128" s="124"/>
      <c r="K128" s="126"/>
      <c r="L128" s="126"/>
      <c r="M128" s="127"/>
      <c r="N128" s="127"/>
      <c r="O128" s="127"/>
      <c r="P128" s="127"/>
      <c r="Q128" s="127"/>
      <c r="R128" s="128"/>
      <c r="S128" s="129"/>
      <c r="T128" s="129"/>
      <c r="U128" s="130"/>
      <c r="V128" s="130"/>
      <c r="W128" s="131"/>
      <c r="X128" s="132"/>
      <c r="Y128" s="133"/>
      <c r="AA128" s="129"/>
      <c r="AB128" s="129"/>
      <c r="AC128" s="129"/>
      <c r="AD128" s="129"/>
      <c r="AE128" s="129"/>
      <c r="AG128" s="129"/>
      <c r="AH128" s="129"/>
      <c r="AI128" s="129"/>
      <c r="AJ128" s="129"/>
      <c r="AK128" s="129"/>
      <c r="AM128" s="129"/>
      <c r="AN128" s="129"/>
      <c r="AO128" s="129"/>
      <c r="AP128" s="129"/>
      <c r="AQ128" s="129"/>
    </row>
    <row r="129" spans="1:43" x14ac:dyDescent="0.2">
      <c r="A129" s="84"/>
      <c r="B129" s="180"/>
      <c r="C129" s="123"/>
      <c r="D129" s="123"/>
      <c r="E129" s="182"/>
      <c r="F129" s="123"/>
      <c r="G129" s="186"/>
      <c r="H129" s="124"/>
      <c r="I129" s="125"/>
      <c r="J129" s="124"/>
      <c r="K129" s="126"/>
      <c r="L129" s="126"/>
      <c r="M129" s="127"/>
      <c r="N129" s="127"/>
      <c r="O129" s="127"/>
      <c r="P129" s="127"/>
      <c r="Q129" s="127"/>
      <c r="R129" s="128"/>
      <c r="S129" s="129"/>
      <c r="T129" s="129"/>
      <c r="U129" s="130"/>
      <c r="V129" s="130"/>
      <c r="W129" s="131"/>
      <c r="X129" s="132"/>
      <c r="Y129" s="133"/>
      <c r="AA129" s="129"/>
      <c r="AB129" s="129"/>
      <c r="AC129" s="129"/>
      <c r="AD129" s="129"/>
      <c r="AE129" s="129"/>
      <c r="AG129" s="129"/>
      <c r="AH129" s="129"/>
      <c r="AI129" s="129"/>
      <c r="AJ129" s="129"/>
      <c r="AK129" s="129"/>
      <c r="AM129" s="129"/>
      <c r="AN129" s="129"/>
      <c r="AO129" s="129"/>
      <c r="AP129" s="129"/>
      <c r="AQ129" s="129"/>
    </row>
    <row r="130" spans="1:43" x14ac:dyDescent="0.2">
      <c r="A130" s="84"/>
      <c r="B130" s="180"/>
      <c r="D130" s="180"/>
      <c r="E130" s="182"/>
      <c r="F130" s="123"/>
      <c r="G130" s="186"/>
      <c r="H130" s="124"/>
      <c r="I130" s="125"/>
      <c r="J130" s="124"/>
      <c r="K130" s="126"/>
      <c r="L130" s="126"/>
      <c r="M130" s="127"/>
      <c r="N130" s="127"/>
      <c r="O130" s="127"/>
      <c r="P130" s="127"/>
      <c r="Q130" s="127"/>
      <c r="R130" s="128"/>
      <c r="S130" s="129"/>
      <c r="T130" s="129"/>
      <c r="U130" s="130"/>
      <c r="V130" s="130"/>
      <c r="W130" s="131"/>
      <c r="X130" s="132"/>
      <c r="Y130" s="133"/>
      <c r="AA130" s="129"/>
      <c r="AB130" s="129"/>
      <c r="AC130" s="129"/>
      <c r="AD130" s="129"/>
      <c r="AE130" s="129"/>
      <c r="AG130" s="129"/>
      <c r="AH130" s="129"/>
      <c r="AI130" s="129"/>
      <c r="AJ130" s="129"/>
      <c r="AK130" s="129"/>
      <c r="AM130" s="129"/>
      <c r="AN130" s="129"/>
      <c r="AO130" s="129"/>
      <c r="AP130" s="129"/>
      <c r="AQ130" s="129"/>
    </row>
    <row r="131" spans="1:43" x14ac:dyDescent="0.2">
      <c r="A131" s="84"/>
      <c r="B131" s="180"/>
      <c r="D131" s="180"/>
      <c r="E131" s="182"/>
      <c r="F131" s="123"/>
      <c r="G131" s="186"/>
      <c r="H131" s="124"/>
      <c r="I131" s="125"/>
      <c r="J131" s="124"/>
      <c r="K131" s="126"/>
      <c r="L131" s="126"/>
      <c r="M131" s="127"/>
      <c r="N131" s="127"/>
      <c r="O131" s="127"/>
      <c r="P131" s="127"/>
      <c r="Q131" s="127"/>
      <c r="R131" s="128"/>
      <c r="S131" s="129"/>
      <c r="T131" s="129"/>
      <c r="U131" s="130"/>
      <c r="V131" s="130"/>
      <c r="W131" s="131"/>
      <c r="X131" s="132"/>
      <c r="Y131" s="133"/>
      <c r="AA131" s="129"/>
      <c r="AB131" s="129"/>
      <c r="AC131" s="129"/>
      <c r="AD131" s="129"/>
      <c r="AE131" s="129"/>
      <c r="AG131" s="129"/>
      <c r="AH131" s="129"/>
      <c r="AI131" s="129"/>
      <c r="AJ131" s="129"/>
      <c r="AK131" s="129"/>
      <c r="AM131" s="129"/>
      <c r="AN131" s="129"/>
      <c r="AO131" s="129"/>
      <c r="AP131" s="129"/>
      <c r="AQ131" s="129"/>
    </row>
    <row r="132" spans="1:43" x14ac:dyDescent="0.2">
      <c r="A132" s="122"/>
      <c r="B132" s="180"/>
      <c r="F132" s="123"/>
      <c r="G132" s="186"/>
      <c r="H132" s="124"/>
      <c r="I132" s="125"/>
      <c r="J132" s="124"/>
      <c r="K132" s="126"/>
      <c r="L132" s="126"/>
      <c r="M132" s="127"/>
      <c r="N132" s="127"/>
      <c r="O132" s="127"/>
      <c r="P132" s="127"/>
      <c r="Q132" s="127"/>
      <c r="R132" s="128"/>
      <c r="S132" s="129"/>
      <c r="T132" s="129"/>
      <c r="U132" s="130"/>
      <c r="V132" s="130"/>
      <c r="W132" s="131"/>
      <c r="X132" s="132"/>
      <c r="Y132" s="133"/>
    </row>
    <row r="133" spans="1:43" x14ac:dyDescent="0.2">
      <c r="A133" s="84"/>
      <c r="B133" s="180"/>
      <c r="D133" s="180"/>
      <c r="E133" s="182"/>
      <c r="F133" s="123"/>
      <c r="G133" s="186"/>
      <c r="H133" s="124"/>
      <c r="I133" s="125"/>
      <c r="J133" s="124"/>
      <c r="K133" s="126"/>
      <c r="L133" s="126"/>
      <c r="M133" s="127"/>
      <c r="N133" s="127"/>
      <c r="O133" s="127"/>
      <c r="P133" s="127"/>
      <c r="Q133" s="127"/>
      <c r="R133" s="128"/>
      <c r="S133" s="129"/>
      <c r="T133" s="129"/>
      <c r="U133" s="130"/>
      <c r="V133" s="130"/>
      <c r="W133" s="131"/>
      <c r="X133" s="132"/>
      <c r="Y133" s="133"/>
      <c r="AA133" s="129"/>
      <c r="AB133" s="129"/>
      <c r="AC133" s="129"/>
      <c r="AD133" s="129"/>
      <c r="AE133" s="129"/>
      <c r="AG133" s="129"/>
      <c r="AH133" s="129"/>
      <c r="AI133" s="129"/>
      <c r="AJ133" s="129"/>
      <c r="AK133" s="129"/>
      <c r="AM133" s="129"/>
      <c r="AN133" s="129"/>
      <c r="AO133" s="129"/>
      <c r="AP133" s="129"/>
      <c r="AQ133" s="129"/>
    </row>
    <row r="134" spans="1:43" x14ac:dyDescent="0.2">
      <c r="A134" s="84"/>
      <c r="B134" s="180"/>
      <c r="D134" s="180"/>
      <c r="E134" s="182"/>
      <c r="F134" s="123"/>
      <c r="G134" s="186"/>
      <c r="H134" s="124"/>
      <c r="I134" s="125"/>
      <c r="J134" s="124"/>
      <c r="K134" s="126"/>
      <c r="L134" s="126"/>
      <c r="M134" s="127"/>
      <c r="N134" s="127"/>
      <c r="O134" s="127"/>
      <c r="P134" s="127"/>
      <c r="Q134" s="127"/>
      <c r="R134" s="128"/>
      <c r="S134" s="129"/>
      <c r="T134" s="129"/>
      <c r="U134" s="130"/>
      <c r="V134" s="130"/>
      <c r="W134" s="131"/>
      <c r="X134" s="132"/>
      <c r="Y134" s="133"/>
      <c r="AA134" s="129"/>
      <c r="AB134" s="129"/>
      <c r="AC134" s="129"/>
      <c r="AD134" s="129"/>
      <c r="AE134" s="129"/>
      <c r="AG134" s="129"/>
      <c r="AH134" s="129"/>
      <c r="AI134" s="129"/>
      <c r="AJ134" s="129"/>
      <c r="AK134" s="129"/>
      <c r="AM134" s="129"/>
      <c r="AN134" s="129"/>
      <c r="AO134" s="129"/>
      <c r="AP134" s="129"/>
      <c r="AQ134" s="129"/>
    </row>
    <row r="135" spans="1:43" x14ac:dyDescent="0.2">
      <c r="A135" s="84"/>
      <c r="B135" s="180"/>
      <c r="D135" s="180"/>
      <c r="E135" s="182"/>
      <c r="F135" s="123"/>
      <c r="G135" s="186"/>
      <c r="H135" s="124"/>
      <c r="I135" s="125"/>
      <c r="J135" s="124"/>
      <c r="K135" s="126"/>
      <c r="L135" s="126"/>
      <c r="M135" s="127"/>
      <c r="N135" s="127"/>
      <c r="O135" s="127"/>
      <c r="P135" s="127"/>
      <c r="Q135" s="127"/>
      <c r="R135" s="128"/>
      <c r="S135" s="129"/>
      <c r="T135" s="129"/>
      <c r="U135" s="130"/>
      <c r="V135" s="130"/>
      <c r="W135" s="131"/>
      <c r="X135" s="132"/>
      <c r="Y135" s="133"/>
      <c r="AA135" s="129"/>
      <c r="AB135" s="129"/>
      <c r="AC135" s="129"/>
      <c r="AD135" s="129"/>
      <c r="AE135" s="129"/>
      <c r="AG135" s="129"/>
      <c r="AH135" s="129"/>
      <c r="AI135" s="129"/>
      <c r="AJ135" s="129"/>
      <c r="AK135" s="129"/>
      <c r="AM135" s="129"/>
      <c r="AN135" s="129"/>
      <c r="AO135" s="129"/>
      <c r="AP135" s="129"/>
      <c r="AQ135" s="129"/>
    </row>
    <row r="136" spans="1:43" x14ac:dyDescent="0.2">
      <c r="A136" s="84"/>
      <c r="B136" s="180"/>
      <c r="D136" s="180"/>
      <c r="E136" s="182"/>
      <c r="F136" s="123"/>
      <c r="G136" s="186"/>
      <c r="H136" s="124"/>
      <c r="I136" s="125"/>
      <c r="J136" s="124"/>
      <c r="K136" s="126"/>
      <c r="L136" s="126"/>
      <c r="M136" s="127"/>
      <c r="N136" s="127"/>
      <c r="O136" s="127"/>
      <c r="P136" s="127"/>
      <c r="Q136" s="127"/>
      <c r="R136" s="128"/>
      <c r="S136" s="129"/>
      <c r="T136" s="129"/>
      <c r="U136" s="130"/>
      <c r="V136" s="130"/>
      <c r="W136" s="131"/>
      <c r="X136" s="132"/>
      <c r="Y136" s="133"/>
      <c r="AA136" s="129"/>
      <c r="AB136" s="129"/>
      <c r="AC136" s="129"/>
      <c r="AD136" s="129"/>
      <c r="AE136" s="129"/>
      <c r="AG136" s="129"/>
      <c r="AH136" s="129"/>
      <c r="AI136" s="129"/>
      <c r="AJ136" s="129"/>
      <c r="AK136" s="129"/>
      <c r="AM136" s="129"/>
      <c r="AN136" s="129"/>
      <c r="AO136" s="129"/>
      <c r="AP136" s="129"/>
      <c r="AQ136" s="129"/>
    </row>
    <row r="137" spans="1:43" x14ac:dyDescent="0.2">
      <c r="A137" s="84"/>
      <c r="B137" s="180"/>
      <c r="D137" s="180"/>
      <c r="E137" s="182"/>
      <c r="F137" s="123"/>
      <c r="G137" s="186"/>
      <c r="H137" s="124"/>
      <c r="I137" s="125"/>
      <c r="J137" s="124"/>
      <c r="K137" s="126"/>
      <c r="L137" s="126"/>
      <c r="M137" s="127"/>
      <c r="N137" s="127"/>
      <c r="O137" s="127"/>
      <c r="P137" s="127"/>
      <c r="Q137" s="127"/>
      <c r="R137" s="128"/>
      <c r="S137" s="129"/>
      <c r="T137" s="129"/>
      <c r="U137" s="130"/>
      <c r="V137" s="130"/>
      <c r="W137" s="131"/>
      <c r="X137" s="132"/>
      <c r="Y137" s="133"/>
      <c r="AA137" s="129"/>
      <c r="AB137" s="129"/>
      <c r="AC137" s="129"/>
      <c r="AD137" s="129"/>
      <c r="AE137" s="129"/>
      <c r="AG137" s="129"/>
      <c r="AH137" s="129"/>
      <c r="AI137" s="129"/>
      <c r="AJ137" s="129"/>
      <c r="AK137" s="129"/>
      <c r="AM137" s="129"/>
      <c r="AN137" s="129"/>
      <c r="AO137" s="129"/>
      <c r="AP137" s="129"/>
      <c r="AQ137" s="129"/>
    </row>
    <row r="138" spans="1:43" x14ac:dyDescent="0.2">
      <c r="A138" s="84"/>
      <c r="B138" s="180"/>
      <c r="D138" s="180"/>
      <c r="E138" s="182"/>
      <c r="F138" s="123"/>
      <c r="G138" s="186"/>
      <c r="H138" s="124"/>
      <c r="I138" s="125"/>
      <c r="J138" s="124"/>
      <c r="K138" s="126"/>
      <c r="L138" s="126"/>
      <c r="M138" s="127"/>
      <c r="N138" s="127"/>
      <c r="O138" s="127"/>
      <c r="P138" s="127"/>
      <c r="Q138" s="127"/>
      <c r="R138" s="128"/>
      <c r="S138" s="129"/>
      <c r="T138" s="129"/>
      <c r="U138" s="130"/>
      <c r="V138" s="130"/>
      <c r="W138" s="131"/>
      <c r="X138" s="132"/>
      <c r="Y138" s="133"/>
      <c r="AA138" s="129"/>
      <c r="AB138" s="129"/>
      <c r="AC138" s="129"/>
      <c r="AD138" s="129"/>
      <c r="AE138" s="129"/>
      <c r="AG138" s="129"/>
      <c r="AH138" s="129"/>
      <c r="AI138" s="129"/>
      <c r="AJ138" s="129"/>
      <c r="AK138" s="129"/>
      <c r="AM138" s="129"/>
      <c r="AN138" s="129"/>
      <c r="AO138" s="129"/>
      <c r="AP138" s="129"/>
      <c r="AQ138" s="129"/>
    </row>
    <row r="139" spans="1:43" x14ac:dyDescent="0.2">
      <c r="A139" s="84"/>
      <c r="B139" s="180"/>
      <c r="D139" s="180"/>
      <c r="E139" s="182"/>
      <c r="F139" s="123"/>
      <c r="G139" s="186"/>
      <c r="H139" s="124"/>
      <c r="I139" s="125"/>
      <c r="J139" s="124"/>
      <c r="K139" s="126"/>
      <c r="L139" s="126"/>
      <c r="M139" s="127"/>
      <c r="N139" s="127"/>
      <c r="O139" s="127"/>
      <c r="P139" s="127"/>
      <c r="Q139" s="127"/>
      <c r="R139" s="128"/>
      <c r="S139" s="129"/>
      <c r="T139" s="129"/>
      <c r="U139" s="130"/>
      <c r="V139" s="130"/>
      <c r="W139" s="131"/>
      <c r="X139" s="132"/>
      <c r="Y139" s="133"/>
      <c r="AA139" s="129"/>
      <c r="AB139" s="129"/>
      <c r="AC139" s="129"/>
      <c r="AD139" s="129"/>
      <c r="AE139" s="129"/>
      <c r="AG139" s="129"/>
      <c r="AH139" s="129"/>
      <c r="AI139" s="129"/>
      <c r="AJ139" s="129"/>
      <c r="AK139" s="129"/>
      <c r="AM139" s="129"/>
      <c r="AN139" s="129"/>
      <c r="AO139" s="129"/>
      <c r="AP139" s="129"/>
      <c r="AQ139" s="129"/>
    </row>
    <row r="140" spans="1:43" x14ac:dyDescent="0.2">
      <c r="A140" s="84"/>
      <c r="B140" s="180"/>
      <c r="D140" s="180"/>
      <c r="E140" s="182"/>
      <c r="F140" s="123"/>
      <c r="G140" s="186"/>
      <c r="H140" s="124"/>
      <c r="I140" s="125"/>
      <c r="J140" s="124"/>
      <c r="K140" s="126"/>
      <c r="L140" s="126"/>
      <c r="M140" s="127"/>
      <c r="N140" s="127"/>
      <c r="O140" s="127"/>
      <c r="P140" s="127"/>
      <c r="Q140" s="127"/>
      <c r="R140" s="128"/>
      <c r="S140" s="129"/>
      <c r="T140" s="129"/>
      <c r="U140" s="130"/>
      <c r="V140" s="130"/>
      <c r="W140" s="131"/>
      <c r="X140" s="132"/>
      <c r="Y140" s="133"/>
      <c r="AA140" s="129"/>
      <c r="AB140" s="129"/>
      <c r="AC140" s="129"/>
      <c r="AD140" s="129"/>
      <c r="AE140" s="129"/>
      <c r="AG140" s="129"/>
      <c r="AH140" s="129"/>
      <c r="AI140" s="129"/>
      <c r="AJ140" s="129"/>
      <c r="AK140" s="129"/>
      <c r="AM140" s="129"/>
      <c r="AN140" s="129"/>
      <c r="AO140" s="129"/>
      <c r="AP140" s="129"/>
      <c r="AQ140" s="129"/>
    </row>
    <row r="141" spans="1:43" x14ac:dyDescent="0.2">
      <c r="A141" s="84"/>
      <c r="B141" s="180"/>
      <c r="D141" s="180"/>
      <c r="E141" s="182"/>
      <c r="F141" s="123"/>
      <c r="G141" s="186"/>
      <c r="H141" s="124"/>
      <c r="I141" s="125"/>
      <c r="J141" s="124"/>
      <c r="K141" s="126"/>
      <c r="L141" s="126"/>
      <c r="M141" s="127"/>
      <c r="N141" s="127"/>
      <c r="O141" s="127"/>
      <c r="P141" s="127"/>
      <c r="Q141" s="127"/>
      <c r="R141" s="128"/>
      <c r="S141" s="129"/>
      <c r="T141" s="129"/>
      <c r="U141" s="130"/>
      <c r="V141" s="130"/>
      <c r="W141" s="131"/>
      <c r="X141" s="132"/>
      <c r="Y141" s="133"/>
      <c r="AA141" s="129"/>
      <c r="AB141" s="129"/>
      <c r="AC141" s="129"/>
      <c r="AD141" s="129"/>
      <c r="AE141" s="129"/>
      <c r="AG141" s="129"/>
      <c r="AH141" s="129"/>
      <c r="AI141" s="129"/>
      <c r="AJ141" s="129"/>
      <c r="AK141" s="129"/>
      <c r="AM141" s="129"/>
      <c r="AN141" s="129"/>
      <c r="AO141" s="129"/>
      <c r="AP141" s="129"/>
      <c r="AQ141" s="129"/>
    </row>
    <row r="142" spans="1:43" x14ac:dyDescent="0.2">
      <c r="A142" s="84"/>
      <c r="B142" s="180"/>
      <c r="D142" s="180"/>
      <c r="E142" s="182"/>
      <c r="F142" s="123"/>
      <c r="G142" s="186"/>
      <c r="H142" s="124"/>
      <c r="I142" s="125"/>
      <c r="J142" s="124"/>
      <c r="K142" s="126"/>
      <c r="L142" s="126"/>
      <c r="M142" s="127"/>
      <c r="N142" s="127"/>
      <c r="O142" s="127"/>
      <c r="P142" s="127"/>
      <c r="Q142" s="127"/>
      <c r="R142" s="128"/>
      <c r="S142" s="129"/>
      <c r="T142" s="129"/>
      <c r="U142" s="130"/>
      <c r="V142" s="130"/>
      <c r="W142" s="131"/>
      <c r="X142" s="132"/>
      <c r="Y142" s="133"/>
      <c r="AA142" s="129"/>
      <c r="AB142" s="129"/>
      <c r="AC142" s="129"/>
      <c r="AD142" s="129"/>
      <c r="AE142" s="129"/>
      <c r="AG142" s="129"/>
      <c r="AH142" s="129"/>
      <c r="AI142" s="129"/>
      <c r="AJ142" s="129"/>
      <c r="AK142" s="129"/>
      <c r="AM142" s="129"/>
      <c r="AN142" s="129"/>
      <c r="AO142" s="129"/>
      <c r="AP142" s="129"/>
      <c r="AQ142" s="129"/>
    </row>
    <row r="143" spans="1:43" x14ac:dyDescent="0.2">
      <c r="A143" s="84"/>
      <c r="B143" s="180"/>
      <c r="D143" s="180"/>
      <c r="E143" s="182"/>
      <c r="F143" s="123"/>
      <c r="G143" s="186"/>
      <c r="H143" s="124"/>
      <c r="I143" s="125"/>
      <c r="J143" s="124"/>
      <c r="K143" s="126"/>
      <c r="L143" s="126"/>
      <c r="M143" s="127"/>
      <c r="N143" s="127"/>
      <c r="O143" s="127"/>
      <c r="P143" s="127"/>
      <c r="Q143" s="127"/>
      <c r="R143" s="128"/>
      <c r="S143" s="129"/>
      <c r="T143" s="129"/>
      <c r="U143" s="130"/>
      <c r="V143" s="130"/>
      <c r="W143" s="131"/>
      <c r="X143" s="132"/>
      <c r="Y143" s="133"/>
      <c r="AA143" s="129"/>
      <c r="AB143" s="129"/>
      <c r="AC143" s="129"/>
      <c r="AD143" s="129"/>
      <c r="AE143" s="129"/>
      <c r="AG143" s="129"/>
      <c r="AH143" s="129"/>
      <c r="AI143" s="129"/>
      <c r="AJ143" s="129"/>
      <c r="AK143" s="129"/>
      <c r="AM143" s="129"/>
      <c r="AN143" s="129"/>
      <c r="AO143" s="129"/>
      <c r="AP143" s="129"/>
      <c r="AQ143" s="129"/>
    </row>
    <row r="144" spans="1:43" x14ac:dyDescent="0.2">
      <c r="A144" s="84"/>
      <c r="B144" s="180"/>
      <c r="D144" s="180"/>
      <c r="E144" s="182"/>
      <c r="F144" s="123"/>
      <c r="G144" s="186"/>
      <c r="H144" s="124"/>
      <c r="I144" s="125"/>
      <c r="J144" s="124"/>
      <c r="K144" s="126"/>
      <c r="L144" s="126"/>
      <c r="M144" s="127"/>
      <c r="N144" s="127"/>
      <c r="O144" s="127"/>
      <c r="P144" s="127"/>
      <c r="Q144" s="127"/>
      <c r="R144" s="128"/>
      <c r="S144" s="129"/>
      <c r="T144" s="129"/>
      <c r="U144" s="130"/>
      <c r="V144" s="130"/>
      <c r="W144" s="131"/>
      <c r="X144" s="132"/>
      <c r="Y144" s="133"/>
      <c r="AA144" s="129"/>
      <c r="AB144" s="129"/>
      <c r="AC144" s="129"/>
      <c r="AD144" s="129"/>
      <c r="AE144" s="129"/>
      <c r="AG144" s="129"/>
      <c r="AH144" s="129"/>
      <c r="AI144" s="129"/>
      <c r="AJ144" s="129"/>
      <c r="AK144" s="129"/>
      <c r="AM144" s="129"/>
      <c r="AN144" s="129"/>
      <c r="AO144" s="129"/>
      <c r="AP144" s="129"/>
      <c r="AQ144" s="129"/>
    </row>
    <row r="145" spans="1:43" x14ac:dyDescent="0.2">
      <c r="A145" s="84"/>
      <c r="B145" s="180"/>
      <c r="D145" s="180"/>
      <c r="E145" s="182"/>
      <c r="F145" s="123"/>
      <c r="G145" s="186"/>
      <c r="H145" s="124"/>
      <c r="I145" s="125"/>
      <c r="J145" s="124"/>
      <c r="K145" s="126"/>
      <c r="L145" s="126"/>
      <c r="M145" s="127"/>
      <c r="N145" s="127"/>
      <c r="O145" s="127"/>
      <c r="P145" s="127"/>
      <c r="Q145" s="127"/>
      <c r="R145" s="128"/>
      <c r="S145" s="129"/>
      <c r="T145" s="129"/>
      <c r="U145" s="130"/>
      <c r="V145" s="130"/>
      <c r="W145" s="131"/>
      <c r="X145" s="132"/>
      <c r="Y145" s="133"/>
      <c r="AA145" s="129"/>
      <c r="AB145" s="129"/>
      <c r="AC145" s="129"/>
      <c r="AD145" s="129"/>
      <c r="AE145" s="129"/>
      <c r="AG145" s="129"/>
      <c r="AH145" s="129"/>
      <c r="AI145" s="129"/>
      <c r="AJ145" s="129"/>
      <c r="AK145" s="129"/>
      <c r="AM145" s="129"/>
      <c r="AN145" s="129"/>
      <c r="AO145" s="129"/>
      <c r="AP145" s="129"/>
      <c r="AQ145" s="129"/>
    </row>
    <row r="146" spans="1:43" x14ac:dyDescent="0.2">
      <c r="A146" s="84"/>
      <c r="B146" s="180"/>
      <c r="D146" s="180"/>
      <c r="E146" s="182"/>
      <c r="F146" s="123"/>
      <c r="G146" s="186"/>
      <c r="H146" s="124"/>
      <c r="I146" s="125"/>
      <c r="J146" s="124"/>
      <c r="K146" s="126"/>
      <c r="L146" s="126"/>
      <c r="M146" s="127"/>
      <c r="N146" s="127"/>
      <c r="O146" s="127"/>
      <c r="P146" s="127"/>
      <c r="Q146" s="127"/>
      <c r="R146" s="128"/>
      <c r="S146" s="129"/>
      <c r="T146" s="129"/>
      <c r="U146" s="130"/>
      <c r="V146" s="130"/>
      <c r="W146" s="131"/>
      <c r="X146" s="132"/>
      <c r="Y146" s="133"/>
      <c r="AA146" s="129"/>
      <c r="AB146" s="129"/>
      <c r="AC146" s="129"/>
      <c r="AD146" s="129"/>
      <c r="AE146" s="129"/>
      <c r="AG146" s="129"/>
      <c r="AH146" s="129"/>
      <c r="AI146" s="129"/>
      <c r="AJ146" s="129"/>
      <c r="AK146" s="129"/>
      <c r="AM146" s="129"/>
      <c r="AN146" s="129"/>
      <c r="AO146" s="129"/>
      <c r="AP146" s="129"/>
      <c r="AQ146" s="129"/>
    </row>
    <row r="147" spans="1:43" x14ac:dyDescent="0.2">
      <c r="A147" s="84"/>
      <c r="B147" s="180"/>
      <c r="D147" s="180"/>
      <c r="E147" s="182"/>
      <c r="F147" s="123"/>
      <c r="G147" s="186"/>
      <c r="H147" s="124"/>
      <c r="I147" s="125"/>
      <c r="J147" s="124"/>
      <c r="K147" s="126"/>
      <c r="L147" s="126"/>
      <c r="M147" s="127"/>
      <c r="N147" s="127"/>
      <c r="O147" s="127"/>
      <c r="P147" s="127"/>
      <c r="Q147" s="127"/>
      <c r="R147" s="128"/>
      <c r="S147" s="129"/>
      <c r="T147" s="129"/>
      <c r="U147" s="130"/>
      <c r="V147" s="130"/>
      <c r="W147" s="131"/>
      <c r="X147" s="132"/>
      <c r="Y147" s="133"/>
      <c r="AA147" s="129"/>
      <c r="AB147" s="129"/>
      <c r="AC147" s="129"/>
      <c r="AD147" s="129"/>
      <c r="AE147" s="129"/>
      <c r="AG147" s="129"/>
      <c r="AH147" s="129"/>
      <c r="AI147" s="129"/>
      <c r="AJ147" s="129"/>
      <c r="AK147" s="129"/>
      <c r="AM147" s="129"/>
      <c r="AN147" s="129"/>
      <c r="AO147" s="129"/>
      <c r="AP147" s="129"/>
      <c r="AQ147" s="129"/>
    </row>
    <row r="148" spans="1:43" x14ac:dyDescent="0.2">
      <c r="A148" s="84"/>
      <c r="B148" s="180"/>
      <c r="D148" s="180"/>
      <c r="E148" s="182"/>
      <c r="F148" s="123"/>
      <c r="G148" s="186"/>
      <c r="H148" s="124"/>
      <c r="I148" s="125"/>
      <c r="J148" s="124"/>
      <c r="K148" s="126"/>
      <c r="L148" s="126"/>
      <c r="M148" s="127"/>
      <c r="N148" s="127"/>
      <c r="O148" s="127"/>
      <c r="P148" s="127"/>
      <c r="Q148" s="127"/>
      <c r="R148" s="128"/>
      <c r="S148" s="129"/>
      <c r="T148" s="129"/>
      <c r="U148" s="130"/>
      <c r="V148" s="130"/>
      <c r="W148" s="131"/>
      <c r="X148" s="132"/>
      <c r="Y148" s="133"/>
      <c r="AA148" s="129"/>
      <c r="AB148" s="129"/>
      <c r="AC148" s="129"/>
      <c r="AD148" s="129"/>
      <c r="AE148" s="129"/>
      <c r="AG148" s="129"/>
      <c r="AH148" s="129"/>
      <c r="AI148" s="129"/>
      <c r="AJ148" s="129"/>
      <c r="AK148" s="129"/>
      <c r="AM148" s="129"/>
      <c r="AN148" s="129"/>
      <c r="AO148" s="129"/>
      <c r="AP148" s="129"/>
      <c r="AQ148" s="129"/>
    </row>
    <row r="149" spans="1:43" x14ac:dyDescent="0.2">
      <c r="A149" s="84"/>
      <c r="B149" s="180"/>
      <c r="D149" s="180"/>
      <c r="E149" s="182"/>
      <c r="F149" s="123"/>
      <c r="G149" s="186"/>
      <c r="H149" s="124"/>
      <c r="I149" s="125"/>
      <c r="J149" s="124"/>
      <c r="K149" s="126"/>
      <c r="L149" s="126"/>
      <c r="M149" s="127"/>
      <c r="N149" s="127"/>
      <c r="O149" s="127"/>
      <c r="P149" s="127"/>
      <c r="Q149" s="127"/>
      <c r="R149" s="128"/>
      <c r="S149" s="129"/>
      <c r="T149" s="129"/>
      <c r="U149" s="130"/>
      <c r="V149" s="130"/>
      <c r="W149" s="131"/>
      <c r="X149" s="132"/>
      <c r="Y149" s="133"/>
      <c r="AA149" s="129"/>
      <c r="AB149" s="129"/>
      <c r="AC149" s="129"/>
      <c r="AD149" s="129"/>
      <c r="AE149" s="129"/>
      <c r="AG149" s="129"/>
      <c r="AH149" s="129"/>
      <c r="AI149" s="129"/>
      <c r="AJ149" s="129"/>
      <c r="AK149" s="129"/>
      <c r="AM149" s="129"/>
      <c r="AN149" s="129"/>
      <c r="AO149" s="129"/>
      <c r="AP149" s="129"/>
      <c r="AQ149" s="129"/>
    </row>
    <row r="150" spans="1:43" x14ac:dyDescent="0.2">
      <c r="A150" s="84"/>
      <c r="B150" s="180"/>
      <c r="D150" s="180"/>
      <c r="E150" s="182"/>
      <c r="F150" s="123"/>
      <c r="G150" s="186"/>
      <c r="H150" s="124"/>
      <c r="I150" s="125"/>
      <c r="J150" s="124"/>
      <c r="K150" s="126"/>
      <c r="L150" s="126"/>
      <c r="M150" s="127"/>
      <c r="N150" s="127"/>
      <c r="O150" s="127"/>
      <c r="P150" s="127"/>
      <c r="Q150" s="127"/>
      <c r="R150" s="128"/>
      <c r="S150" s="129"/>
      <c r="T150" s="129"/>
      <c r="U150" s="130"/>
      <c r="V150" s="130"/>
      <c r="W150" s="131"/>
      <c r="X150" s="132"/>
      <c r="Y150" s="133"/>
      <c r="AA150" s="129"/>
      <c r="AB150" s="129"/>
      <c r="AC150" s="129"/>
      <c r="AD150" s="129"/>
      <c r="AE150" s="129"/>
      <c r="AG150" s="129"/>
      <c r="AH150" s="129"/>
      <c r="AI150" s="129"/>
      <c r="AJ150" s="129"/>
      <c r="AK150" s="129"/>
      <c r="AM150" s="129"/>
      <c r="AN150" s="129"/>
      <c r="AO150" s="129"/>
      <c r="AP150" s="129"/>
      <c r="AQ150" s="129"/>
    </row>
    <row r="151" spans="1:43" x14ac:dyDescent="0.2">
      <c r="A151" s="84"/>
      <c r="B151" s="180"/>
      <c r="D151" s="180"/>
      <c r="E151" s="182"/>
      <c r="F151" s="123"/>
      <c r="G151" s="186"/>
      <c r="H151" s="124"/>
      <c r="I151" s="125"/>
      <c r="J151" s="124"/>
      <c r="K151" s="126"/>
      <c r="L151" s="126"/>
      <c r="M151" s="127"/>
      <c r="N151" s="127"/>
      <c r="O151" s="127"/>
      <c r="P151" s="127"/>
      <c r="Q151" s="127"/>
      <c r="R151" s="128"/>
      <c r="S151" s="129"/>
      <c r="T151" s="129"/>
      <c r="U151" s="130"/>
      <c r="V151" s="130"/>
      <c r="W151" s="131"/>
      <c r="X151" s="132"/>
      <c r="Y151" s="133"/>
      <c r="AA151" s="129"/>
      <c r="AB151" s="129"/>
      <c r="AC151" s="129"/>
      <c r="AD151" s="129"/>
      <c r="AE151" s="129"/>
      <c r="AG151" s="129"/>
      <c r="AH151" s="129"/>
      <c r="AI151" s="129"/>
      <c r="AJ151" s="129"/>
      <c r="AK151" s="129"/>
      <c r="AM151" s="129"/>
      <c r="AN151" s="129"/>
      <c r="AO151" s="129"/>
      <c r="AP151" s="129"/>
      <c r="AQ151" s="129"/>
    </row>
    <row r="152" spans="1:43" x14ac:dyDescent="0.2">
      <c r="A152" s="84"/>
      <c r="B152" s="180"/>
      <c r="D152" s="180"/>
      <c r="E152" s="182"/>
      <c r="F152" s="123"/>
      <c r="G152" s="186"/>
      <c r="H152" s="124"/>
      <c r="I152" s="125"/>
      <c r="J152" s="124"/>
      <c r="K152" s="126"/>
      <c r="L152" s="126"/>
      <c r="M152" s="127"/>
      <c r="N152" s="127"/>
      <c r="O152" s="127"/>
      <c r="P152" s="127"/>
      <c r="Q152" s="127"/>
      <c r="R152" s="128"/>
      <c r="S152" s="129"/>
      <c r="T152" s="129"/>
      <c r="U152" s="130"/>
      <c r="V152" s="130"/>
      <c r="W152" s="131"/>
      <c r="X152" s="132"/>
      <c r="Y152" s="133"/>
      <c r="AA152" s="129"/>
      <c r="AB152" s="129"/>
      <c r="AC152" s="129"/>
      <c r="AD152" s="129"/>
      <c r="AE152" s="129"/>
      <c r="AG152" s="129"/>
      <c r="AH152" s="129"/>
      <c r="AI152" s="129"/>
      <c r="AJ152" s="129"/>
      <c r="AK152" s="129"/>
      <c r="AM152" s="129"/>
      <c r="AN152" s="129"/>
      <c r="AO152" s="129"/>
      <c r="AP152" s="129"/>
      <c r="AQ152" s="129"/>
    </row>
    <row r="153" spans="1:43" x14ac:dyDescent="0.2">
      <c r="A153" s="84"/>
      <c r="B153" s="180"/>
      <c r="D153" s="180"/>
      <c r="E153" s="182"/>
      <c r="F153" s="123"/>
      <c r="G153" s="186"/>
      <c r="H153" s="124"/>
      <c r="I153" s="125"/>
      <c r="J153" s="124"/>
      <c r="K153" s="126"/>
      <c r="L153" s="126"/>
      <c r="M153" s="127"/>
      <c r="N153" s="127"/>
      <c r="O153" s="127"/>
      <c r="P153" s="127"/>
      <c r="Q153" s="127"/>
      <c r="R153" s="128"/>
      <c r="S153" s="129"/>
      <c r="T153" s="129"/>
      <c r="U153" s="130"/>
      <c r="V153" s="130"/>
      <c r="W153" s="131"/>
      <c r="X153" s="132"/>
      <c r="Y153" s="133"/>
      <c r="AA153" s="129"/>
      <c r="AB153" s="129"/>
      <c r="AC153" s="129"/>
      <c r="AD153" s="129"/>
      <c r="AE153" s="129"/>
      <c r="AG153" s="129"/>
      <c r="AH153" s="129"/>
      <c r="AI153" s="129"/>
      <c r="AJ153" s="129"/>
      <c r="AK153" s="129"/>
      <c r="AM153" s="129"/>
      <c r="AN153" s="129"/>
      <c r="AO153" s="129"/>
      <c r="AP153" s="129"/>
      <c r="AQ153" s="129"/>
    </row>
    <row r="154" spans="1:43" x14ac:dyDescent="0.2">
      <c r="A154" s="84"/>
      <c r="B154" s="180"/>
      <c r="D154" s="180"/>
      <c r="E154" s="182"/>
      <c r="F154" s="123"/>
      <c r="G154" s="186"/>
      <c r="H154" s="124"/>
      <c r="I154" s="125"/>
      <c r="J154" s="124"/>
      <c r="K154" s="126"/>
      <c r="L154" s="126"/>
      <c r="M154" s="127"/>
      <c r="N154" s="127"/>
      <c r="O154" s="127"/>
      <c r="P154" s="127"/>
      <c r="Q154" s="127"/>
      <c r="R154" s="128"/>
      <c r="S154" s="129"/>
      <c r="T154" s="129"/>
      <c r="U154" s="130"/>
      <c r="V154" s="130"/>
      <c r="W154" s="131"/>
      <c r="X154" s="132"/>
      <c r="Y154" s="133"/>
      <c r="AA154" s="129"/>
      <c r="AB154" s="129"/>
      <c r="AC154" s="129"/>
      <c r="AD154" s="129"/>
      <c r="AE154" s="129"/>
      <c r="AG154" s="129"/>
      <c r="AH154" s="129"/>
      <c r="AI154" s="129"/>
      <c r="AJ154" s="129"/>
      <c r="AK154" s="129"/>
      <c r="AM154" s="129"/>
      <c r="AN154" s="129"/>
      <c r="AO154" s="129"/>
      <c r="AP154" s="129"/>
      <c r="AQ154" s="129"/>
    </row>
    <row r="155" spans="1:43" x14ac:dyDescent="0.2">
      <c r="A155" s="122"/>
      <c r="B155" s="180"/>
      <c r="F155" s="123"/>
      <c r="G155" s="186"/>
      <c r="H155" s="124"/>
      <c r="I155" s="125"/>
      <c r="J155" s="124"/>
      <c r="K155" s="126"/>
      <c r="L155" s="126"/>
      <c r="M155" s="127"/>
      <c r="N155" s="127"/>
      <c r="O155" s="127"/>
      <c r="P155" s="127"/>
      <c r="Q155" s="127"/>
      <c r="R155" s="128"/>
      <c r="S155" s="129"/>
      <c r="T155" s="129"/>
      <c r="U155" s="130"/>
      <c r="V155" s="130"/>
      <c r="W155" s="131"/>
      <c r="X155" s="132"/>
      <c r="Y155" s="133"/>
    </row>
    <row r="156" spans="1:43" x14ac:dyDescent="0.2">
      <c r="A156" s="84"/>
      <c r="B156" s="180"/>
      <c r="D156" s="180"/>
      <c r="E156" s="182"/>
      <c r="F156" s="123"/>
      <c r="G156" s="186"/>
      <c r="H156" s="124"/>
      <c r="I156" s="125"/>
      <c r="J156" s="124"/>
      <c r="K156" s="126"/>
      <c r="L156" s="126"/>
      <c r="M156" s="127"/>
      <c r="N156" s="127"/>
      <c r="O156" s="127"/>
      <c r="P156" s="127"/>
      <c r="Q156" s="127"/>
      <c r="R156" s="128"/>
      <c r="S156" s="129"/>
      <c r="T156" s="129"/>
      <c r="U156" s="130"/>
      <c r="V156" s="130"/>
      <c r="W156" s="131"/>
      <c r="X156" s="132"/>
      <c r="Y156" s="133"/>
      <c r="AA156" s="129"/>
      <c r="AB156" s="129"/>
      <c r="AC156" s="129"/>
      <c r="AD156" s="129"/>
      <c r="AE156" s="129"/>
      <c r="AG156" s="129"/>
      <c r="AH156" s="129"/>
      <c r="AI156" s="129"/>
      <c r="AJ156" s="129"/>
      <c r="AK156" s="129"/>
      <c r="AM156" s="129"/>
      <c r="AN156" s="129"/>
      <c r="AO156" s="129"/>
      <c r="AP156" s="129"/>
      <c r="AQ156" s="129"/>
    </row>
    <row r="157" spans="1:43" x14ac:dyDescent="0.2">
      <c r="A157" s="84"/>
      <c r="B157" s="180"/>
      <c r="D157" s="180"/>
      <c r="E157" s="182"/>
      <c r="F157" s="123"/>
      <c r="G157" s="186"/>
      <c r="H157" s="124"/>
      <c r="I157" s="125"/>
      <c r="J157" s="124"/>
      <c r="K157" s="126"/>
      <c r="L157" s="126"/>
      <c r="M157" s="127"/>
      <c r="N157" s="127"/>
      <c r="O157" s="127"/>
      <c r="P157" s="127"/>
      <c r="Q157" s="127"/>
      <c r="R157" s="128"/>
      <c r="S157" s="129"/>
      <c r="T157" s="129"/>
      <c r="U157" s="130"/>
      <c r="V157" s="130"/>
      <c r="W157" s="131"/>
      <c r="X157" s="132"/>
      <c r="Y157" s="133"/>
      <c r="AA157" s="129"/>
      <c r="AB157" s="129"/>
      <c r="AC157" s="129"/>
      <c r="AD157" s="129"/>
      <c r="AE157" s="129"/>
      <c r="AG157" s="129"/>
      <c r="AH157" s="129"/>
      <c r="AI157" s="129"/>
      <c r="AJ157" s="129"/>
      <c r="AK157" s="129"/>
      <c r="AM157" s="129"/>
      <c r="AN157" s="129"/>
      <c r="AO157" s="129"/>
      <c r="AP157" s="129"/>
      <c r="AQ157" s="129"/>
    </row>
    <row r="158" spans="1:43" x14ac:dyDescent="0.2">
      <c r="A158" s="84"/>
      <c r="B158" s="180"/>
      <c r="D158" s="180"/>
      <c r="E158" s="182"/>
      <c r="F158" s="123"/>
      <c r="G158" s="186"/>
      <c r="H158" s="124"/>
      <c r="I158" s="125"/>
      <c r="J158" s="124"/>
      <c r="K158" s="126"/>
      <c r="L158" s="126"/>
      <c r="M158" s="127"/>
      <c r="N158" s="127"/>
      <c r="O158" s="127"/>
      <c r="P158" s="127"/>
      <c r="Q158" s="127"/>
      <c r="R158" s="128"/>
      <c r="S158" s="129"/>
      <c r="T158" s="129"/>
      <c r="U158" s="130"/>
      <c r="V158" s="130"/>
      <c r="W158" s="131"/>
      <c r="X158" s="132"/>
      <c r="Y158" s="133"/>
      <c r="AA158" s="129"/>
      <c r="AB158" s="129"/>
      <c r="AC158" s="129"/>
      <c r="AD158" s="129"/>
      <c r="AE158" s="129"/>
      <c r="AG158" s="129"/>
      <c r="AH158" s="129"/>
      <c r="AI158" s="129"/>
      <c r="AJ158" s="129"/>
      <c r="AK158" s="129"/>
      <c r="AM158" s="129"/>
      <c r="AN158" s="129"/>
      <c r="AO158" s="129"/>
      <c r="AP158" s="129"/>
      <c r="AQ158" s="129"/>
    </row>
    <row r="159" spans="1:43" x14ac:dyDescent="0.2">
      <c r="A159" s="84"/>
      <c r="B159" s="180"/>
      <c r="D159" s="180"/>
      <c r="E159" s="182"/>
      <c r="F159" s="123"/>
      <c r="G159" s="186"/>
      <c r="H159" s="124"/>
      <c r="I159" s="125"/>
      <c r="J159" s="124"/>
      <c r="K159" s="126"/>
      <c r="L159" s="126"/>
      <c r="M159" s="127"/>
      <c r="N159" s="127"/>
      <c r="O159" s="127"/>
      <c r="P159" s="127"/>
      <c r="Q159" s="127"/>
      <c r="R159" s="128"/>
      <c r="S159" s="129"/>
      <c r="T159" s="129"/>
      <c r="U159" s="130"/>
      <c r="V159" s="130"/>
      <c r="W159" s="131"/>
      <c r="X159" s="132"/>
      <c r="Y159" s="133"/>
      <c r="AA159" s="129"/>
      <c r="AB159" s="129"/>
      <c r="AC159" s="129"/>
      <c r="AD159" s="129"/>
      <c r="AE159" s="129"/>
      <c r="AG159" s="129"/>
      <c r="AH159" s="129"/>
      <c r="AI159" s="129"/>
      <c r="AJ159" s="129"/>
      <c r="AK159" s="129"/>
      <c r="AM159" s="129"/>
      <c r="AN159" s="129"/>
      <c r="AO159" s="129"/>
      <c r="AP159" s="129"/>
      <c r="AQ159" s="129"/>
    </row>
    <row r="160" spans="1:43" x14ac:dyDescent="0.2">
      <c r="A160" s="84"/>
      <c r="B160" s="180"/>
      <c r="D160" s="180"/>
      <c r="E160" s="182"/>
      <c r="F160" s="123"/>
      <c r="G160" s="186"/>
      <c r="H160" s="124"/>
      <c r="I160" s="125"/>
      <c r="J160" s="124"/>
      <c r="K160" s="126"/>
      <c r="L160" s="126"/>
      <c r="M160" s="127"/>
      <c r="N160" s="127"/>
      <c r="O160" s="127"/>
      <c r="P160" s="127"/>
      <c r="Q160" s="127"/>
      <c r="R160" s="128"/>
      <c r="S160" s="129"/>
      <c r="T160" s="129"/>
      <c r="U160" s="130"/>
      <c r="V160" s="130"/>
      <c r="W160" s="131"/>
      <c r="X160" s="132"/>
      <c r="Y160" s="133"/>
      <c r="AA160" s="129"/>
      <c r="AB160" s="129"/>
      <c r="AC160" s="129"/>
      <c r="AD160" s="129"/>
      <c r="AE160" s="129"/>
      <c r="AG160" s="129"/>
      <c r="AH160" s="129"/>
      <c r="AI160" s="129"/>
      <c r="AJ160" s="129"/>
      <c r="AK160" s="129"/>
      <c r="AM160" s="129"/>
      <c r="AN160" s="129"/>
      <c r="AO160" s="129"/>
      <c r="AP160" s="129"/>
      <c r="AQ160" s="129"/>
    </row>
    <row r="161" spans="1:43" x14ac:dyDescent="0.2">
      <c r="A161" s="84"/>
      <c r="B161" s="180"/>
      <c r="D161" s="180"/>
      <c r="E161" s="182"/>
      <c r="F161" s="123"/>
      <c r="G161" s="186"/>
      <c r="H161" s="124"/>
      <c r="I161" s="125"/>
      <c r="J161" s="124"/>
      <c r="K161" s="126"/>
      <c r="L161" s="126"/>
      <c r="M161" s="127"/>
      <c r="N161" s="127"/>
      <c r="O161" s="127"/>
      <c r="P161" s="127"/>
      <c r="Q161" s="127"/>
      <c r="R161" s="128"/>
      <c r="S161" s="129"/>
      <c r="T161" s="129"/>
      <c r="U161" s="130"/>
      <c r="V161" s="130"/>
      <c r="W161" s="131"/>
      <c r="X161" s="132"/>
      <c r="Y161" s="133"/>
      <c r="AA161" s="129"/>
      <c r="AB161" s="129"/>
      <c r="AC161" s="129"/>
      <c r="AD161" s="129"/>
      <c r="AE161" s="129"/>
      <c r="AG161" s="129"/>
      <c r="AH161" s="129"/>
      <c r="AI161" s="129"/>
      <c r="AJ161" s="129"/>
      <c r="AK161" s="129"/>
      <c r="AM161" s="129"/>
      <c r="AN161" s="129"/>
      <c r="AO161" s="129"/>
      <c r="AP161" s="129"/>
      <c r="AQ161" s="129"/>
    </row>
    <row r="162" spans="1:43" x14ac:dyDescent="0.2">
      <c r="A162" s="84"/>
      <c r="B162" s="180"/>
      <c r="D162" s="180"/>
      <c r="E162" s="182"/>
      <c r="F162" s="123"/>
      <c r="G162" s="186"/>
      <c r="H162" s="124"/>
      <c r="I162" s="125"/>
      <c r="J162" s="124"/>
      <c r="K162" s="126"/>
      <c r="L162" s="126"/>
      <c r="M162" s="127"/>
      <c r="N162" s="127"/>
      <c r="O162" s="127"/>
      <c r="P162" s="127"/>
      <c r="Q162" s="127"/>
      <c r="R162" s="128"/>
      <c r="S162" s="129"/>
      <c r="T162" s="129"/>
      <c r="U162" s="130"/>
      <c r="V162" s="130"/>
      <c r="W162" s="131"/>
      <c r="X162" s="132"/>
      <c r="Y162" s="133"/>
      <c r="AA162" s="129"/>
      <c r="AB162" s="129"/>
      <c r="AC162" s="129"/>
      <c r="AD162" s="129"/>
      <c r="AE162" s="129"/>
      <c r="AG162" s="129"/>
      <c r="AH162" s="129"/>
      <c r="AI162" s="129"/>
      <c r="AJ162" s="129"/>
      <c r="AK162" s="129"/>
      <c r="AM162" s="129"/>
      <c r="AN162" s="129"/>
      <c r="AO162" s="129"/>
      <c r="AP162" s="129"/>
      <c r="AQ162" s="129"/>
    </row>
    <row r="163" spans="1:43" x14ac:dyDescent="0.2">
      <c r="A163" s="84"/>
      <c r="B163" s="180"/>
      <c r="D163" s="180"/>
      <c r="E163" s="182"/>
      <c r="F163" s="123"/>
      <c r="G163" s="186"/>
      <c r="H163" s="124"/>
      <c r="I163" s="125"/>
      <c r="J163" s="124"/>
      <c r="K163" s="126"/>
      <c r="L163" s="126"/>
      <c r="M163" s="127"/>
      <c r="N163" s="127"/>
      <c r="O163" s="127"/>
      <c r="P163" s="127"/>
      <c r="Q163" s="127"/>
      <c r="R163" s="128"/>
      <c r="S163" s="129"/>
      <c r="T163" s="129"/>
      <c r="U163" s="130"/>
      <c r="V163" s="130"/>
      <c r="W163" s="131"/>
      <c r="X163" s="132"/>
      <c r="Y163" s="133"/>
      <c r="AA163" s="129"/>
      <c r="AB163" s="129"/>
      <c r="AC163" s="129"/>
      <c r="AD163" s="129"/>
      <c r="AE163" s="129"/>
      <c r="AG163" s="129"/>
      <c r="AH163" s="129"/>
      <c r="AI163" s="129"/>
      <c r="AJ163" s="129"/>
      <c r="AK163" s="129"/>
      <c r="AM163" s="129"/>
      <c r="AN163" s="129"/>
      <c r="AO163" s="129"/>
      <c r="AP163" s="129"/>
      <c r="AQ163" s="129"/>
    </row>
    <row r="164" spans="1:43" x14ac:dyDescent="0.2">
      <c r="A164" s="84"/>
      <c r="B164" s="180"/>
      <c r="D164" s="180"/>
      <c r="E164" s="182"/>
      <c r="F164" s="123"/>
      <c r="G164" s="186"/>
      <c r="H164" s="124"/>
      <c r="I164" s="125"/>
      <c r="J164" s="124"/>
      <c r="K164" s="126"/>
      <c r="L164" s="126"/>
      <c r="M164" s="127"/>
      <c r="N164" s="127"/>
      <c r="O164" s="127"/>
      <c r="P164" s="127"/>
      <c r="Q164" s="127"/>
      <c r="R164" s="128"/>
      <c r="S164" s="129"/>
      <c r="T164" s="129"/>
      <c r="U164" s="130"/>
      <c r="V164" s="130"/>
      <c r="W164" s="131"/>
      <c r="X164" s="132"/>
      <c r="Y164" s="133"/>
      <c r="AA164" s="129"/>
      <c r="AB164" s="129"/>
      <c r="AC164" s="129"/>
      <c r="AD164" s="129"/>
      <c r="AE164" s="129"/>
      <c r="AG164" s="129"/>
      <c r="AH164" s="129"/>
      <c r="AI164" s="129"/>
      <c r="AJ164" s="129"/>
      <c r="AK164" s="129"/>
      <c r="AM164" s="129"/>
      <c r="AN164" s="129"/>
      <c r="AO164" s="129"/>
      <c r="AP164" s="129"/>
      <c r="AQ164" s="129"/>
    </row>
    <row r="165" spans="1:43" x14ac:dyDescent="0.2">
      <c r="A165" s="84"/>
      <c r="B165" s="180"/>
      <c r="D165" s="180"/>
      <c r="E165" s="182"/>
      <c r="F165" s="123"/>
      <c r="G165" s="186"/>
      <c r="H165" s="124"/>
      <c r="I165" s="125"/>
      <c r="J165" s="124"/>
      <c r="K165" s="126"/>
      <c r="L165" s="126"/>
      <c r="M165" s="127"/>
      <c r="N165" s="127"/>
      <c r="O165" s="127"/>
      <c r="P165" s="127"/>
      <c r="Q165" s="127"/>
      <c r="R165" s="128"/>
      <c r="S165" s="129"/>
      <c r="T165" s="129"/>
      <c r="U165" s="130"/>
      <c r="V165" s="130"/>
      <c r="W165" s="131"/>
      <c r="X165" s="132"/>
      <c r="Y165" s="133"/>
      <c r="AA165" s="129"/>
      <c r="AB165" s="129"/>
      <c r="AC165" s="129"/>
      <c r="AD165" s="129"/>
      <c r="AE165" s="129"/>
      <c r="AG165" s="129"/>
      <c r="AH165" s="129"/>
      <c r="AI165" s="129"/>
      <c r="AJ165" s="129"/>
      <c r="AK165" s="129"/>
      <c r="AM165" s="129"/>
      <c r="AN165" s="129"/>
      <c r="AO165" s="129"/>
      <c r="AP165" s="129"/>
      <c r="AQ165" s="129"/>
    </row>
    <row r="166" spans="1:43" x14ac:dyDescent="0.2">
      <c r="A166" s="84"/>
      <c r="B166" s="180"/>
      <c r="D166" s="180"/>
      <c r="E166" s="182"/>
      <c r="F166" s="123"/>
      <c r="G166" s="186"/>
      <c r="H166" s="124"/>
      <c r="I166" s="125"/>
      <c r="J166" s="124"/>
      <c r="K166" s="126"/>
      <c r="L166" s="126"/>
      <c r="M166" s="127"/>
      <c r="N166" s="127"/>
      <c r="O166" s="127"/>
      <c r="P166" s="127"/>
      <c r="Q166" s="127"/>
      <c r="R166" s="128"/>
      <c r="S166" s="129"/>
      <c r="T166" s="129"/>
      <c r="U166" s="130"/>
      <c r="V166" s="130"/>
      <c r="W166" s="131"/>
      <c r="X166" s="132"/>
      <c r="Y166" s="133"/>
      <c r="AA166" s="129"/>
      <c r="AB166" s="129"/>
      <c r="AC166" s="129"/>
      <c r="AD166" s="129"/>
      <c r="AE166" s="129"/>
      <c r="AG166" s="129"/>
      <c r="AH166" s="129"/>
      <c r="AI166" s="129"/>
      <c r="AJ166" s="129"/>
      <c r="AK166" s="129"/>
      <c r="AM166" s="129"/>
      <c r="AN166" s="129"/>
      <c r="AO166" s="129"/>
      <c r="AP166" s="129"/>
      <c r="AQ166" s="129"/>
    </row>
    <row r="167" spans="1:43" x14ac:dyDescent="0.2">
      <c r="A167" s="122"/>
      <c r="B167" s="180"/>
      <c r="F167" s="123"/>
      <c r="G167" s="186"/>
      <c r="H167" s="124"/>
      <c r="I167" s="125"/>
      <c r="J167" s="124"/>
      <c r="K167" s="126"/>
      <c r="L167" s="126"/>
      <c r="M167" s="127"/>
      <c r="N167" s="127"/>
      <c r="O167" s="127"/>
      <c r="P167" s="127"/>
      <c r="Q167" s="127"/>
      <c r="R167" s="128"/>
      <c r="S167" s="129"/>
      <c r="T167" s="129"/>
      <c r="U167" s="130"/>
      <c r="V167" s="130"/>
      <c r="W167" s="131"/>
      <c r="X167" s="132"/>
      <c r="Y167" s="133"/>
    </row>
    <row r="168" spans="1:43" x14ac:dyDescent="0.2">
      <c r="A168" s="84"/>
      <c r="B168" s="180"/>
      <c r="D168" s="180"/>
      <c r="E168" s="182"/>
      <c r="F168" s="123"/>
      <c r="G168" s="186"/>
      <c r="H168" s="124"/>
      <c r="I168" s="125"/>
      <c r="J168" s="124"/>
      <c r="K168" s="126"/>
      <c r="L168" s="126"/>
      <c r="M168" s="127"/>
      <c r="N168" s="127"/>
      <c r="O168" s="127"/>
      <c r="P168" s="127"/>
      <c r="Q168" s="127"/>
      <c r="R168" s="128"/>
      <c r="S168" s="129"/>
      <c r="T168" s="129"/>
      <c r="U168" s="130"/>
      <c r="V168" s="130"/>
      <c r="W168" s="131"/>
      <c r="X168" s="132"/>
      <c r="Y168" s="133"/>
      <c r="AA168" s="129"/>
      <c r="AB168" s="129"/>
      <c r="AC168" s="129"/>
      <c r="AD168" s="129"/>
      <c r="AE168" s="129"/>
      <c r="AG168" s="129"/>
      <c r="AH168" s="129"/>
      <c r="AI168" s="129"/>
      <c r="AJ168" s="129"/>
      <c r="AK168" s="129"/>
      <c r="AM168" s="129"/>
      <c r="AN168" s="129"/>
      <c r="AO168" s="129"/>
      <c r="AP168" s="129"/>
      <c r="AQ168" s="129"/>
    </row>
    <row r="169" spans="1:43" x14ac:dyDescent="0.2">
      <c r="A169" s="84"/>
      <c r="B169" s="180"/>
      <c r="D169" s="180"/>
      <c r="E169" s="182"/>
      <c r="F169" s="123"/>
      <c r="G169" s="186"/>
      <c r="H169" s="124"/>
      <c r="I169" s="125"/>
      <c r="J169" s="124"/>
      <c r="K169" s="126"/>
      <c r="L169" s="126"/>
      <c r="M169" s="127"/>
      <c r="N169" s="127"/>
      <c r="O169" s="127"/>
      <c r="P169" s="127"/>
      <c r="Q169" s="127"/>
      <c r="R169" s="128"/>
      <c r="S169" s="129"/>
      <c r="T169" s="129"/>
      <c r="U169" s="130"/>
      <c r="V169" s="130"/>
      <c r="W169" s="131"/>
      <c r="X169" s="132"/>
      <c r="Y169" s="133"/>
      <c r="AA169" s="129"/>
      <c r="AB169" s="129"/>
      <c r="AC169" s="129"/>
      <c r="AD169" s="129"/>
      <c r="AE169" s="129"/>
      <c r="AG169" s="129"/>
      <c r="AH169" s="129"/>
      <c r="AI169" s="129"/>
      <c r="AJ169" s="129"/>
      <c r="AK169" s="129"/>
      <c r="AM169" s="129"/>
      <c r="AN169" s="129"/>
      <c r="AO169" s="129"/>
      <c r="AP169" s="129"/>
      <c r="AQ169" s="129"/>
    </row>
    <row r="170" spans="1:43" x14ac:dyDescent="0.2">
      <c r="A170" s="84"/>
      <c r="B170" s="180"/>
      <c r="D170" s="180"/>
      <c r="E170" s="182"/>
      <c r="F170" s="123"/>
      <c r="G170" s="186"/>
      <c r="H170" s="124"/>
      <c r="I170" s="125"/>
      <c r="J170" s="124"/>
      <c r="K170" s="126"/>
      <c r="L170" s="126"/>
      <c r="M170" s="127"/>
      <c r="N170" s="127"/>
      <c r="O170" s="127"/>
      <c r="P170" s="127"/>
      <c r="Q170" s="127"/>
      <c r="R170" s="128"/>
      <c r="S170" s="129"/>
      <c r="T170" s="129"/>
      <c r="U170" s="130"/>
      <c r="V170" s="130"/>
      <c r="W170" s="131"/>
      <c r="X170" s="132"/>
      <c r="Y170" s="133"/>
      <c r="AA170" s="129"/>
      <c r="AB170" s="129"/>
      <c r="AC170" s="129"/>
      <c r="AD170" s="129"/>
      <c r="AE170" s="129"/>
      <c r="AG170" s="129"/>
      <c r="AH170" s="129"/>
      <c r="AI170" s="129"/>
      <c r="AJ170" s="129"/>
      <c r="AK170" s="129"/>
      <c r="AM170" s="129"/>
      <c r="AN170" s="129"/>
      <c r="AO170" s="129"/>
      <c r="AP170" s="129"/>
      <c r="AQ170" s="129"/>
    </row>
    <row r="171" spans="1:43" x14ac:dyDescent="0.2">
      <c r="A171" s="84"/>
      <c r="B171" s="180"/>
      <c r="D171" s="180"/>
      <c r="E171" s="182"/>
      <c r="F171" s="123"/>
      <c r="G171" s="186"/>
      <c r="H171" s="124"/>
      <c r="I171" s="125"/>
      <c r="J171" s="124"/>
      <c r="K171" s="126"/>
      <c r="L171" s="126"/>
      <c r="M171" s="127"/>
      <c r="N171" s="127"/>
      <c r="O171" s="127"/>
      <c r="P171" s="127"/>
      <c r="Q171" s="127"/>
      <c r="R171" s="128"/>
      <c r="S171" s="129"/>
      <c r="T171" s="129"/>
      <c r="U171" s="130"/>
      <c r="V171" s="130"/>
      <c r="W171" s="131"/>
      <c r="X171" s="132"/>
      <c r="Y171" s="133"/>
      <c r="AA171" s="129"/>
      <c r="AB171" s="129"/>
      <c r="AC171" s="129"/>
      <c r="AD171" s="129"/>
      <c r="AE171" s="129"/>
      <c r="AG171" s="129"/>
      <c r="AH171" s="129"/>
      <c r="AI171" s="129"/>
      <c r="AJ171" s="129"/>
      <c r="AK171" s="129"/>
      <c r="AM171" s="129"/>
      <c r="AN171" s="129"/>
      <c r="AO171" s="129"/>
      <c r="AP171" s="129"/>
      <c r="AQ171" s="129"/>
    </row>
    <row r="172" spans="1:43" x14ac:dyDescent="0.2">
      <c r="A172" s="84"/>
      <c r="B172" s="180"/>
      <c r="D172" s="180"/>
      <c r="E172" s="182"/>
      <c r="F172" s="123"/>
      <c r="G172" s="186"/>
      <c r="H172" s="124"/>
      <c r="I172" s="125"/>
      <c r="J172" s="124"/>
      <c r="K172" s="126"/>
      <c r="L172" s="126"/>
      <c r="M172" s="127"/>
      <c r="N172" s="127"/>
      <c r="O172" s="127"/>
      <c r="P172" s="127"/>
      <c r="Q172" s="127"/>
      <c r="R172" s="128"/>
      <c r="S172" s="129"/>
      <c r="T172" s="129"/>
      <c r="U172" s="130"/>
      <c r="V172" s="130"/>
      <c r="W172" s="131"/>
      <c r="X172" s="132"/>
      <c r="Y172" s="133"/>
      <c r="AA172" s="129"/>
      <c r="AB172" s="129"/>
      <c r="AC172" s="129"/>
      <c r="AD172" s="129"/>
      <c r="AE172" s="129"/>
      <c r="AG172" s="129"/>
      <c r="AH172" s="129"/>
      <c r="AI172" s="129"/>
      <c r="AJ172" s="129"/>
      <c r="AK172" s="129"/>
      <c r="AM172" s="129"/>
      <c r="AN172" s="129"/>
      <c r="AO172" s="129"/>
      <c r="AP172" s="129"/>
      <c r="AQ172" s="129"/>
    </row>
    <row r="173" spans="1:43" x14ac:dyDescent="0.2">
      <c r="A173" s="84"/>
      <c r="B173" s="180"/>
      <c r="D173" s="180"/>
      <c r="E173" s="182"/>
      <c r="F173" s="123"/>
      <c r="G173" s="186"/>
      <c r="H173" s="124"/>
      <c r="I173" s="125"/>
      <c r="J173" s="124"/>
      <c r="K173" s="126"/>
      <c r="L173" s="126"/>
      <c r="M173" s="127"/>
      <c r="N173" s="127"/>
      <c r="O173" s="127"/>
      <c r="P173" s="127"/>
      <c r="Q173" s="127"/>
      <c r="R173" s="128"/>
      <c r="S173" s="129"/>
      <c r="T173" s="129"/>
      <c r="U173" s="130"/>
      <c r="V173" s="130"/>
      <c r="W173" s="131"/>
      <c r="X173" s="132"/>
      <c r="Y173" s="133"/>
      <c r="AA173" s="129"/>
      <c r="AB173" s="129"/>
      <c r="AC173" s="129"/>
      <c r="AD173" s="129"/>
      <c r="AE173" s="129"/>
      <c r="AG173" s="129"/>
      <c r="AH173" s="129"/>
      <c r="AI173" s="129"/>
      <c r="AJ173" s="129"/>
      <c r="AK173" s="129"/>
      <c r="AM173" s="129"/>
      <c r="AN173" s="129"/>
      <c r="AO173" s="129"/>
      <c r="AP173" s="129"/>
      <c r="AQ173" s="129"/>
    </row>
    <row r="174" spans="1:43" x14ac:dyDescent="0.2">
      <c r="A174" s="84"/>
      <c r="B174" s="180"/>
      <c r="D174" s="180"/>
      <c r="E174" s="182"/>
      <c r="F174" s="123"/>
      <c r="G174" s="186"/>
      <c r="H174" s="124"/>
      <c r="I174" s="125"/>
      <c r="J174" s="124"/>
      <c r="K174" s="126"/>
      <c r="L174" s="126"/>
      <c r="M174" s="127"/>
      <c r="N174" s="127"/>
      <c r="O174" s="127"/>
      <c r="P174" s="127"/>
      <c r="Q174" s="127"/>
      <c r="R174" s="128"/>
      <c r="S174" s="129"/>
      <c r="T174" s="129"/>
      <c r="U174" s="130"/>
      <c r="V174" s="130"/>
      <c r="W174" s="131"/>
      <c r="X174" s="132"/>
      <c r="Y174" s="133"/>
      <c r="AA174" s="129"/>
      <c r="AB174" s="129"/>
      <c r="AC174" s="129"/>
      <c r="AD174" s="129"/>
      <c r="AE174" s="129"/>
      <c r="AG174" s="129"/>
      <c r="AH174" s="129"/>
      <c r="AI174" s="129"/>
      <c r="AJ174" s="129"/>
      <c r="AK174" s="129"/>
      <c r="AM174" s="129"/>
      <c r="AN174" s="129"/>
      <c r="AO174" s="129"/>
      <c r="AP174" s="129"/>
      <c r="AQ174" s="129"/>
    </row>
    <row r="175" spans="1:43" x14ac:dyDescent="0.2">
      <c r="A175" s="84"/>
      <c r="B175" s="180"/>
      <c r="D175" s="180"/>
      <c r="E175" s="182"/>
      <c r="F175" s="123"/>
      <c r="G175" s="186"/>
      <c r="H175" s="124"/>
      <c r="I175" s="125"/>
      <c r="J175" s="124"/>
      <c r="K175" s="126"/>
      <c r="L175" s="126"/>
      <c r="M175" s="127"/>
      <c r="N175" s="127"/>
      <c r="O175" s="127"/>
      <c r="P175" s="127"/>
      <c r="Q175" s="127"/>
      <c r="R175" s="128"/>
      <c r="S175" s="129"/>
      <c r="T175" s="129"/>
      <c r="U175" s="130"/>
      <c r="V175" s="130"/>
      <c r="W175" s="131"/>
      <c r="X175" s="132"/>
      <c r="Y175" s="133"/>
      <c r="AA175" s="129"/>
      <c r="AB175" s="129"/>
      <c r="AC175" s="129"/>
      <c r="AD175" s="129"/>
      <c r="AE175" s="129"/>
      <c r="AG175" s="129"/>
      <c r="AH175" s="129"/>
      <c r="AI175" s="129"/>
      <c r="AJ175" s="129"/>
      <c r="AK175" s="129"/>
      <c r="AM175" s="129"/>
      <c r="AN175" s="129"/>
      <c r="AO175" s="129"/>
      <c r="AP175" s="129"/>
      <c r="AQ175" s="129"/>
    </row>
    <row r="176" spans="1:43" x14ac:dyDescent="0.2">
      <c r="A176" s="84"/>
      <c r="B176" s="180"/>
      <c r="D176" s="180"/>
      <c r="E176" s="182"/>
      <c r="F176" s="123"/>
      <c r="G176" s="186"/>
      <c r="H176" s="124"/>
      <c r="I176" s="125"/>
      <c r="J176" s="124"/>
      <c r="K176" s="126"/>
      <c r="L176" s="126"/>
      <c r="M176" s="127"/>
      <c r="N176" s="127"/>
      <c r="O176" s="127"/>
      <c r="P176" s="127"/>
      <c r="Q176" s="127"/>
      <c r="R176" s="128"/>
      <c r="S176" s="129"/>
      <c r="T176" s="129"/>
      <c r="U176" s="130"/>
      <c r="V176" s="130"/>
      <c r="W176" s="131"/>
      <c r="X176" s="132"/>
      <c r="Y176" s="133"/>
      <c r="AA176" s="129"/>
      <c r="AB176" s="129"/>
      <c r="AC176" s="129"/>
      <c r="AD176" s="129"/>
      <c r="AE176" s="129"/>
      <c r="AG176" s="129"/>
      <c r="AH176" s="129"/>
      <c r="AI176" s="129"/>
      <c r="AJ176" s="129"/>
      <c r="AK176" s="129"/>
      <c r="AM176" s="129"/>
      <c r="AN176" s="129"/>
      <c r="AO176" s="129"/>
      <c r="AP176" s="129"/>
      <c r="AQ176" s="129"/>
    </row>
    <row r="177" spans="1:43" x14ac:dyDescent="0.2">
      <c r="A177" s="84"/>
      <c r="B177" s="180"/>
      <c r="D177" s="180"/>
      <c r="E177" s="182"/>
      <c r="F177" s="123"/>
      <c r="G177" s="186"/>
      <c r="H177" s="124"/>
      <c r="I177" s="125"/>
      <c r="J177" s="124"/>
      <c r="K177" s="126"/>
      <c r="L177" s="126"/>
      <c r="M177" s="127"/>
      <c r="N177" s="127"/>
      <c r="O177" s="127"/>
      <c r="P177" s="127"/>
      <c r="Q177" s="127"/>
      <c r="R177" s="128"/>
      <c r="S177" s="129"/>
      <c r="T177" s="129"/>
      <c r="U177" s="130"/>
      <c r="V177" s="130"/>
      <c r="W177" s="131"/>
      <c r="X177" s="132"/>
      <c r="Y177" s="133"/>
      <c r="AA177" s="129"/>
      <c r="AB177" s="129"/>
      <c r="AC177" s="129"/>
      <c r="AD177" s="129"/>
      <c r="AE177" s="129"/>
      <c r="AG177" s="129"/>
      <c r="AH177" s="129"/>
      <c r="AI177" s="129"/>
      <c r="AJ177" s="129"/>
      <c r="AK177" s="129"/>
      <c r="AM177" s="129"/>
      <c r="AN177" s="129"/>
      <c r="AO177" s="129"/>
      <c r="AP177" s="129"/>
      <c r="AQ177" s="129"/>
    </row>
    <row r="178" spans="1:43" x14ac:dyDescent="0.2">
      <c r="A178" s="84"/>
      <c r="B178" s="180"/>
      <c r="D178" s="180"/>
      <c r="E178" s="182"/>
      <c r="F178" s="123"/>
      <c r="G178" s="186"/>
      <c r="H178" s="124"/>
      <c r="I178" s="125"/>
      <c r="J178" s="124"/>
      <c r="K178" s="126"/>
      <c r="L178" s="126"/>
      <c r="M178" s="127"/>
      <c r="N178" s="127"/>
      <c r="O178" s="127"/>
      <c r="P178" s="127"/>
      <c r="Q178" s="127"/>
      <c r="R178" s="128"/>
      <c r="S178" s="129"/>
      <c r="T178" s="129"/>
      <c r="U178" s="130"/>
      <c r="V178" s="130"/>
      <c r="W178" s="131"/>
      <c r="X178" s="132"/>
      <c r="Y178" s="133"/>
      <c r="AA178" s="129"/>
      <c r="AB178" s="129"/>
      <c r="AC178" s="129"/>
      <c r="AD178" s="129"/>
      <c r="AE178" s="129"/>
      <c r="AG178" s="129"/>
      <c r="AH178" s="129"/>
      <c r="AI178" s="129"/>
      <c r="AJ178" s="129"/>
      <c r="AK178" s="129"/>
      <c r="AM178" s="129"/>
      <c r="AN178" s="129"/>
      <c r="AO178" s="129"/>
      <c r="AP178" s="129"/>
      <c r="AQ178" s="129"/>
    </row>
    <row r="179" spans="1:43" x14ac:dyDescent="0.2">
      <c r="A179" s="122"/>
      <c r="B179" s="180"/>
      <c r="F179" s="123"/>
      <c r="G179" s="186"/>
      <c r="H179" s="124"/>
      <c r="I179" s="125"/>
      <c r="J179" s="124"/>
      <c r="K179" s="126"/>
      <c r="L179" s="126"/>
      <c r="M179" s="127"/>
      <c r="N179" s="127"/>
      <c r="O179" s="127"/>
      <c r="P179" s="127"/>
      <c r="Q179" s="127"/>
      <c r="R179" s="128"/>
      <c r="S179" s="129"/>
      <c r="T179" s="129"/>
      <c r="U179" s="130"/>
      <c r="V179" s="130"/>
      <c r="W179" s="131"/>
      <c r="X179" s="132"/>
      <c r="Y179" s="133"/>
    </row>
    <row r="180" spans="1:43" x14ac:dyDescent="0.2">
      <c r="A180" s="122"/>
      <c r="B180" s="180"/>
      <c r="F180" s="123"/>
      <c r="G180" s="186"/>
      <c r="H180" s="124"/>
      <c r="I180" s="125"/>
      <c r="J180" s="124"/>
      <c r="K180" s="126"/>
      <c r="L180" s="126"/>
      <c r="M180" s="127"/>
      <c r="N180" s="127"/>
      <c r="O180" s="127"/>
      <c r="P180" s="127"/>
      <c r="Q180" s="127"/>
      <c r="R180" s="128"/>
      <c r="S180" s="129"/>
      <c r="T180" s="129"/>
      <c r="U180" s="130"/>
      <c r="V180" s="130"/>
      <c r="W180" s="131"/>
      <c r="X180" s="132"/>
      <c r="Y180" s="133"/>
    </row>
    <row r="181" spans="1:43" x14ac:dyDescent="0.2">
      <c r="A181" s="122"/>
      <c r="B181" s="180"/>
      <c r="F181" s="123"/>
      <c r="G181" s="186"/>
      <c r="H181" s="124"/>
      <c r="I181" s="125"/>
      <c r="J181" s="124"/>
      <c r="K181" s="126"/>
      <c r="L181" s="126"/>
      <c r="M181" s="127"/>
      <c r="N181" s="127"/>
      <c r="O181" s="127"/>
      <c r="P181" s="127"/>
      <c r="Q181" s="127"/>
      <c r="R181" s="128"/>
      <c r="S181" s="129"/>
      <c r="T181" s="129"/>
      <c r="U181" s="130"/>
      <c r="V181" s="130"/>
      <c r="W181" s="131"/>
      <c r="X181" s="132"/>
      <c r="Y181" s="133"/>
    </row>
    <row r="182" spans="1:43" x14ac:dyDescent="0.2">
      <c r="A182" s="122"/>
      <c r="B182" s="180"/>
      <c r="F182" s="123"/>
      <c r="G182" s="186"/>
      <c r="H182" s="124"/>
      <c r="I182" s="125"/>
      <c r="J182" s="124"/>
      <c r="K182" s="126"/>
      <c r="L182" s="126"/>
      <c r="M182" s="127"/>
      <c r="N182" s="127"/>
      <c r="O182" s="127"/>
      <c r="P182" s="127"/>
      <c r="Q182" s="127"/>
      <c r="R182" s="128"/>
      <c r="S182" s="129"/>
      <c r="T182" s="129"/>
      <c r="U182" s="130"/>
      <c r="V182" s="130"/>
      <c r="W182" s="131"/>
      <c r="X182" s="132"/>
      <c r="Y182" s="133"/>
    </row>
    <row r="183" spans="1:43" x14ac:dyDescent="0.2">
      <c r="A183" s="122"/>
      <c r="B183" s="180"/>
      <c r="F183" s="123"/>
      <c r="G183" s="186"/>
      <c r="H183" s="124"/>
      <c r="I183" s="125"/>
      <c r="J183" s="124"/>
      <c r="K183" s="126"/>
      <c r="L183" s="126"/>
      <c r="M183" s="127"/>
      <c r="N183" s="127"/>
      <c r="O183" s="127"/>
      <c r="P183" s="127"/>
      <c r="Q183" s="127"/>
      <c r="R183" s="128"/>
      <c r="S183" s="129"/>
      <c r="T183" s="129"/>
      <c r="U183" s="130"/>
      <c r="V183" s="130"/>
      <c r="W183" s="131"/>
      <c r="X183" s="132"/>
      <c r="Y183" s="133"/>
    </row>
    <row r="184" spans="1:43" x14ac:dyDescent="0.2">
      <c r="A184" s="122"/>
      <c r="B184" s="180"/>
      <c r="F184" s="123"/>
      <c r="G184" s="186"/>
      <c r="H184" s="124"/>
      <c r="I184" s="125"/>
      <c r="J184" s="124"/>
      <c r="K184" s="126"/>
      <c r="L184" s="126"/>
      <c r="M184" s="127"/>
      <c r="N184" s="127"/>
      <c r="O184" s="127"/>
      <c r="P184" s="127"/>
      <c r="Q184" s="127"/>
      <c r="R184" s="128"/>
      <c r="S184" s="129"/>
      <c r="T184" s="129"/>
      <c r="U184" s="130"/>
      <c r="V184" s="130"/>
      <c r="W184" s="131"/>
      <c r="X184" s="132"/>
      <c r="Y184" s="133"/>
    </row>
    <row r="185" spans="1:43" x14ac:dyDescent="0.2">
      <c r="A185" s="122"/>
      <c r="B185" s="180"/>
      <c r="F185" s="123"/>
      <c r="G185" s="186"/>
      <c r="H185" s="124"/>
      <c r="I185" s="125"/>
      <c r="J185" s="124"/>
      <c r="K185" s="126"/>
      <c r="L185" s="126"/>
      <c r="M185" s="127"/>
      <c r="N185" s="127"/>
      <c r="O185" s="127"/>
      <c r="P185" s="127"/>
      <c r="Q185" s="127"/>
      <c r="R185" s="128"/>
      <c r="S185" s="129"/>
      <c r="T185" s="129"/>
      <c r="U185" s="130"/>
      <c r="V185" s="130"/>
      <c r="W185" s="131"/>
      <c r="X185" s="132"/>
      <c r="Y185" s="133"/>
    </row>
    <row r="186" spans="1:43" x14ac:dyDescent="0.2">
      <c r="A186" s="122"/>
      <c r="B186" s="180"/>
      <c r="F186" s="123"/>
      <c r="G186" s="186"/>
      <c r="H186" s="124"/>
      <c r="I186" s="125"/>
      <c r="J186" s="124"/>
      <c r="K186" s="126"/>
      <c r="L186" s="126"/>
      <c r="M186" s="127"/>
      <c r="N186" s="127"/>
      <c r="O186" s="127"/>
      <c r="P186" s="127"/>
      <c r="Q186" s="127"/>
      <c r="R186" s="128"/>
      <c r="S186" s="129"/>
      <c r="T186" s="129"/>
      <c r="U186" s="130"/>
      <c r="V186" s="130"/>
      <c r="W186" s="131"/>
      <c r="X186" s="132"/>
      <c r="Y186" s="133"/>
    </row>
    <row r="187" spans="1:43" x14ac:dyDescent="0.2">
      <c r="A187" s="122"/>
      <c r="B187" s="180"/>
      <c r="F187" s="123"/>
      <c r="G187" s="186"/>
      <c r="H187" s="124"/>
      <c r="I187" s="125"/>
      <c r="J187" s="124"/>
      <c r="K187" s="126"/>
      <c r="L187" s="126"/>
      <c r="M187" s="127"/>
      <c r="N187" s="127"/>
      <c r="O187" s="127"/>
      <c r="P187" s="127"/>
      <c r="Q187" s="127"/>
      <c r="R187" s="128"/>
      <c r="S187" s="129"/>
      <c r="T187" s="129"/>
      <c r="U187" s="130"/>
      <c r="V187" s="130"/>
      <c r="W187" s="131"/>
      <c r="X187" s="132"/>
      <c r="Y187" s="133"/>
    </row>
    <row r="188" spans="1:43" x14ac:dyDescent="0.2">
      <c r="A188" s="122"/>
      <c r="B188" s="180"/>
      <c r="F188" s="123"/>
      <c r="G188" s="186"/>
      <c r="H188" s="124"/>
      <c r="I188" s="125"/>
      <c r="J188" s="124"/>
      <c r="K188" s="126"/>
      <c r="L188" s="126"/>
      <c r="M188" s="127"/>
      <c r="N188" s="127"/>
      <c r="O188" s="127"/>
      <c r="P188" s="127"/>
      <c r="Q188" s="127"/>
      <c r="R188" s="128"/>
      <c r="S188" s="129"/>
      <c r="T188" s="129"/>
      <c r="U188" s="130"/>
      <c r="V188" s="130"/>
      <c r="W188" s="131"/>
      <c r="X188" s="132"/>
      <c r="Y188" s="133"/>
    </row>
    <row r="189" spans="1:43" x14ac:dyDescent="0.2">
      <c r="A189" s="122"/>
      <c r="B189" s="180"/>
      <c r="F189" s="123"/>
      <c r="G189" s="186"/>
      <c r="H189" s="124"/>
      <c r="I189" s="125"/>
      <c r="J189" s="124"/>
      <c r="K189" s="126"/>
      <c r="L189" s="126"/>
      <c r="M189" s="127"/>
      <c r="N189" s="127"/>
      <c r="O189" s="127"/>
      <c r="P189" s="127"/>
      <c r="Q189" s="127"/>
      <c r="R189" s="128"/>
      <c r="S189" s="129"/>
      <c r="T189" s="129"/>
      <c r="U189" s="130"/>
      <c r="V189" s="130"/>
      <c r="W189" s="131"/>
      <c r="X189" s="132"/>
      <c r="Y189" s="133"/>
    </row>
    <row r="190" spans="1:43" x14ac:dyDescent="0.2">
      <c r="A190" s="122"/>
      <c r="B190" s="180"/>
      <c r="F190" s="123"/>
      <c r="G190" s="186"/>
      <c r="H190" s="124"/>
      <c r="I190" s="125"/>
      <c r="J190" s="124"/>
      <c r="K190" s="126"/>
      <c r="L190" s="126"/>
      <c r="M190" s="127"/>
      <c r="N190" s="127"/>
      <c r="O190" s="127"/>
      <c r="P190" s="127"/>
      <c r="Q190" s="127"/>
      <c r="R190" s="128"/>
      <c r="S190" s="129"/>
      <c r="T190" s="129"/>
      <c r="U190" s="130"/>
      <c r="V190" s="130"/>
      <c r="W190" s="131"/>
      <c r="X190" s="132"/>
      <c r="Y190" s="133"/>
    </row>
    <row r="191" spans="1:43" x14ac:dyDescent="0.2">
      <c r="A191" s="122"/>
      <c r="B191" s="180"/>
      <c r="F191" s="123"/>
      <c r="G191" s="186"/>
      <c r="H191" s="124"/>
      <c r="I191" s="125"/>
      <c r="J191" s="124"/>
      <c r="K191" s="126"/>
      <c r="L191" s="126"/>
      <c r="M191" s="127"/>
      <c r="N191" s="127"/>
      <c r="O191" s="127"/>
      <c r="P191" s="127"/>
      <c r="Q191" s="127"/>
      <c r="R191" s="128"/>
      <c r="S191" s="129"/>
      <c r="T191" s="129"/>
      <c r="U191" s="130"/>
      <c r="V191" s="130"/>
      <c r="W191" s="131"/>
      <c r="X191" s="132"/>
      <c r="Y191" s="133"/>
    </row>
    <row r="192" spans="1:43" x14ac:dyDescent="0.2">
      <c r="A192" s="122"/>
      <c r="B192" s="180"/>
      <c r="F192" s="123"/>
      <c r="G192" s="186"/>
      <c r="H192" s="124"/>
      <c r="I192" s="125"/>
      <c r="J192" s="124"/>
      <c r="K192" s="126"/>
      <c r="L192" s="126"/>
      <c r="M192" s="127"/>
      <c r="N192" s="127"/>
      <c r="O192" s="127"/>
      <c r="P192" s="127"/>
      <c r="Q192" s="127"/>
      <c r="R192" s="128"/>
      <c r="S192" s="129"/>
      <c r="T192" s="129"/>
      <c r="U192" s="130"/>
      <c r="V192" s="130"/>
      <c r="W192" s="131"/>
      <c r="X192" s="132"/>
      <c r="Y192" s="133"/>
    </row>
    <row r="193" spans="1:25" x14ac:dyDescent="0.2">
      <c r="A193" s="122"/>
      <c r="B193" s="180"/>
      <c r="F193" s="123"/>
      <c r="G193" s="186"/>
      <c r="H193" s="124"/>
      <c r="I193" s="125"/>
      <c r="J193" s="124"/>
      <c r="K193" s="126"/>
      <c r="L193" s="126"/>
      <c r="M193" s="127"/>
      <c r="N193" s="127"/>
      <c r="O193" s="127"/>
      <c r="P193" s="127"/>
      <c r="Q193" s="127"/>
      <c r="R193" s="128"/>
      <c r="S193" s="129"/>
      <c r="T193" s="129"/>
      <c r="U193" s="130"/>
      <c r="V193" s="130"/>
      <c r="W193" s="131"/>
      <c r="X193" s="132"/>
      <c r="Y193" s="133"/>
    </row>
    <row r="194" spans="1:25" x14ac:dyDescent="0.2">
      <c r="A194" s="122"/>
      <c r="B194" s="180"/>
      <c r="F194" s="123"/>
      <c r="G194" s="186"/>
      <c r="H194" s="124"/>
      <c r="I194" s="125"/>
      <c r="J194" s="124"/>
      <c r="K194" s="126"/>
      <c r="L194" s="126"/>
      <c r="M194" s="127"/>
      <c r="N194" s="127"/>
      <c r="O194" s="127"/>
      <c r="P194" s="127"/>
      <c r="Q194" s="127"/>
      <c r="R194" s="128"/>
      <c r="S194" s="129"/>
      <c r="T194" s="129"/>
      <c r="U194" s="130"/>
      <c r="V194" s="130"/>
      <c r="W194" s="131"/>
      <c r="X194" s="132"/>
      <c r="Y194" s="133"/>
    </row>
    <row r="195" spans="1:25" x14ac:dyDescent="0.2">
      <c r="A195" s="122"/>
      <c r="B195" s="180"/>
      <c r="F195" s="123"/>
      <c r="G195" s="186"/>
      <c r="H195" s="124"/>
      <c r="I195" s="125"/>
      <c r="J195" s="124"/>
      <c r="K195" s="126"/>
      <c r="L195" s="126"/>
      <c r="M195" s="127"/>
      <c r="N195" s="127"/>
      <c r="O195" s="127"/>
      <c r="P195" s="127"/>
      <c r="Q195" s="127"/>
      <c r="R195" s="128"/>
      <c r="S195" s="129"/>
      <c r="T195" s="129"/>
      <c r="U195" s="130"/>
      <c r="V195" s="130"/>
      <c r="W195" s="131"/>
      <c r="X195" s="132"/>
      <c r="Y195" s="133"/>
    </row>
    <row r="196" spans="1:25" x14ac:dyDescent="0.2">
      <c r="A196" s="122"/>
      <c r="B196" s="180"/>
      <c r="F196" s="123"/>
      <c r="G196" s="186"/>
      <c r="H196" s="124"/>
      <c r="I196" s="125"/>
      <c r="J196" s="124"/>
      <c r="K196" s="126"/>
      <c r="L196" s="126"/>
      <c r="M196" s="127"/>
      <c r="N196" s="127"/>
      <c r="O196" s="127"/>
      <c r="P196" s="127"/>
      <c r="Q196" s="127"/>
      <c r="R196" s="128"/>
      <c r="S196" s="129"/>
      <c r="T196" s="129"/>
      <c r="U196" s="130"/>
      <c r="V196" s="130"/>
      <c r="W196" s="131"/>
      <c r="X196" s="132"/>
      <c r="Y196" s="133"/>
    </row>
    <row r="197" spans="1:25" x14ac:dyDescent="0.2">
      <c r="A197" s="122"/>
      <c r="B197" s="180"/>
      <c r="F197" s="123"/>
      <c r="G197" s="186"/>
      <c r="H197" s="124"/>
      <c r="I197" s="125"/>
      <c r="J197" s="124"/>
      <c r="K197" s="126"/>
      <c r="L197" s="126"/>
      <c r="M197" s="127"/>
      <c r="N197" s="127"/>
      <c r="O197" s="127"/>
      <c r="P197" s="127"/>
      <c r="Q197" s="127"/>
      <c r="R197" s="128"/>
      <c r="S197" s="129"/>
      <c r="T197" s="129"/>
      <c r="U197" s="130"/>
      <c r="V197" s="130"/>
      <c r="W197" s="131"/>
      <c r="X197" s="132"/>
      <c r="Y197" s="133"/>
    </row>
    <row r="198" spans="1:25" x14ac:dyDescent="0.2">
      <c r="A198" s="122"/>
      <c r="B198" s="180"/>
      <c r="F198" s="123"/>
      <c r="G198" s="186"/>
      <c r="H198" s="124"/>
      <c r="I198" s="125"/>
      <c r="J198" s="124"/>
      <c r="K198" s="126"/>
      <c r="L198" s="126"/>
      <c r="M198" s="127"/>
      <c r="N198" s="127"/>
      <c r="O198" s="127"/>
      <c r="P198" s="127"/>
      <c r="Q198" s="127"/>
      <c r="R198" s="128"/>
      <c r="S198" s="129"/>
      <c r="T198" s="129"/>
      <c r="U198" s="130"/>
      <c r="V198" s="130"/>
      <c r="W198" s="131"/>
      <c r="X198" s="132"/>
      <c r="Y198" s="133"/>
    </row>
    <row r="199" spans="1:25" x14ac:dyDescent="0.2">
      <c r="A199" s="122"/>
      <c r="B199" s="180"/>
      <c r="F199" s="123"/>
      <c r="G199" s="186"/>
      <c r="H199" s="124"/>
      <c r="I199" s="125"/>
      <c r="J199" s="124"/>
      <c r="K199" s="126"/>
      <c r="L199" s="126"/>
      <c r="M199" s="127"/>
      <c r="N199" s="127"/>
      <c r="O199" s="127"/>
      <c r="P199" s="127"/>
      <c r="Q199" s="127"/>
      <c r="R199" s="128"/>
      <c r="S199" s="129"/>
      <c r="T199" s="129"/>
      <c r="U199" s="130"/>
      <c r="V199" s="130"/>
      <c r="W199" s="131"/>
      <c r="X199" s="132"/>
      <c r="Y199" s="133"/>
    </row>
    <row r="200" spans="1:25" x14ac:dyDescent="0.2">
      <c r="A200" s="122"/>
      <c r="B200" s="180"/>
      <c r="F200" s="123"/>
      <c r="G200" s="186"/>
      <c r="H200" s="124"/>
      <c r="I200" s="125"/>
      <c r="J200" s="124"/>
      <c r="K200" s="126"/>
      <c r="L200" s="126"/>
      <c r="M200" s="127"/>
      <c r="N200" s="127"/>
      <c r="O200" s="127"/>
      <c r="P200" s="127"/>
      <c r="Q200" s="127"/>
      <c r="R200" s="128"/>
      <c r="S200" s="129"/>
      <c r="T200" s="129"/>
      <c r="U200" s="130"/>
      <c r="V200" s="130"/>
      <c r="W200" s="131"/>
      <c r="X200" s="132"/>
      <c r="Y200" s="133"/>
    </row>
    <row r="201" spans="1:25" x14ac:dyDescent="0.2">
      <c r="A201" s="122"/>
      <c r="B201" s="180"/>
      <c r="F201" s="123"/>
      <c r="G201" s="186"/>
      <c r="H201" s="124"/>
      <c r="I201" s="125"/>
      <c r="J201" s="124"/>
      <c r="K201" s="126"/>
      <c r="L201" s="126"/>
      <c r="M201" s="127"/>
      <c r="N201" s="127"/>
      <c r="O201" s="127"/>
      <c r="P201" s="127"/>
      <c r="Q201" s="127"/>
      <c r="R201" s="128"/>
      <c r="S201" s="129"/>
      <c r="T201" s="129"/>
      <c r="U201" s="130"/>
      <c r="V201" s="130"/>
      <c r="W201" s="131"/>
      <c r="X201" s="132"/>
      <c r="Y201" s="133"/>
    </row>
    <row r="202" spans="1:25" x14ac:dyDescent="0.2">
      <c r="A202" s="122"/>
      <c r="B202" s="180"/>
      <c r="F202" s="123"/>
      <c r="G202" s="186"/>
      <c r="H202" s="124"/>
      <c r="I202" s="125"/>
      <c r="J202" s="124"/>
      <c r="K202" s="126"/>
      <c r="L202" s="126"/>
      <c r="M202" s="127"/>
      <c r="N202" s="127"/>
      <c r="O202" s="127"/>
      <c r="P202" s="127"/>
      <c r="Q202" s="127"/>
      <c r="R202" s="128"/>
      <c r="S202" s="129"/>
      <c r="T202" s="129"/>
      <c r="U202" s="130"/>
      <c r="V202" s="130"/>
      <c r="W202" s="131"/>
      <c r="X202" s="132"/>
      <c r="Y202" s="133"/>
    </row>
    <row r="203" spans="1:25" x14ac:dyDescent="0.2">
      <c r="A203" s="122"/>
      <c r="B203" s="180"/>
      <c r="F203" s="123"/>
      <c r="G203" s="186"/>
      <c r="H203" s="124"/>
      <c r="I203" s="125"/>
      <c r="J203" s="124"/>
      <c r="K203" s="126"/>
      <c r="L203" s="126"/>
      <c r="M203" s="127"/>
      <c r="N203" s="127"/>
      <c r="O203" s="127"/>
      <c r="P203" s="127"/>
      <c r="Q203" s="127"/>
      <c r="R203" s="128"/>
      <c r="S203" s="129"/>
      <c r="T203" s="129"/>
      <c r="U203" s="130"/>
      <c r="V203" s="130"/>
      <c r="W203" s="131"/>
      <c r="X203" s="132"/>
      <c r="Y203" s="133"/>
    </row>
    <row r="204" spans="1:25" x14ac:dyDescent="0.2">
      <c r="A204" s="122"/>
      <c r="B204" s="180"/>
      <c r="F204" s="123"/>
      <c r="G204" s="186"/>
      <c r="H204" s="124"/>
      <c r="I204" s="125"/>
      <c r="J204" s="124"/>
      <c r="K204" s="126"/>
      <c r="L204" s="126"/>
      <c r="M204" s="127"/>
      <c r="N204" s="127"/>
      <c r="O204" s="127"/>
      <c r="P204" s="127"/>
      <c r="Q204" s="127"/>
      <c r="R204" s="128"/>
      <c r="S204" s="129"/>
      <c r="T204" s="129"/>
      <c r="U204" s="130"/>
      <c r="V204" s="130"/>
      <c r="W204" s="131"/>
      <c r="X204" s="132"/>
      <c r="Y204" s="133"/>
    </row>
    <row r="205" spans="1:25" x14ac:dyDescent="0.2">
      <c r="A205" s="122"/>
      <c r="B205" s="180"/>
      <c r="F205" s="123"/>
      <c r="G205" s="186"/>
      <c r="H205" s="124"/>
      <c r="I205" s="125"/>
      <c r="J205" s="124"/>
      <c r="K205" s="126"/>
      <c r="L205" s="126"/>
      <c r="M205" s="127"/>
      <c r="N205" s="127"/>
      <c r="O205" s="127"/>
      <c r="P205" s="127"/>
      <c r="Q205" s="127"/>
      <c r="R205" s="128"/>
      <c r="S205" s="129"/>
      <c r="T205" s="129"/>
      <c r="U205" s="130"/>
      <c r="V205" s="130"/>
      <c r="W205" s="131"/>
      <c r="X205" s="132"/>
      <c r="Y205" s="133"/>
    </row>
    <row r="206" spans="1:25" x14ac:dyDescent="0.2">
      <c r="A206" s="122"/>
      <c r="B206" s="180"/>
      <c r="F206" s="123"/>
      <c r="G206" s="186"/>
      <c r="H206" s="124"/>
      <c r="I206" s="125"/>
      <c r="J206" s="124"/>
      <c r="K206" s="126"/>
      <c r="L206" s="126"/>
      <c r="M206" s="127"/>
      <c r="N206" s="127"/>
      <c r="O206" s="127"/>
      <c r="P206" s="127"/>
      <c r="Q206" s="127"/>
      <c r="R206" s="128"/>
      <c r="S206" s="129"/>
      <c r="T206" s="129"/>
      <c r="U206" s="130"/>
      <c r="V206" s="130"/>
      <c r="W206" s="131"/>
      <c r="X206" s="132"/>
      <c r="Y206" s="133"/>
    </row>
    <row r="207" spans="1:25" x14ac:dyDescent="0.2">
      <c r="A207" s="122"/>
      <c r="B207" s="180"/>
      <c r="F207" s="123"/>
      <c r="G207" s="186"/>
      <c r="H207" s="124"/>
      <c r="I207" s="125"/>
      <c r="J207" s="124"/>
      <c r="K207" s="126"/>
      <c r="L207" s="126"/>
      <c r="M207" s="127"/>
      <c r="N207" s="127"/>
      <c r="O207" s="127"/>
      <c r="P207" s="127"/>
      <c r="Q207" s="127"/>
      <c r="R207" s="128"/>
      <c r="S207" s="129"/>
      <c r="T207" s="129"/>
      <c r="U207" s="130"/>
      <c r="V207" s="130"/>
      <c r="W207" s="131"/>
      <c r="X207" s="132"/>
      <c r="Y207" s="133"/>
    </row>
    <row r="208" spans="1:25" x14ac:dyDescent="0.2">
      <c r="A208" s="122"/>
      <c r="B208" s="180"/>
      <c r="F208" s="123"/>
      <c r="G208" s="186"/>
      <c r="H208" s="124"/>
      <c r="I208" s="125"/>
      <c r="J208" s="124"/>
      <c r="K208" s="126"/>
      <c r="L208" s="126"/>
      <c r="M208" s="127"/>
      <c r="N208" s="127"/>
      <c r="O208" s="127"/>
      <c r="P208" s="127"/>
      <c r="Q208" s="127"/>
      <c r="R208" s="128"/>
      <c r="S208" s="129"/>
      <c r="T208" s="129"/>
      <c r="U208" s="130"/>
      <c r="V208" s="130"/>
      <c r="W208" s="131"/>
      <c r="X208" s="132"/>
      <c r="Y208" s="133"/>
    </row>
    <row r="209" spans="1:25" x14ac:dyDescent="0.2">
      <c r="A209" s="122"/>
      <c r="B209" s="180"/>
      <c r="F209" s="123"/>
      <c r="G209" s="186"/>
      <c r="H209" s="124"/>
      <c r="I209" s="125"/>
      <c r="J209" s="124"/>
      <c r="K209" s="126"/>
      <c r="L209" s="126"/>
      <c r="M209" s="127"/>
      <c r="N209" s="127"/>
      <c r="O209" s="127"/>
      <c r="P209" s="127"/>
      <c r="Q209" s="127"/>
      <c r="R209" s="128"/>
      <c r="S209" s="129"/>
      <c r="T209" s="129"/>
      <c r="U209" s="130"/>
      <c r="V209" s="130"/>
      <c r="W209" s="131"/>
      <c r="X209" s="132"/>
      <c r="Y209" s="133"/>
    </row>
    <row r="210" spans="1:25" x14ac:dyDescent="0.2">
      <c r="A210" s="122"/>
      <c r="B210" s="180"/>
      <c r="F210" s="123"/>
      <c r="G210" s="186"/>
      <c r="H210" s="124"/>
      <c r="I210" s="125"/>
      <c r="J210" s="124"/>
      <c r="K210" s="126"/>
      <c r="L210" s="126"/>
      <c r="M210" s="127"/>
      <c r="N210" s="127"/>
      <c r="O210" s="127"/>
      <c r="P210" s="127"/>
      <c r="Q210" s="127"/>
      <c r="R210" s="128"/>
      <c r="S210" s="129"/>
      <c r="T210" s="129"/>
      <c r="U210" s="130"/>
      <c r="V210" s="130"/>
      <c r="W210" s="131"/>
      <c r="X210" s="132"/>
      <c r="Y210" s="133"/>
    </row>
    <row r="211" spans="1:25" x14ac:dyDescent="0.2">
      <c r="A211" s="122"/>
      <c r="B211" s="180"/>
      <c r="F211" s="123"/>
      <c r="G211" s="186"/>
      <c r="H211" s="124"/>
      <c r="I211" s="125"/>
      <c r="J211" s="124"/>
      <c r="K211" s="126"/>
      <c r="L211" s="126"/>
      <c r="M211" s="127"/>
      <c r="N211" s="127"/>
      <c r="O211" s="127"/>
      <c r="P211" s="127"/>
      <c r="Q211" s="127"/>
      <c r="R211" s="128"/>
      <c r="S211" s="129"/>
      <c r="T211" s="129"/>
      <c r="U211" s="130"/>
      <c r="V211" s="130"/>
      <c r="W211" s="131"/>
      <c r="X211" s="132"/>
      <c r="Y211" s="133"/>
    </row>
    <row r="212" spans="1:25" x14ac:dyDescent="0.2">
      <c r="A212" s="122"/>
      <c r="B212" s="180"/>
      <c r="F212" s="123"/>
      <c r="G212" s="186"/>
      <c r="H212" s="124"/>
      <c r="I212" s="125"/>
      <c r="J212" s="124"/>
      <c r="K212" s="126"/>
      <c r="L212" s="126"/>
      <c r="M212" s="127"/>
      <c r="N212" s="127"/>
      <c r="O212" s="127"/>
      <c r="P212" s="127"/>
      <c r="Q212" s="127"/>
      <c r="R212" s="128"/>
      <c r="S212" s="129"/>
      <c r="T212" s="129"/>
      <c r="U212" s="130"/>
      <c r="V212" s="130"/>
      <c r="W212" s="131"/>
      <c r="X212" s="132"/>
      <c r="Y212" s="133"/>
    </row>
    <row r="213" spans="1:25" x14ac:dyDescent="0.2">
      <c r="A213" s="122"/>
      <c r="B213" s="180"/>
      <c r="F213" s="123"/>
      <c r="G213" s="186"/>
      <c r="H213" s="124"/>
      <c r="I213" s="125"/>
      <c r="J213" s="124"/>
      <c r="K213" s="126"/>
      <c r="L213" s="126"/>
      <c r="M213" s="127"/>
      <c r="N213" s="127"/>
      <c r="O213" s="127"/>
      <c r="P213" s="127"/>
      <c r="Q213" s="127"/>
      <c r="R213" s="128"/>
      <c r="S213" s="129"/>
      <c r="T213" s="129"/>
      <c r="U213" s="130"/>
      <c r="V213" s="130"/>
      <c r="W213" s="131"/>
      <c r="X213" s="132"/>
      <c r="Y213" s="133"/>
    </row>
    <row r="214" spans="1:25" x14ac:dyDescent="0.2">
      <c r="A214" s="122"/>
      <c r="B214" s="180"/>
      <c r="F214" s="123"/>
      <c r="G214" s="186"/>
      <c r="H214" s="124"/>
      <c r="I214" s="125"/>
      <c r="J214" s="124"/>
      <c r="K214" s="126"/>
      <c r="L214" s="126"/>
      <c r="M214" s="127"/>
      <c r="N214" s="127"/>
      <c r="O214" s="127"/>
      <c r="P214" s="127"/>
      <c r="Q214" s="127"/>
      <c r="R214" s="128"/>
      <c r="S214" s="129"/>
      <c r="T214" s="129"/>
      <c r="U214" s="130"/>
      <c r="V214" s="130"/>
      <c r="W214" s="131"/>
      <c r="X214" s="132"/>
      <c r="Y214" s="133"/>
    </row>
    <row r="215" spans="1:25" x14ac:dyDescent="0.2">
      <c r="A215" s="122"/>
      <c r="B215" s="180"/>
      <c r="F215" s="123"/>
      <c r="G215" s="186"/>
      <c r="H215" s="124"/>
      <c r="I215" s="125"/>
      <c r="J215" s="124"/>
      <c r="K215" s="126"/>
      <c r="L215" s="126"/>
      <c r="M215" s="127"/>
      <c r="N215" s="127"/>
      <c r="O215" s="127"/>
      <c r="P215" s="127"/>
      <c r="Q215" s="127"/>
      <c r="R215" s="128"/>
      <c r="S215" s="129"/>
      <c r="T215" s="129"/>
      <c r="U215" s="130"/>
      <c r="V215" s="130"/>
      <c r="W215" s="131"/>
      <c r="X215" s="132"/>
      <c r="Y215" s="133"/>
    </row>
    <row r="216" spans="1:25" x14ac:dyDescent="0.2">
      <c r="A216" s="122"/>
      <c r="B216" s="180"/>
      <c r="F216" s="123"/>
      <c r="G216" s="186"/>
      <c r="H216" s="124"/>
      <c r="I216" s="125"/>
      <c r="J216" s="124"/>
      <c r="K216" s="126"/>
      <c r="L216" s="126"/>
      <c r="M216" s="127"/>
      <c r="N216" s="127"/>
      <c r="O216" s="127"/>
      <c r="P216" s="127"/>
      <c r="Q216" s="127"/>
      <c r="R216" s="128"/>
      <c r="S216" s="129"/>
      <c r="T216" s="129"/>
      <c r="U216" s="130"/>
      <c r="V216" s="130"/>
      <c r="W216" s="131"/>
      <c r="X216" s="132"/>
      <c r="Y216" s="133"/>
    </row>
    <row r="217" spans="1:25" x14ac:dyDescent="0.2">
      <c r="A217" s="122"/>
      <c r="B217" s="180"/>
      <c r="F217" s="123"/>
      <c r="G217" s="186"/>
      <c r="H217" s="124"/>
      <c r="I217" s="125"/>
      <c r="J217" s="124"/>
      <c r="K217" s="126"/>
      <c r="L217" s="126"/>
      <c r="M217" s="127"/>
      <c r="N217" s="127"/>
      <c r="O217" s="127"/>
      <c r="P217" s="127"/>
      <c r="Q217" s="127"/>
      <c r="R217" s="128"/>
      <c r="S217" s="129"/>
      <c r="T217" s="129"/>
      <c r="U217" s="130"/>
      <c r="V217" s="130"/>
      <c r="W217" s="131"/>
      <c r="X217" s="132"/>
      <c r="Y217" s="133"/>
    </row>
    <row r="218" spans="1:25" x14ac:dyDescent="0.2">
      <c r="A218" s="122"/>
      <c r="B218" s="180"/>
      <c r="F218" s="123"/>
      <c r="G218" s="186"/>
      <c r="H218" s="124"/>
      <c r="I218" s="125"/>
      <c r="J218" s="124"/>
      <c r="K218" s="126"/>
      <c r="L218" s="126"/>
      <c r="M218" s="127"/>
      <c r="N218" s="127"/>
      <c r="O218" s="127"/>
      <c r="P218" s="127"/>
      <c r="Q218" s="127"/>
      <c r="R218" s="128"/>
      <c r="S218" s="129"/>
      <c r="T218" s="129"/>
      <c r="U218" s="130"/>
      <c r="V218" s="130"/>
      <c r="W218" s="131"/>
      <c r="X218" s="132"/>
      <c r="Y218" s="133"/>
    </row>
    <row r="219" spans="1:25" x14ac:dyDescent="0.2">
      <c r="A219" s="122"/>
      <c r="B219" s="180"/>
      <c r="F219" s="123"/>
      <c r="G219" s="186"/>
      <c r="H219" s="124"/>
      <c r="I219" s="125"/>
      <c r="J219" s="124"/>
      <c r="K219" s="126"/>
      <c r="L219" s="126"/>
      <c r="M219" s="127"/>
      <c r="N219" s="127"/>
      <c r="O219" s="127"/>
      <c r="P219" s="127"/>
      <c r="Q219" s="127"/>
      <c r="R219" s="128"/>
      <c r="S219" s="129"/>
      <c r="T219" s="129"/>
      <c r="U219" s="130"/>
      <c r="V219" s="130"/>
      <c r="W219" s="131"/>
      <c r="X219" s="132"/>
      <c r="Y219" s="133"/>
    </row>
    <row r="220" spans="1:25" x14ac:dyDescent="0.2">
      <c r="A220" s="122"/>
      <c r="B220" s="180"/>
      <c r="F220" s="123"/>
      <c r="G220" s="186"/>
      <c r="H220" s="124"/>
      <c r="I220" s="125"/>
      <c r="J220" s="124"/>
      <c r="K220" s="126"/>
      <c r="L220" s="126"/>
      <c r="M220" s="127"/>
      <c r="N220" s="127"/>
      <c r="O220" s="127"/>
      <c r="P220" s="127"/>
      <c r="Q220" s="127"/>
      <c r="R220" s="128"/>
      <c r="S220" s="129"/>
      <c r="T220" s="129"/>
      <c r="U220" s="130"/>
      <c r="V220" s="130"/>
      <c r="W220" s="131"/>
      <c r="X220" s="132"/>
      <c r="Y220" s="133"/>
    </row>
    <row r="221" spans="1:25" x14ac:dyDescent="0.2">
      <c r="A221" s="122"/>
      <c r="B221" s="180"/>
      <c r="F221" s="123"/>
      <c r="G221" s="186"/>
      <c r="H221" s="124"/>
      <c r="I221" s="125"/>
      <c r="J221" s="124"/>
      <c r="K221" s="126"/>
      <c r="L221" s="126"/>
      <c r="M221" s="127"/>
      <c r="N221" s="127"/>
      <c r="O221" s="127"/>
      <c r="P221" s="127"/>
      <c r="Q221" s="127"/>
      <c r="R221" s="128"/>
      <c r="S221" s="129"/>
      <c r="T221" s="129"/>
      <c r="U221" s="130"/>
      <c r="V221" s="130"/>
      <c r="W221" s="131"/>
      <c r="X221" s="132"/>
      <c r="Y221" s="133"/>
    </row>
    <row r="222" spans="1:25" x14ac:dyDescent="0.2">
      <c r="A222" s="122"/>
      <c r="B222" s="180"/>
      <c r="F222" s="123"/>
      <c r="G222" s="186"/>
      <c r="H222" s="124"/>
      <c r="I222" s="125"/>
      <c r="J222" s="124"/>
      <c r="K222" s="126"/>
      <c r="L222" s="126"/>
      <c r="M222" s="127"/>
      <c r="N222" s="127"/>
      <c r="O222" s="127"/>
      <c r="P222" s="127"/>
      <c r="Q222" s="127"/>
      <c r="R222" s="128"/>
      <c r="S222" s="129"/>
      <c r="T222" s="129"/>
      <c r="U222" s="130"/>
      <c r="V222" s="130"/>
      <c r="W222" s="131"/>
      <c r="X222" s="132"/>
      <c r="Y222" s="133"/>
    </row>
    <row r="223" spans="1:25" x14ac:dyDescent="0.2">
      <c r="A223" s="122"/>
      <c r="B223" s="180"/>
      <c r="F223" s="123"/>
      <c r="G223" s="186"/>
      <c r="H223" s="124"/>
      <c r="I223" s="125"/>
      <c r="J223" s="124"/>
      <c r="K223" s="126"/>
      <c r="L223" s="126"/>
      <c r="M223" s="127"/>
      <c r="N223" s="127"/>
      <c r="O223" s="127"/>
      <c r="P223" s="127"/>
      <c r="Q223" s="127"/>
      <c r="R223" s="128"/>
      <c r="S223" s="129"/>
      <c r="T223" s="129"/>
      <c r="U223" s="130"/>
      <c r="V223" s="130"/>
      <c r="W223" s="131"/>
      <c r="X223" s="132"/>
      <c r="Y223" s="133"/>
    </row>
    <row r="224" spans="1:25" x14ac:dyDescent="0.2">
      <c r="A224" s="122"/>
      <c r="B224" s="180"/>
      <c r="F224" s="123"/>
      <c r="G224" s="186"/>
      <c r="H224" s="124"/>
      <c r="I224" s="125"/>
      <c r="J224" s="124"/>
      <c r="K224" s="126"/>
      <c r="L224" s="126"/>
      <c r="M224" s="127"/>
      <c r="N224" s="127"/>
      <c r="O224" s="127"/>
      <c r="P224" s="127"/>
      <c r="Q224" s="127"/>
      <c r="R224" s="128"/>
      <c r="S224" s="129"/>
      <c r="T224" s="129"/>
      <c r="U224" s="130"/>
      <c r="V224" s="130"/>
      <c r="W224" s="131"/>
      <c r="X224" s="132"/>
      <c r="Y224" s="133"/>
    </row>
    <row r="225" spans="1:25" x14ac:dyDescent="0.2">
      <c r="A225" s="122"/>
      <c r="B225" s="180"/>
      <c r="F225" s="123"/>
      <c r="G225" s="186"/>
      <c r="H225" s="124"/>
      <c r="I225" s="125"/>
      <c r="J225" s="124"/>
      <c r="K225" s="126"/>
      <c r="L225" s="126"/>
      <c r="M225" s="127"/>
      <c r="N225" s="127"/>
      <c r="O225" s="127"/>
      <c r="P225" s="127"/>
      <c r="Q225" s="127"/>
      <c r="R225" s="128"/>
      <c r="S225" s="129"/>
      <c r="T225" s="129"/>
      <c r="U225" s="130"/>
      <c r="V225" s="130"/>
      <c r="W225" s="131"/>
      <c r="X225" s="132"/>
      <c r="Y225" s="133"/>
    </row>
    <row r="226" spans="1:25" x14ac:dyDescent="0.2">
      <c r="A226" s="122"/>
      <c r="B226" s="180"/>
      <c r="F226" s="123"/>
      <c r="G226" s="186"/>
      <c r="H226" s="124"/>
      <c r="I226" s="125"/>
      <c r="J226" s="124"/>
      <c r="K226" s="126"/>
      <c r="L226" s="126"/>
      <c r="M226" s="127"/>
      <c r="N226" s="127"/>
      <c r="O226" s="127"/>
      <c r="P226" s="127"/>
      <c r="Q226" s="127"/>
      <c r="R226" s="128"/>
      <c r="S226" s="129"/>
      <c r="T226" s="129"/>
      <c r="U226" s="130"/>
      <c r="V226" s="130"/>
      <c r="W226" s="131"/>
      <c r="X226" s="132"/>
      <c r="Y226" s="133"/>
    </row>
    <row r="227" spans="1:25" x14ac:dyDescent="0.2">
      <c r="A227" s="122"/>
      <c r="B227" s="180"/>
      <c r="F227" s="123"/>
      <c r="G227" s="186"/>
      <c r="H227" s="124"/>
      <c r="I227" s="125"/>
      <c r="J227" s="124"/>
      <c r="K227" s="126"/>
      <c r="L227" s="126"/>
      <c r="M227" s="127"/>
      <c r="N227" s="127"/>
      <c r="O227" s="127"/>
      <c r="P227" s="127"/>
      <c r="Q227" s="127"/>
      <c r="R227" s="128"/>
      <c r="S227" s="129"/>
      <c r="T227" s="129"/>
      <c r="U227" s="130"/>
      <c r="V227" s="130"/>
      <c r="W227" s="131"/>
      <c r="X227" s="132"/>
      <c r="Y227" s="133"/>
    </row>
    <row r="228" spans="1:25" x14ac:dyDescent="0.2">
      <c r="A228" s="122"/>
      <c r="B228" s="180"/>
      <c r="F228" s="123"/>
      <c r="G228" s="186"/>
      <c r="H228" s="124"/>
      <c r="I228" s="125"/>
      <c r="J228" s="124"/>
      <c r="K228" s="126"/>
      <c r="L228" s="126"/>
      <c r="M228" s="127"/>
      <c r="N228" s="127"/>
      <c r="O228" s="127"/>
      <c r="P228" s="127"/>
      <c r="Q228" s="127"/>
      <c r="R228" s="128"/>
      <c r="S228" s="129"/>
      <c r="T228" s="129"/>
      <c r="U228" s="130"/>
      <c r="V228" s="130"/>
      <c r="W228" s="131"/>
      <c r="X228" s="132"/>
      <c r="Y228" s="133"/>
    </row>
    <row r="229" spans="1:25" x14ac:dyDescent="0.2">
      <c r="A229" s="122"/>
      <c r="B229" s="180"/>
      <c r="F229" s="123"/>
      <c r="G229" s="186"/>
      <c r="H229" s="124"/>
      <c r="I229" s="125"/>
      <c r="J229" s="124"/>
      <c r="K229" s="126"/>
      <c r="L229" s="126"/>
      <c r="M229" s="127"/>
      <c r="N229" s="127"/>
      <c r="O229" s="127"/>
      <c r="P229" s="127"/>
      <c r="Q229" s="127"/>
      <c r="R229" s="128"/>
      <c r="S229" s="129"/>
      <c r="T229" s="129"/>
      <c r="U229" s="130"/>
      <c r="V229" s="130"/>
      <c r="W229" s="131"/>
      <c r="X229" s="132"/>
      <c r="Y229" s="133"/>
    </row>
    <row r="230" spans="1:25" x14ac:dyDescent="0.2">
      <c r="A230" s="122"/>
      <c r="B230" s="180"/>
      <c r="F230" s="123"/>
      <c r="G230" s="186"/>
      <c r="H230" s="124"/>
      <c r="I230" s="125"/>
      <c r="J230" s="124"/>
      <c r="K230" s="126"/>
      <c r="L230" s="126"/>
      <c r="M230" s="127"/>
      <c r="N230" s="127"/>
      <c r="O230" s="127"/>
      <c r="P230" s="127"/>
      <c r="Q230" s="127"/>
      <c r="R230" s="128"/>
      <c r="S230" s="129"/>
      <c r="T230" s="129"/>
      <c r="U230" s="130"/>
      <c r="V230" s="130"/>
      <c r="W230" s="131"/>
      <c r="X230" s="132"/>
      <c r="Y230" s="133"/>
    </row>
    <row r="231" spans="1:25" x14ac:dyDescent="0.2">
      <c r="A231" s="122"/>
      <c r="B231" s="180"/>
      <c r="F231" s="123"/>
      <c r="G231" s="186"/>
      <c r="H231" s="124"/>
      <c r="I231" s="125"/>
      <c r="J231" s="124"/>
      <c r="K231" s="126"/>
      <c r="L231" s="126"/>
      <c r="M231" s="127"/>
      <c r="N231" s="127"/>
      <c r="O231" s="127"/>
      <c r="P231" s="127"/>
      <c r="Q231" s="127"/>
      <c r="R231" s="128"/>
      <c r="S231" s="129"/>
      <c r="T231" s="129"/>
      <c r="U231" s="130"/>
      <c r="V231" s="130"/>
      <c r="W231" s="131"/>
      <c r="X231" s="132"/>
      <c r="Y231" s="133"/>
    </row>
    <row r="232" spans="1:25" x14ac:dyDescent="0.2">
      <c r="A232" s="122"/>
      <c r="B232" s="180"/>
      <c r="F232" s="123"/>
      <c r="G232" s="186"/>
      <c r="H232" s="124"/>
      <c r="I232" s="125"/>
      <c r="J232" s="124"/>
      <c r="K232" s="126"/>
      <c r="L232" s="126"/>
      <c r="M232" s="127"/>
      <c r="N232" s="127"/>
      <c r="O232" s="127"/>
      <c r="P232" s="127"/>
      <c r="Q232" s="127"/>
      <c r="R232" s="128"/>
      <c r="S232" s="129"/>
      <c r="T232" s="129"/>
      <c r="U232" s="130"/>
      <c r="V232" s="130"/>
      <c r="W232" s="131"/>
      <c r="X232" s="132"/>
      <c r="Y232" s="133"/>
    </row>
    <row r="233" spans="1:25" x14ac:dyDescent="0.2">
      <c r="A233" s="122"/>
      <c r="B233" s="180"/>
      <c r="F233" s="123"/>
      <c r="G233" s="186"/>
      <c r="H233" s="124"/>
      <c r="I233" s="125"/>
      <c r="J233" s="124"/>
      <c r="K233" s="126"/>
      <c r="L233" s="126"/>
      <c r="M233" s="127"/>
      <c r="N233" s="127"/>
      <c r="O233" s="127"/>
      <c r="P233" s="127"/>
      <c r="Q233" s="127"/>
      <c r="R233" s="128"/>
      <c r="S233" s="129"/>
      <c r="T233" s="129"/>
      <c r="U233" s="130"/>
      <c r="V233" s="130"/>
      <c r="W233" s="131"/>
      <c r="X233" s="132"/>
      <c r="Y233" s="133"/>
    </row>
    <row r="234" spans="1:25" x14ac:dyDescent="0.2">
      <c r="A234" s="122"/>
      <c r="B234" s="180"/>
      <c r="F234" s="123"/>
      <c r="G234" s="186"/>
      <c r="H234" s="124"/>
      <c r="I234" s="125"/>
      <c r="J234" s="124"/>
      <c r="K234" s="126"/>
      <c r="L234" s="126"/>
      <c r="M234" s="127"/>
      <c r="N234" s="127"/>
      <c r="O234" s="127"/>
      <c r="P234" s="127"/>
      <c r="Q234" s="127"/>
      <c r="R234" s="128"/>
      <c r="S234" s="129"/>
      <c r="T234" s="129"/>
      <c r="U234" s="130"/>
      <c r="V234" s="130"/>
      <c r="W234" s="131"/>
      <c r="X234" s="132"/>
      <c r="Y234" s="133"/>
    </row>
    <row r="235" spans="1:25" x14ac:dyDescent="0.2">
      <c r="A235" s="122"/>
      <c r="B235" s="180"/>
      <c r="F235" s="123"/>
      <c r="G235" s="186"/>
      <c r="H235" s="124"/>
      <c r="I235" s="125"/>
      <c r="J235" s="124"/>
      <c r="K235" s="126"/>
      <c r="L235" s="126"/>
      <c r="M235" s="127"/>
      <c r="N235" s="127"/>
      <c r="O235" s="127"/>
      <c r="P235" s="127"/>
      <c r="Q235" s="127"/>
      <c r="R235" s="128"/>
      <c r="S235" s="129"/>
      <c r="T235" s="129"/>
      <c r="U235" s="130"/>
      <c r="V235" s="130"/>
      <c r="W235" s="131"/>
      <c r="X235" s="132"/>
      <c r="Y235" s="133"/>
    </row>
    <row r="236" spans="1:25" x14ac:dyDescent="0.2">
      <c r="A236" s="122"/>
      <c r="B236" s="180"/>
      <c r="F236" s="123"/>
      <c r="G236" s="186"/>
      <c r="H236" s="124"/>
      <c r="I236" s="125"/>
      <c r="J236" s="124"/>
      <c r="K236" s="126"/>
      <c r="L236" s="126"/>
      <c r="M236" s="127"/>
      <c r="N236" s="127"/>
      <c r="O236" s="127"/>
      <c r="P236" s="127"/>
      <c r="Q236" s="127"/>
      <c r="R236" s="128"/>
      <c r="S236" s="129"/>
      <c r="T236" s="129"/>
      <c r="U236" s="130"/>
      <c r="V236" s="130"/>
      <c r="W236" s="131"/>
      <c r="X236" s="132"/>
      <c r="Y236" s="133"/>
    </row>
    <row r="237" spans="1:25" x14ac:dyDescent="0.2">
      <c r="A237" s="122"/>
      <c r="B237" s="180"/>
      <c r="F237" s="123"/>
      <c r="G237" s="186"/>
      <c r="H237" s="124"/>
      <c r="I237" s="125"/>
      <c r="J237" s="124"/>
      <c r="K237" s="126"/>
      <c r="L237" s="126"/>
      <c r="M237" s="127"/>
      <c r="N237" s="127"/>
      <c r="O237" s="127"/>
      <c r="P237" s="127"/>
      <c r="Q237" s="127"/>
      <c r="R237" s="128"/>
      <c r="S237" s="129"/>
      <c r="T237" s="129"/>
      <c r="U237" s="130"/>
      <c r="V237" s="130"/>
      <c r="W237" s="131"/>
      <c r="X237" s="132"/>
      <c r="Y237" s="133"/>
    </row>
    <row r="238" spans="1:25" x14ac:dyDescent="0.2">
      <c r="A238" s="122"/>
      <c r="B238" s="180"/>
      <c r="F238" s="123"/>
      <c r="G238" s="186"/>
      <c r="H238" s="124"/>
      <c r="I238" s="125"/>
      <c r="J238" s="124"/>
      <c r="K238" s="126"/>
      <c r="L238" s="126"/>
      <c r="M238" s="127"/>
      <c r="N238" s="127"/>
      <c r="O238" s="127"/>
      <c r="P238" s="127"/>
      <c r="Q238" s="127"/>
      <c r="R238" s="128"/>
      <c r="S238" s="129"/>
      <c r="T238" s="129"/>
      <c r="U238" s="130"/>
      <c r="V238" s="130"/>
      <c r="W238" s="131"/>
      <c r="X238" s="132"/>
      <c r="Y238" s="133"/>
    </row>
    <row r="239" spans="1:25" x14ac:dyDescent="0.2">
      <c r="A239" s="122"/>
      <c r="B239" s="180"/>
      <c r="F239" s="123"/>
      <c r="G239" s="186"/>
      <c r="H239" s="124"/>
      <c r="I239" s="125"/>
      <c r="J239" s="124"/>
      <c r="K239" s="126"/>
      <c r="L239" s="126"/>
      <c r="M239" s="127"/>
      <c r="N239" s="127"/>
      <c r="O239" s="127"/>
      <c r="P239" s="127"/>
      <c r="Q239" s="127"/>
      <c r="R239" s="128"/>
      <c r="S239" s="129"/>
      <c r="T239" s="129"/>
      <c r="U239" s="130"/>
      <c r="V239" s="130"/>
      <c r="W239" s="131"/>
      <c r="X239" s="132"/>
      <c r="Y239" s="133"/>
    </row>
    <row r="240" spans="1:25" x14ac:dyDescent="0.2">
      <c r="A240" s="122"/>
      <c r="B240" s="180"/>
      <c r="F240" s="123"/>
      <c r="G240" s="186"/>
      <c r="H240" s="124"/>
      <c r="I240" s="125"/>
      <c r="J240" s="124"/>
      <c r="K240" s="126"/>
      <c r="L240" s="126"/>
      <c r="M240" s="127"/>
      <c r="N240" s="127"/>
      <c r="O240" s="127"/>
      <c r="P240" s="127"/>
      <c r="Q240" s="127"/>
      <c r="R240" s="128"/>
      <c r="S240" s="129"/>
      <c r="T240" s="129"/>
      <c r="U240" s="130"/>
      <c r="V240" s="130"/>
      <c r="W240" s="131"/>
      <c r="X240" s="132"/>
      <c r="Y240" s="133"/>
    </row>
    <row r="241" spans="1:25" x14ac:dyDescent="0.2">
      <c r="A241" s="122"/>
      <c r="B241" s="180"/>
      <c r="F241" s="123"/>
      <c r="G241" s="186"/>
      <c r="H241" s="124"/>
      <c r="I241" s="125"/>
      <c r="J241" s="124"/>
      <c r="K241" s="126"/>
      <c r="L241" s="126"/>
      <c r="M241" s="127"/>
      <c r="N241" s="127"/>
      <c r="O241" s="127"/>
      <c r="P241" s="127"/>
      <c r="Q241" s="127"/>
      <c r="R241" s="128"/>
      <c r="S241" s="129"/>
      <c r="T241" s="129"/>
      <c r="U241" s="130"/>
      <c r="V241" s="130"/>
      <c r="W241" s="131"/>
      <c r="X241" s="132"/>
      <c r="Y241" s="133"/>
    </row>
    <row r="242" spans="1:25" x14ac:dyDescent="0.2">
      <c r="A242" s="122"/>
      <c r="B242" s="180"/>
      <c r="F242" s="123"/>
      <c r="G242" s="186"/>
      <c r="H242" s="124"/>
      <c r="I242" s="125"/>
      <c r="J242" s="124"/>
      <c r="K242" s="126"/>
      <c r="L242" s="126"/>
      <c r="M242" s="127"/>
      <c r="N242" s="127"/>
      <c r="O242" s="127"/>
      <c r="P242" s="127"/>
      <c r="Q242" s="127"/>
      <c r="R242" s="128"/>
      <c r="S242" s="129"/>
      <c r="T242" s="129"/>
      <c r="U242" s="130"/>
      <c r="V242" s="130"/>
      <c r="W242" s="131"/>
      <c r="X242" s="132"/>
      <c r="Y242" s="133"/>
    </row>
    <row r="243" spans="1:25" x14ac:dyDescent="0.2">
      <c r="A243" s="122"/>
      <c r="B243" s="180"/>
      <c r="F243" s="123"/>
      <c r="G243" s="186"/>
      <c r="H243" s="124"/>
      <c r="I243" s="125"/>
      <c r="J243" s="124"/>
      <c r="K243" s="126"/>
      <c r="L243" s="126"/>
      <c r="M243" s="127"/>
      <c r="N243" s="127"/>
      <c r="O243" s="127"/>
      <c r="P243" s="127"/>
      <c r="Q243" s="127"/>
      <c r="R243" s="128"/>
      <c r="S243" s="129"/>
      <c r="T243" s="129"/>
      <c r="U243" s="130"/>
      <c r="V243" s="130"/>
      <c r="W243" s="131"/>
      <c r="X243" s="132"/>
      <c r="Y243" s="133"/>
    </row>
    <row r="244" spans="1:25" x14ac:dyDescent="0.2">
      <c r="A244" s="122"/>
      <c r="B244" s="180"/>
      <c r="F244" s="123"/>
      <c r="G244" s="186"/>
      <c r="H244" s="124"/>
      <c r="I244" s="125"/>
      <c r="J244" s="124"/>
      <c r="K244" s="126"/>
      <c r="L244" s="126"/>
      <c r="M244" s="127"/>
      <c r="N244" s="127"/>
      <c r="O244" s="127"/>
      <c r="P244" s="127"/>
      <c r="Q244" s="127"/>
      <c r="R244" s="128"/>
      <c r="S244" s="129"/>
      <c r="T244" s="129"/>
      <c r="U244" s="130"/>
      <c r="V244" s="130"/>
      <c r="W244" s="131"/>
      <c r="X244" s="132"/>
      <c r="Y244" s="133"/>
    </row>
    <row r="245" spans="1:25" x14ac:dyDescent="0.2">
      <c r="A245" s="122"/>
      <c r="B245" s="180"/>
      <c r="F245" s="123"/>
      <c r="G245" s="186"/>
      <c r="H245" s="124"/>
      <c r="I245" s="125"/>
      <c r="J245" s="124"/>
      <c r="K245" s="126"/>
      <c r="L245" s="126"/>
      <c r="M245" s="127"/>
      <c r="N245" s="127"/>
      <c r="O245" s="127"/>
      <c r="P245" s="127"/>
      <c r="Q245" s="127"/>
      <c r="R245" s="128"/>
      <c r="S245" s="129"/>
      <c r="T245" s="129"/>
      <c r="U245" s="130"/>
      <c r="V245" s="130"/>
      <c r="W245" s="131"/>
      <c r="X245" s="132"/>
      <c r="Y245" s="133"/>
    </row>
    <row r="246" spans="1:25" x14ac:dyDescent="0.2">
      <c r="A246" s="122"/>
      <c r="B246" s="180"/>
      <c r="F246" s="123"/>
      <c r="G246" s="186"/>
      <c r="H246" s="124"/>
      <c r="I246" s="125"/>
      <c r="J246" s="124"/>
      <c r="K246" s="126"/>
      <c r="L246" s="126"/>
      <c r="M246" s="127"/>
      <c r="N246" s="127"/>
      <c r="O246" s="127"/>
      <c r="P246" s="127"/>
      <c r="Q246" s="127"/>
      <c r="R246" s="128"/>
      <c r="S246" s="129"/>
      <c r="T246" s="129"/>
      <c r="U246" s="130"/>
      <c r="V246" s="130"/>
      <c r="W246" s="131"/>
      <c r="X246" s="132"/>
      <c r="Y246" s="133"/>
    </row>
    <row r="247" spans="1:25" x14ac:dyDescent="0.2">
      <c r="A247" s="122"/>
      <c r="B247" s="180"/>
      <c r="F247" s="123"/>
      <c r="G247" s="186"/>
      <c r="H247" s="124"/>
      <c r="I247" s="125"/>
      <c r="J247" s="124"/>
      <c r="K247" s="126"/>
      <c r="L247" s="126"/>
      <c r="M247" s="127"/>
      <c r="N247" s="127"/>
      <c r="O247" s="127"/>
      <c r="P247" s="127"/>
      <c r="Q247" s="127"/>
      <c r="R247" s="128"/>
      <c r="S247" s="129"/>
      <c r="T247" s="129"/>
      <c r="U247" s="130"/>
      <c r="V247" s="130"/>
      <c r="W247" s="131"/>
      <c r="X247" s="132"/>
      <c r="Y247" s="133"/>
    </row>
    <row r="248" spans="1:25" x14ac:dyDescent="0.2">
      <c r="A248" s="122"/>
      <c r="B248" s="180"/>
      <c r="F248" s="123"/>
      <c r="G248" s="186"/>
      <c r="H248" s="124"/>
      <c r="I248" s="125"/>
      <c r="J248" s="124"/>
      <c r="K248" s="126"/>
      <c r="L248" s="126"/>
      <c r="M248" s="127"/>
      <c r="N248" s="127"/>
      <c r="O248" s="127"/>
      <c r="P248" s="127"/>
      <c r="Q248" s="127"/>
      <c r="R248" s="128"/>
      <c r="S248" s="129"/>
      <c r="T248" s="129"/>
      <c r="U248" s="130"/>
      <c r="V248" s="130"/>
      <c r="W248" s="131"/>
      <c r="X248" s="132"/>
      <c r="Y248" s="133"/>
    </row>
    <row r="249" spans="1:25" x14ac:dyDescent="0.2">
      <c r="A249" s="122"/>
      <c r="B249" s="180"/>
      <c r="F249" s="123"/>
      <c r="G249" s="186"/>
      <c r="H249" s="124"/>
      <c r="I249" s="125"/>
      <c r="J249" s="124"/>
      <c r="K249" s="126"/>
      <c r="L249" s="126"/>
      <c r="M249" s="127"/>
      <c r="N249" s="127"/>
      <c r="O249" s="127"/>
      <c r="P249" s="127"/>
      <c r="Q249" s="127"/>
      <c r="R249" s="128"/>
      <c r="S249" s="129"/>
      <c r="T249" s="129"/>
      <c r="U249" s="130"/>
      <c r="V249" s="130"/>
      <c r="W249" s="131"/>
      <c r="X249" s="132"/>
      <c r="Y249" s="133"/>
    </row>
    <row r="250" spans="1:25" x14ac:dyDescent="0.2">
      <c r="A250" s="122"/>
      <c r="B250" s="180"/>
      <c r="F250" s="123"/>
      <c r="G250" s="186"/>
      <c r="H250" s="124"/>
      <c r="I250" s="125"/>
      <c r="J250" s="124"/>
      <c r="K250" s="126"/>
      <c r="L250" s="126"/>
      <c r="M250" s="127"/>
      <c r="N250" s="127"/>
      <c r="O250" s="127"/>
      <c r="P250" s="127"/>
      <c r="Q250" s="127"/>
      <c r="R250" s="128"/>
      <c r="S250" s="129"/>
      <c r="T250" s="129"/>
      <c r="U250" s="130"/>
      <c r="V250" s="130"/>
      <c r="W250" s="131"/>
      <c r="X250" s="132"/>
      <c r="Y250" s="133"/>
    </row>
    <row r="251" spans="1:25" x14ac:dyDescent="0.2">
      <c r="A251" s="122"/>
      <c r="B251" s="180"/>
      <c r="F251" s="123"/>
      <c r="G251" s="186"/>
      <c r="H251" s="124"/>
      <c r="I251" s="125"/>
      <c r="J251" s="124"/>
      <c r="K251" s="126"/>
      <c r="L251" s="126"/>
      <c r="M251" s="127"/>
      <c r="N251" s="127"/>
      <c r="O251" s="127"/>
      <c r="P251" s="127"/>
      <c r="Q251" s="127"/>
      <c r="R251" s="128"/>
      <c r="S251" s="129"/>
      <c r="T251" s="129"/>
      <c r="U251" s="130"/>
      <c r="V251" s="130"/>
      <c r="W251" s="131"/>
      <c r="X251" s="132"/>
      <c r="Y251" s="133"/>
    </row>
    <row r="252" spans="1:25" x14ac:dyDescent="0.2">
      <c r="A252" s="122"/>
      <c r="B252" s="180"/>
      <c r="F252" s="123"/>
      <c r="G252" s="186"/>
      <c r="H252" s="124"/>
      <c r="I252" s="125"/>
      <c r="J252" s="124"/>
      <c r="K252" s="126"/>
      <c r="L252" s="126"/>
      <c r="M252" s="127"/>
      <c r="N252" s="127"/>
      <c r="O252" s="127"/>
      <c r="P252" s="127"/>
      <c r="Q252" s="127"/>
      <c r="R252" s="128"/>
      <c r="S252" s="129"/>
      <c r="T252" s="129"/>
      <c r="U252" s="130"/>
      <c r="V252" s="130"/>
      <c r="W252" s="131"/>
      <c r="X252" s="132"/>
      <c r="Y252" s="133"/>
    </row>
    <row r="253" spans="1:25" x14ac:dyDescent="0.2">
      <c r="A253" s="122"/>
      <c r="B253" s="180"/>
      <c r="F253" s="123"/>
      <c r="G253" s="186"/>
      <c r="H253" s="124"/>
      <c r="I253" s="125"/>
      <c r="J253" s="124"/>
      <c r="K253" s="126"/>
      <c r="L253" s="126"/>
      <c r="M253" s="127"/>
      <c r="N253" s="127"/>
      <c r="O253" s="127"/>
      <c r="P253" s="127"/>
      <c r="Q253" s="127"/>
      <c r="R253" s="128"/>
      <c r="S253" s="129"/>
      <c r="T253" s="129"/>
      <c r="U253" s="130"/>
      <c r="V253" s="130"/>
      <c r="W253" s="131"/>
      <c r="X253" s="132"/>
      <c r="Y253" s="133"/>
    </row>
    <row r="254" spans="1:25" x14ac:dyDescent="0.2">
      <c r="A254" s="122"/>
      <c r="B254" s="180"/>
      <c r="F254" s="123"/>
      <c r="G254" s="186"/>
      <c r="H254" s="124"/>
      <c r="I254" s="125"/>
      <c r="J254" s="124"/>
      <c r="K254" s="126"/>
      <c r="L254" s="126"/>
      <c r="M254" s="127"/>
      <c r="N254" s="127"/>
      <c r="O254" s="127"/>
      <c r="P254" s="127"/>
      <c r="Q254" s="127"/>
      <c r="R254" s="128"/>
      <c r="S254" s="129"/>
      <c r="T254" s="129"/>
      <c r="U254" s="130"/>
      <c r="V254" s="130"/>
      <c r="W254" s="131"/>
      <c r="X254" s="132"/>
      <c r="Y254" s="133"/>
    </row>
    <row r="255" spans="1:25" x14ac:dyDescent="0.2">
      <c r="A255" s="122"/>
      <c r="B255" s="180"/>
      <c r="F255" s="123"/>
      <c r="G255" s="186"/>
      <c r="H255" s="124"/>
      <c r="I255" s="125"/>
      <c r="J255" s="124"/>
      <c r="K255" s="126"/>
      <c r="L255" s="126"/>
      <c r="M255" s="127"/>
      <c r="N255" s="127"/>
      <c r="O255" s="127"/>
      <c r="P255" s="127"/>
      <c r="Q255" s="127"/>
      <c r="R255" s="128"/>
      <c r="S255" s="129"/>
      <c r="T255" s="129"/>
      <c r="U255" s="130"/>
      <c r="V255" s="130"/>
      <c r="W255" s="131"/>
      <c r="X255" s="132"/>
      <c r="Y255" s="133"/>
    </row>
    <row r="256" spans="1:25" x14ac:dyDescent="0.2">
      <c r="A256" s="122"/>
      <c r="B256" s="180"/>
      <c r="F256" s="123"/>
      <c r="G256" s="186"/>
      <c r="H256" s="124"/>
      <c r="I256" s="125"/>
      <c r="J256" s="124"/>
      <c r="K256" s="126"/>
      <c r="L256" s="126"/>
      <c r="M256" s="127"/>
      <c r="N256" s="127"/>
      <c r="O256" s="127"/>
      <c r="P256" s="127"/>
      <c r="Q256" s="127"/>
      <c r="R256" s="128"/>
      <c r="S256" s="129"/>
      <c r="T256" s="129"/>
      <c r="U256" s="130"/>
      <c r="V256" s="130"/>
      <c r="W256" s="131"/>
      <c r="X256" s="132"/>
      <c r="Y256" s="133"/>
    </row>
    <row r="257" spans="1:25" x14ac:dyDescent="0.2">
      <c r="A257" s="122"/>
      <c r="B257" s="180"/>
      <c r="F257" s="123"/>
      <c r="G257" s="186"/>
      <c r="H257" s="124"/>
      <c r="I257" s="125"/>
      <c r="J257" s="124"/>
      <c r="K257" s="126"/>
      <c r="L257" s="126"/>
      <c r="M257" s="127"/>
      <c r="N257" s="127"/>
      <c r="O257" s="127"/>
      <c r="P257" s="127"/>
      <c r="Q257" s="127"/>
      <c r="R257" s="128"/>
      <c r="S257" s="129"/>
      <c r="T257" s="129"/>
      <c r="U257" s="130"/>
      <c r="V257" s="130"/>
      <c r="W257" s="131"/>
      <c r="X257" s="132"/>
      <c r="Y257" s="133"/>
    </row>
    <row r="258" spans="1:25" x14ac:dyDescent="0.2">
      <c r="A258" s="122"/>
      <c r="B258" s="180"/>
      <c r="F258" s="123"/>
      <c r="G258" s="186"/>
      <c r="H258" s="124"/>
      <c r="I258" s="125"/>
      <c r="J258" s="124"/>
      <c r="K258" s="126"/>
      <c r="L258" s="126"/>
      <c r="M258" s="127"/>
      <c r="N258" s="127"/>
      <c r="O258" s="127"/>
      <c r="P258" s="127"/>
      <c r="Q258" s="127"/>
      <c r="R258" s="128"/>
      <c r="S258" s="129"/>
      <c r="T258" s="129"/>
      <c r="U258" s="130"/>
      <c r="V258" s="130"/>
      <c r="W258" s="131"/>
      <c r="X258" s="132"/>
      <c r="Y258" s="133"/>
    </row>
    <row r="259" spans="1:25" x14ac:dyDescent="0.2">
      <c r="A259" s="122"/>
      <c r="B259" s="180"/>
      <c r="F259" s="123"/>
      <c r="G259" s="186"/>
      <c r="H259" s="124"/>
      <c r="I259" s="125"/>
      <c r="J259" s="124"/>
      <c r="K259" s="126"/>
      <c r="L259" s="126"/>
      <c r="M259" s="127"/>
      <c r="N259" s="127"/>
      <c r="O259" s="127"/>
      <c r="P259" s="127"/>
      <c r="Q259" s="127"/>
      <c r="R259" s="128"/>
      <c r="S259" s="129"/>
      <c r="T259" s="129"/>
      <c r="U259" s="130"/>
      <c r="V259" s="130"/>
      <c r="W259" s="131"/>
      <c r="X259" s="132"/>
      <c r="Y259" s="133"/>
    </row>
    <row r="260" spans="1:25" x14ac:dyDescent="0.2">
      <c r="A260" s="122"/>
      <c r="B260" s="180"/>
      <c r="F260" s="123"/>
      <c r="G260" s="186"/>
      <c r="H260" s="124"/>
      <c r="I260" s="125"/>
      <c r="J260" s="124"/>
      <c r="K260" s="126"/>
      <c r="L260" s="126"/>
      <c r="M260" s="127"/>
      <c r="N260" s="127"/>
      <c r="O260" s="127"/>
      <c r="P260" s="127"/>
      <c r="Q260" s="127"/>
      <c r="R260" s="128"/>
      <c r="S260" s="129"/>
      <c r="T260" s="129"/>
      <c r="U260" s="130"/>
      <c r="V260" s="130"/>
      <c r="W260" s="131"/>
      <c r="X260" s="132"/>
      <c r="Y260" s="133"/>
    </row>
    <row r="261" spans="1:25" x14ac:dyDescent="0.2">
      <c r="A261" s="122"/>
      <c r="B261" s="180"/>
      <c r="F261" s="123"/>
      <c r="G261" s="186"/>
      <c r="H261" s="124"/>
      <c r="I261" s="125"/>
      <c r="J261" s="124"/>
      <c r="K261" s="126"/>
      <c r="L261" s="126"/>
      <c r="M261" s="127"/>
      <c r="N261" s="127"/>
      <c r="O261" s="127"/>
      <c r="P261" s="127"/>
      <c r="Q261" s="127"/>
      <c r="R261" s="128"/>
      <c r="S261" s="129"/>
      <c r="T261" s="129"/>
      <c r="U261" s="130"/>
      <c r="V261" s="130"/>
      <c r="W261" s="131"/>
      <c r="X261" s="132"/>
      <c r="Y261" s="133"/>
    </row>
    <row r="262" spans="1:25" x14ac:dyDescent="0.2">
      <c r="A262" s="122"/>
      <c r="B262" s="180"/>
      <c r="F262" s="123"/>
      <c r="G262" s="186"/>
      <c r="H262" s="124"/>
      <c r="I262" s="125"/>
      <c r="J262" s="124"/>
      <c r="K262" s="126"/>
      <c r="L262" s="126"/>
      <c r="M262" s="127"/>
      <c r="N262" s="127"/>
      <c r="O262" s="127"/>
      <c r="P262" s="127"/>
      <c r="Q262" s="127"/>
      <c r="R262" s="128"/>
      <c r="S262" s="129"/>
      <c r="T262" s="129"/>
      <c r="U262" s="130"/>
      <c r="V262" s="130"/>
      <c r="W262" s="131"/>
      <c r="X262" s="132"/>
      <c r="Y262" s="133"/>
    </row>
    <row r="263" spans="1:25" x14ac:dyDescent="0.2">
      <c r="A263" s="122"/>
      <c r="B263" s="180"/>
      <c r="F263" s="123"/>
      <c r="G263" s="186"/>
      <c r="H263" s="124"/>
      <c r="I263" s="125"/>
      <c r="J263" s="124"/>
      <c r="K263" s="126"/>
      <c r="L263" s="126"/>
      <c r="M263" s="127"/>
      <c r="N263" s="127"/>
      <c r="O263" s="127"/>
      <c r="P263" s="127"/>
      <c r="Q263" s="127"/>
      <c r="R263" s="128"/>
      <c r="S263" s="129"/>
      <c r="T263" s="129"/>
      <c r="U263" s="130"/>
      <c r="V263" s="130"/>
      <c r="W263" s="131"/>
      <c r="X263" s="132"/>
      <c r="Y263" s="133"/>
    </row>
    <row r="264" spans="1:25" x14ac:dyDescent="0.2">
      <c r="A264" s="122"/>
      <c r="B264" s="180"/>
      <c r="F264" s="123"/>
      <c r="G264" s="186"/>
      <c r="H264" s="124"/>
      <c r="I264" s="125"/>
      <c r="J264" s="124"/>
      <c r="K264" s="126"/>
      <c r="L264" s="126"/>
      <c r="M264" s="127"/>
      <c r="N264" s="127"/>
      <c r="O264" s="127"/>
      <c r="P264" s="127"/>
      <c r="Q264" s="127"/>
      <c r="R264" s="128"/>
      <c r="S264" s="129"/>
      <c r="T264" s="129"/>
      <c r="U264" s="130"/>
      <c r="V264" s="130"/>
      <c r="W264" s="131"/>
      <c r="X264" s="132"/>
      <c r="Y264" s="133"/>
    </row>
    <row r="265" spans="1:25" x14ac:dyDescent="0.2">
      <c r="A265" s="122"/>
      <c r="B265" s="180"/>
      <c r="F265" s="123"/>
      <c r="G265" s="186"/>
      <c r="H265" s="124"/>
      <c r="I265" s="125"/>
      <c r="J265" s="124"/>
      <c r="K265" s="126"/>
      <c r="L265" s="126"/>
      <c r="M265" s="127"/>
      <c r="N265" s="127"/>
      <c r="O265" s="127"/>
      <c r="P265" s="127"/>
      <c r="Q265" s="127"/>
      <c r="R265" s="128"/>
      <c r="S265" s="129"/>
      <c r="T265" s="129"/>
      <c r="U265" s="130"/>
      <c r="V265" s="130"/>
      <c r="W265" s="131"/>
      <c r="X265" s="132"/>
      <c r="Y265" s="133"/>
    </row>
    <row r="266" spans="1:25" x14ac:dyDescent="0.2">
      <c r="A266" s="122"/>
      <c r="B266" s="180"/>
      <c r="F266" s="123"/>
      <c r="G266" s="186"/>
      <c r="H266" s="124"/>
      <c r="I266" s="125"/>
      <c r="J266" s="124"/>
      <c r="K266" s="126"/>
      <c r="L266" s="126"/>
      <c r="M266" s="127"/>
      <c r="N266" s="127"/>
      <c r="O266" s="127"/>
      <c r="P266" s="127"/>
      <c r="Q266" s="127"/>
      <c r="R266" s="128"/>
      <c r="S266" s="129"/>
      <c r="T266" s="129"/>
      <c r="U266" s="130"/>
      <c r="V266" s="130"/>
      <c r="W266" s="131"/>
      <c r="X266" s="132"/>
      <c r="Y266" s="133"/>
    </row>
    <row r="267" spans="1:25" x14ac:dyDescent="0.2">
      <c r="A267" s="122"/>
      <c r="B267" s="180"/>
      <c r="F267" s="123"/>
      <c r="G267" s="186"/>
      <c r="H267" s="124"/>
      <c r="I267" s="125"/>
      <c r="J267" s="124"/>
      <c r="K267" s="126"/>
      <c r="L267" s="126"/>
      <c r="M267" s="127"/>
      <c r="N267" s="127"/>
      <c r="O267" s="127"/>
      <c r="P267" s="127"/>
      <c r="Q267" s="127"/>
      <c r="R267" s="128"/>
      <c r="S267" s="129"/>
      <c r="T267" s="129"/>
      <c r="U267" s="130"/>
      <c r="V267" s="130"/>
      <c r="W267" s="131"/>
      <c r="X267" s="132"/>
      <c r="Y267" s="133"/>
    </row>
    <row r="268" spans="1:25" x14ac:dyDescent="0.2">
      <c r="A268" s="122"/>
      <c r="B268" s="180"/>
      <c r="F268" s="123"/>
      <c r="G268" s="186"/>
      <c r="H268" s="124"/>
      <c r="I268" s="125"/>
      <c r="J268" s="124"/>
      <c r="K268" s="126"/>
      <c r="L268" s="126"/>
      <c r="M268" s="127"/>
      <c r="N268" s="127"/>
      <c r="O268" s="127"/>
      <c r="P268" s="127"/>
      <c r="Q268" s="127"/>
      <c r="R268" s="128"/>
      <c r="S268" s="129"/>
      <c r="T268" s="129"/>
      <c r="U268" s="130"/>
      <c r="V268" s="130"/>
      <c r="W268" s="131"/>
      <c r="X268" s="132"/>
      <c r="Y268" s="133"/>
    </row>
    <row r="269" spans="1:25" x14ac:dyDescent="0.2">
      <c r="A269" s="122"/>
      <c r="B269" s="180"/>
      <c r="F269" s="123"/>
      <c r="G269" s="186"/>
      <c r="H269" s="124"/>
      <c r="I269" s="125"/>
      <c r="J269" s="124"/>
      <c r="K269" s="126"/>
      <c r="L269" s="126"/>
      <c r="M269" s="127"/>
      <c r="N269" s="127"/>
      <c r="O269" s="127"/>
      <c r="P269" s="127"/>
      <c r="Q269" s="127"/>
      <c r="R269" s="128"/>
      <c r="S269" s="129"/>
      <c r="T269" s="129"/>
      <c r="U269" s="130"/>
      <c r="V269" s="130"/>
      <c r="W269" s="131"/>
      <c r="X269" s="132"/>
      <c r="Y269" s="133"/>
    </row>
    <row r="270" spans="1:25" x14ac:dyDescent="0.2">
      <c r="A270" s="122"/>
      <c r="B270" s="180"/>
      <c r="F270" s="123"/>
      <c r="G270" s="186"/>
      <c r="H270" s="124"/>
      <c r="I270" s="125"/>
      <c r="J270" s="124"/>
      <c r="K270" s="126"/>
      <c r="L270" s="126"/>
      <c r="M270" s="127"/>
      <c r="N270" s="127"/>
      <c r="O270" s="127"/>
      <c r="P270" s="127"/>
      <c r="Q270" s="127"/>
      <c r="R270" s="128"/>
      <c r="S270" s="129"/>
      <c r="T270" s="129"/>
      <c r="U270" s="130"/>
      <c r="V270" s="130"/>
      <c r="W270" s="131"/>
      <c r="X270" s="132"/>
      <c r="Y270" s="133"/>
    </row>
    <row r="271" spans="1:25" x14ac:dyDescent="0.2">
      <c r="A271" s="122"/>
      <c r="B271" s="180"/>
      <c r="F271" s="123"/>
      <c r="G271" s="186"/>
      <c r="H271" s="124"/>
      <c r="I271" s="125"/>
      <c r="J271" s="124"/>
      <c r="K271" s="126"/>
      <c r="L271" s="126"/>
      <c r="M271" s="127"/>
      <c r="N271" s="127"/>
      <c r="O271" s="127"/>
      <c r="P271" s="127"/>
      <c r="Q271" s="127"/>
      <c r="R271" s="128"/>
      <c r="S271" s="129"/>
      <c r="T271" s="129"/>
      <c r="U271" s="130"/>
      <c r="V271" s="130"/>
      <c r="W271" s="131"/>
      <c r="X271" s="132"/>
      <c r="Y271" s="133"/>
    </row>
    <row r="272" spans="1:25" x14ac:dyDescent="0.2">
      <c r="A272" s="122"/>
      <c r="B272" s="180"/>
      <c r="F272" s="123"/>
      <c r="G272" s="186"/>
      <c r="H272" s="124"/>
      <c r="I272" s="125"/>
      <c r="J272" s="124"/>
      <c r="K272" s="126"/>
      <c r="L272" s="126"/>
      <c r="M272" s="127"/>
      <c r="N272" s="127"/>
      <c r="O272" s="127"/>
      <c r="P272" s="127"/>
      <c r="Q272" s="127"/>
      <c r="R272" s="128"/>
      <c r="S272" s="129"/>
      <c r="T272" s="129"/>
      <c r="U272" s="130"/>
      <c r="V272" s="130"/>
      <c r="W272" s="131"/>
      <c r="X272" s="132"/>
      <c r="Y272" s="133"/>
    </row>
    <row r="273" spans="1:25" x14ac:dyDescent="0.2">
      <c r="A273" s="122"/>
      <c r="B273" s="180"/>
      <c r="F273" s="123"/>
      <c r="G273" s="186"/>
      <c r="H273" s="124"/>
      <c r="I273" s="125"/>
      <c r="J273" s="124"/>
      <c r="K273" s="126"/>
      <c r="L273" s="126"/>
      <c r="M273" s="127"/>
      <c r="N273" s="127"/>
      <c r="O273" s="127"/>
      <c r="P273" s="127"/>
      <c r="Q273" s="127"/>
      <c r="R273" s="128"/>
      <c r="S273" s="129"/>
      <c r="T273" s="129"/>
      <c r="U273" s="130"/>
      <c r="V273" s="130"/>
      <c r="W273" s="131"/>
      <c r="X273" s="132"/>
      <c r="Y273" s="133"/>
    </row>
    <row r="274" spans="1:25" x14ac:dyDescent="0.2">
      <c r="A274" s="122"/>
      <c r="B274" s="180"/>
      <c r="F274" s="123"/>
      <c r="G274" s="186"/>
      <c r="H274" s="124"/>
      <c r="I274" s="125"/>
      <c r="J274" s="124"/>
      <c r="K274" s="126"/>
      <c r="L274" s="126"/>
      <c r="M274" s="127"/>
      <c r="N274" s="127"/>
      <c r="O274" s="127"/>
      <c r="P274" s="127"/>
      <c r="Q274" s="127"/>
      <c r="R274" s="128"/>
      <c r="S274" s="129"/>
      <c r="T274" s="129"/>
      <c r="U274" s="130"/>
      <c r="V274" s="130"/>
      <c r="W274" s="131"/>
      <c r="X274" s="132"/>
      <c r="Y274" s="133"/>
    </row>
    <row r="275" spans="1:25" x14ac:dyDescent="0.2">
      <c r="A275" s="122"/>
      <c r="B275" s="180"/>
      <c r="F275" s="123"/>
      <c r="G275" s="186"/>
      <c r="H275" s="124"/>
      <c r="I275" s="125"/>
      <c r="J275" s="124"/>
      <c r="K275" s="126"/>
      <c r="L275" s="126"/>
      <c r="M275" s="127"/>
      <c r="N275" s="127"/>
      <c r="O275" s="127"/>
      <c r="P275" s="127"/>
      <c r="Q275" s="127"/>
      <c r="R275" s="128"/>
      <c r="S275" s="129"/>
      <c r="T275" s="129"/>
      <c r="U275" s="130"/>
      <c r="V275" s="130"/>
      <c r="W275" s="131"/>
      <c r="X275" s="132"/>
      <c r="Y275" s="133"/>
    </row>
    <row r="276" spans="1:25" x14ac:dyDescent="0.2">
      <c r="A276" s="122"/>
      <c r="B276" s="180"/>
      <c r="F276" s="123"/>
      <c r="G276" s="186"/>
      <c r="H276" s="124"/>
      <c r="I276" s="125"/>
      <c r="J276" s="124"/>
      <c r="K276" s="126"/>
      <c r="L276" s="126"/>
      <c r="M276" s="127"/>
      <c r="N276" s="127"/>
      <c r="O276" s="127"/>
      <c r="P276" s="127"/>
      <c r="Q276" s="127"/>
      <c r="R276" s="128"/>
      <c r="S276" s="129"/>
      <c r="T276" s="129"/>
      <c r="U276" s="130"/>
      <c r="V276" s="130"/>
      <c r="W276" s="131"/>
      <c r="X276" s="132"/>
      <c r="Y276" s="133"/>
    </row>
    <row r="277" spans="1:25" x14ac:dyDescent="0.2">
      <c r="A277" s="122"/>
      <c r="B277" s="180"/>
      <c r="F277" s="123"/>
      <c r="G277" s="186"/>
      <c r="H277" s="124"/>
      <c r="I277" s="125"/>
      <c r="J277" s="124"/>
      <c r="K277" s="126"/>
      <c r="L277" s="126"/>
      <c r="M277" s="127"/>
      <c r="N277" s="127"/>
      <c r="O277" s="127"/>
      <c r="P277" s="127"/>
      <c r="Q277" s="127"/>
      <c r="R277" s="128"/>
      <c r="S277" s="129"/>
      <c r="T277" s="129"/>
      <c r="U277" s="130"/>
      <c r="V277" s="130"/>
      <c r="W277" s="131"/>
      <c r="X277" s="132"/>
      <c r="Y277" s="133"/>
    </row>
    <row r="278" spans="1:25" x14ac:dyDescent="0.2">
      <c r="A278" s="122"/>
      <c r="B278" s="180"/>
      <c r="F278" s="123"/>
      <c r="G278" s="186"/>
      <c r="H278" s="124"/>
      <c r="I278" s="125"/>
      <c r="J278" s="124"/>
      <c r="K278" s="126"/>
      <c r="L278" s="126"/>
      <c r="M278" s="127"/>
      <c r="N278" s="127"/>
      <c r="O278" s="127"/>
      <c r="P278" s="127"/>
      <c r="Q278" s="127"/>
      <c r="R278" s="128"/>
      <c r="S278" s="129"/>
      <c r="T278" s="129"/>
      <c r="U278" s="130"/>
      <c r="V278" s="130"/>
      <c r="W278" s="131"/>
      <c r="X278" s="132"/>
      <c r="Y278" s="133"/>
    </row>
    <row r="279" spans="1:25" x14ac:dyDescent="0.2">
      <c r="A279" s="122"/>
      <c r="B279" s="180"/>
      <c r="F279" s="123"/>
      <c r="G279" s="186"/>
      <c r="H279" s="124"/>
      <c r="I279" s="125"/>
      <c r="J279" s="124"/>
      <c r="K279" s="126"/>
      <c r="L279" s="126"/>
      <c r="M279" s="127"/>
      <c r="N279" s="127"/>
      <c r="O279" s="127"/>
      <c r="P279" s="127"/>
      <c r="Q279" s="127"/>
      <c r="R279" s="128"/>
      <c r="S279" s="129"/>
      <c r="T279" s="129"/>
      <c r="U279" s="130"/>
      <c r="V279" s="130"/>
      <c r="W279" s="131"/>
      <c r="X279" s="132"/>
      <c r="Y279" s="133"/>
    </row>
    <row r="280" spans="1:25" x14ac:dyDescent="0.2">
      <c r="A280" s="122"/>
      <c r="B280" s="180"/>
      <c r="F280" s="123"/>
      <c r="G280" s="186"/>
      <c r="H280" s="124"/>
      <c r="I280" s="125"/>
      <c r="J280" s="124"/>
      <c r="K280" s="126"/>
      <c r="L280" s="126"/>
      <c r="M280" s="127"/>
      <c r="N280" s="127"/>
      <c r="O280" s="127"/>
      <c r="P280" s="127"/>
      <c r="Q280" s="127"/>
      <c r="R280" s="128"/>
      <c r="S280" s="129"/>
      <c r="T280" s="129"/>
      <c r="U280" s="130"/>
      <c r="V280" s="130"/>
      <c r="W280" s="131"/>
      <c r="X280" s="132"/>
      <c r="Y280" s="133"/>
    </row>
    <row r="281" spans="1:25" x14ac:dyDescent="0.2">
      <c r="A281" s="122"/>
      <c r="B281" s="180"/>
      <c r="F281" s="123"/>
      <c r="G281" s="186"/>
      <c r="H281" s="124"/>
      <c r="I281" s="125"/>
      <c r="J281" s="124"/>
      <c r="K281" s="126"/>
      <c r="L281" s="126"/>
      <c r="M281" s="127"/>
      <c r="N281" s="127"/>
      <c r="O281" s="127"/>
      <c r="P281" s="127"/>
      <c r="Q281" s="127"/>
      <c r="R281" s="128"/>
      <c r="S281" s="129"/>
      <c r="T281" s="129"/>
      <c r="U281" s="130"/>
      <c r="V281" s="130"/>
      <c r="W281" s="131"/>
      <c r="X281" s="132"/>
      <c r="Y281" s="133"/>
    </row>
    <row r="282" spans="1:25" x14ac:dyDescent="0.2">
      <c r="A282" s="122"/>
      <c r="B282" s="180"/>
      <c r="F282" s="123"/>
      <c r="G282" s="186"/>
      <c r="H282" s="124"/>
      <c r="I282" s="125"/>
      <c r="J282" s="124"/>
      <c r="K282" s="126"/>
      <c r="L282" s="126"/>
      <c r="M282" s="127"/>
      <c r="N282" s="127"/>
      <c r="O282" s="127"/>
      <c r="P282" s="127"/>
      <c r="Q282" s="127"/>
      <c r="R282" s="128"/>
      <c r="S282" s="129"/>
      <c r="T282" s="129"/>
      <c r="U282" s="130"/>
      <c r="V282" s="130"/>
      <c r="W282" s="131"/>
      <c r="X282" s="132"/>
      <c r="Y282" s="133"/>
    </row>
    <row r="283" spans="1:25" x14ac:dyDescent="0.2">
      <c r="A283" s="122"/>
      <c r="B283" s="180"/>
      <c r="F283" s="123"/>
      <c r="G283" s="186"/>
      <c r="H283" s="124"/>
      <c r="I283" s="125"/>
      <c r="J283" s="124"/>
      <c r="K283" s="126"/>
      <c r="L283" s="126"/>
      <c r="M283" s="127"/>
      <c r="N283" s="127"/>
      <c r="O283" s="127"/>
      <c r="P283" s="127"/>
      <c r="Q283" s="127"/>
      <c r="R283" s="128"/>
      <c r="S283" s="129"/>
      <c r="T283" s="129"/>
      <c r="U283" s="130"/>
      <c r="V283" s="130"/>
      <c r="W283" s="131"/>
      <c r="X283" s="132"/>
      <c r="Y283" s="133"/>
    </row>
    <row r="284" spans="1:25" x14ac:dyDescent="0.2">
      <c r="A284" s="122"/>
      <c r="B284" s="180"/>
      <c r="F284" s="123"/>
      <c r="G284" s="186"/>
      <c r="H284" s="124"/>
      <c r="I284" s="125"/>
      <c r="J284" s="124"/>
      <c r="K284" s="126"/>
      <c r="L284" s="126"/>
      <c r="M284" s="127"/>
      <c r="N284" s="127"/>
      <c r="O284" s="127"/>
      <c r="P284" s="127"/>
      <c r="Q284" s="127"/>
      <c r="R284" s="128"/>
      <c r="S284" s="129"/>
      <c r="T284" s="129"/>
      <c r="U284" s="130"/>
      <c r="V284" s="130"/>
      <c r="W284" s="131"/>
      <c r="X284" s="132"/>
      <c r="Y284" s="133"/>
    </row>
    <row r="285" spans="1:25" x14ac:dyDescent="0.2">
      <c r="A285" s="122"/>
      <c r="B285" s="180"/>
      <c r="F285" s="123"/>
      <c r="G285" s="186"/>
      <c r="H285" s="124"/>
      <c r="I285" s="125"/>
      <c r="J285" s="124"/>
      <c r="K285" s="126"/>
      <c r="L285" s="126"/>
      <c r="M285" s="127"/>
      <c r="N285" s="127"/>
      <c r="O285" s="127"/>
      <c r="P285" s="127"/>
      <c r="Q285" s="127"/>
      <c r="R285" s="128"/>
      <c r="S285" s="129"/>
      <c r="T285" s="129"/>
      <c r="U285" s="130"/>
      <c r="V285" s="130"/>
      <c r="W285" s="131"/>
      <c r="X285" s="132"/>
      <c r="Y285" s="133"/>
    </row>
    <row r="286" spans="1:25" x14ac:dyDescent="0.2">
      <c r="A286" s="122"/>
      <c r="B286" s="180"/>
      <c r="F286" s="123"/>
      <c r="G286" s="186"/>
      <c r="H286" s="124"/>
      <c r="I286" s="125"/>
      <c r="J286" s="124"/>
      <c r="K286" s="126"/>
      <c r="L286" s="126"/>
      <c r="M286" s="127"/>
      <c r="N286" s="127"/>
      <c r="O286" s="127"/>
      <c r="P286" s="127"/>
      <c r="Q286" s="127"/>
      <c r="R286" s="128"/>
      <c r="S286" s="129"/>
      <c r="T286" s="129"/>
      <c r="U286" s="130"/>
      <c r="V286" s="130"/>
      <c r="W286" s="131"/>
      <c r="X286" s="132"/>
      <c r="Y286" s="133"/>
    </row>
    <row r="287" spans="1:25" x14ac:dyDescent="0.2">
      <c r="A287" s="122"/>
      <c r="B287" s="180"/>
      <c r="F287" s="123"/>
      <c r="G287" s="186"/>
      <c r="H287" s="124"/>
      <c r="I287" s="125"/>
      <c r="J287" s="124"/>
      <c r="K287" s="126"/>
      <c r="L287" s="126"/>
      <c r="M287" s="127"/>
      <c r="N287" s="127"/>
      <c r="O287" s="127"/>
      <c r="P287" s="127"/>
      <c r="Q287" s="127"/>
      <c r="R287" s="128"/>
      <c r="S287" s="129"/>
      <c r="T287" s="129"/>
      <c r="U287" s="130"/>
      <c r="V287" s="130"/>
      <c r="W287" s="131"/>
      <c r="X287" s="132"/>
      <c r="Y287" s="133"/>
    </row>
    <row r="288" spans="1:25" x14ac:dyDescent="0.2">
      <c r="A288" s="122"/>
      <c r="B288" s="180"/>
      <c r="F288" s="123"/>
      <c r="G288" s="186"/>
      <c r="H288" s="124"/>
      <c r="I288" s="125"/>
      <c r="J288" s="124"/>
      <c r="K288" s="126"/>
      <c r="L288" s="126"/>
      <c r="M288" s="127"/>
      <c r="N288" s="127"/>
      <c r="O288" s="127"/>
      <c r="P288" s="127"/>
      <c r="Q288" s="127"/>
      <c r="R288" s="128"/>
      <c r="S288" s="129"/>
      <c r="T288" s="129"/>
      <c r="U288" s="130"/>
      <c r="V288" s="130"/>
      <c r="W288" s="131"/>
      <c r="X288" s="132"/>
      <c r="Y288" s="133"/>
    </row>
    <row r="289" spans="1:25" x14ac:dyDescent="0.2">
      <c r="A289" s="122"/>
      <c r="B289" s="180"/>
      <c r="F289" s="123"/>
      <c r="G289" s="186"/>
      <c r="H289" s="124"/>
      <c r="I289" s="125"/>
      <c r="J289" s="124"/>
      <c r="K289" s="126"/>
      <c r="L289" s="126"/>
      <c r="M289" s="127"/>
      <c r="N289" s="127"/>
      <c r="O289" s="127"/>
      <c r="P289" s="127"/>
      <c r="Q289" s="127"/>
      <c r="R289" s="128"/>
      <c r="S289" s="129"/>
      <c r="T289" s="129"/>
      <c r="U289" s="130"/>
      <c r="V289" s="130"/>
      <c r="W289" s="131"/>
      <c r="X289" s="132"/>
      <c r="Y289" s="133"/>
    </row>
    <row r="290" spans="1:25" x14ac:dyDescent="0.2">
      <c r="A290" s="122"/>
      <c r="B290" s="180"/>
      <c r="F290" s="123"/>
      <c r="G290" s="186"/>
      <c r="H290" s="124"/>
      <c r="I290" s="125"/>
      <c r="J290" s="124"/>
      <c r="K290" s="126"/>
      <c r="L290" s="126"/>
      <c r="M290" s="127"/>
      <c r="N290" s="127"/>
      <c r="O290" s="127"/>
      <c r="P290" s="127"/>
      <c r="Q290" s="127"/>
      <c r="R290" s="128"/>
      <c r="S290" s="129"/>
      <c r="T290" s="129"/>
      <c r="U290" s="130"/>
      <c r="V290" s="130"/>
      <c r="W290" s="131"/>
      <c r="X290" s="132"/>
      <c r="Y290" s="133"/>
    </row>
    <row r="291" spans="1:25" x14ac:dyDescent="0.2">
      <c r="A291" s="122"/>
      <c r="B291" s="180"/>
      <c r="F291" s="123"/>
      <c r="G291" s="186"/>
      <c r="H291" s="124"/>
      <c r="I291" s="125"/>
      <c r="J291" s="124"/>
      <c r="K291" s="126"/>
      <c r="L291" s="126"/>
      <c r="M291" s="127"/>
      <c r="N291" s="127"/>
      <c r="O291" s="127"/>
      <c r="P291" s="127"/>
      <c r="Q291" s="127"/>
      <c r="R291" s="128"/>
      <c r="S291" s="129"/>
      <c r="T291" s="129"/>
      <c r="U291" s="130"/>
      <c r="V291" s="130"/>
      <c r="W291" s="131"/>
      <c r="X291" s="132"/>
      <c r="Y291" s="133"/>
    </row>
    <row r="292" spans="1:25" x14ac:dyDescent="0.2">
      <c r="A292" s="122"/>
      <c r="B292" s="180"/>
      <c r="F292" s="123"/>
      <c r="G292" s="186"/>
      <c r="H292" s="124"/>
      <c r="I292" s="125"/>
      <c r="J292" s="124"/>
      <c r="K292" s="126"/>
      <c r="L292" s="126"/>
      <c r="M292" s="127"/>
      <c r="N292" s="127"/>
      <c r="O292" s="127"/>
      <c r="P292" s="127"/>
      <c r="Q292" s="127"/>
      <c r="R292" s="128"/>
      <c r="S292" s="129"/>
      <c r="T292" s="129"/>
      <c r="U292" s="130"/>
      <c r="V292" s="130"/>
      <c r="W292" s="131"/>
      <c r="X292" s="132"/>
      <c r="Y292" s="133"/>
    </row>
    <row r="293" spans="1:25" x14ac:dyDescent="0.2">
      <c r="A293" s="122"/>
      <c r="B293" s="180"/>
      <c r="F293" s="123"/>
      <c r="G293" s="186"/>
      <c r="H293" s="124"/>
      <c r="I293" s="125"/>
      <c r="J293" s="124"/>
      <c r="K293" s="126"/>
      <c r="L293" s="126"/>
      <c r="M293" s="127"/>
      <c r="N293" s="127"/>
      <c r="O293" s="127"/>
      <c r="P293" s="127"/>
      <c r="Q293" s="127"/>
      <c r="R293" s="128"/>
      <c r="S293" s="129"/>
      <c r="T293" s="129"/>
      <c r="U293" s="130"/>
      <c r="V293" s="130"/>
      <c r="W293" s="131"/>
      <c r="X293" s="132"/>
      <c r="Y293" s="133"/>
    </row>
    <row r="294" spans="1:25" x14ac:dyDescent="0.2">
      <c r="A294" s="122"/>
      <c r="B294" s="180"/>
      <c r="F294" s="123"/>
      <c r="G294" s="186"/>
      <c r="H294" s="124"/>
      <c r="I294" s="125"/>
      <c r="J294" s="124"/>
      <c r="K294" s="126"/>
      <c r="L294" s="126"/>
      <c r="M294" s="127"/>
      <c r="N294" s="127"/>
      <c r="O294" s="127"/>
      <c r="P294" s="127"/>
      <c r="Q294" s="127"/>
      <c r="R294" s="128"/>
      <c r="S294" s="129"/>
      <c r="T294" s="129"/>
      <c r="U294" s="130"/>
      <c r="V294" s="130"/>
      <c r="W294" s="131"/>
      <c r="X294" s="132"/>
      <c r="Y294" s="133"/>
    </row>
    <row r="295" spans="1:25" x14ac:dyDescent="0.2">
      <c r="A295" s="122"/>
      <c r="B295" s="180"/>
      <c r="F295" s="123"/>
      <c r="G295" s="186"/>
      <c r="H295" s="124"/>
      <c r="I295" s="125"/>
      <c r="J295" s="124"/>
      <c r="K295" s="126"/>
      <c r="L295" s="126"/>
      <c r="M295" s="127"/>
      <c r="N295" s="127"/>
      <c r="O295" s="127"/>
      <c r="P295" s="127"/>
      <c r="Q295" s="127"/>
      <c r="R295" s="128"/>
      <c r="S295" s="129"/>
      <c r="T295" s="129"/>
      <c r="U295" s="130"/>
      <c r="V295" s="130"/>
      <c r="W295" s="131"/>
      <c r="X295" s="132"/>
      <c r="Y295" s="133"/>
    </row>
    <row r="296" spans="1:25" x14ac:dyDescent="0.2">
      <c r="A296" s="122"/>
      <c r="B296" s="180"/>
      <c r="F296" s="123"/>
      <c r="G296" s="186"/>
      <c r="H296" s="124"/>
      <c r="I296" s="125"/>
      <c r="J296" s="124"/>
      <c r="K296" s="126"/>
      <c r="L296" s="126"/>
      <c r="M296" s="127"/>
      <c r="N296" s="127"/>
      <c r="O296" s="127"/>
      <c r="P296" s="127"/>
      <c r="Q296" s="127"/>
      <c r="R296" s="128"/>
      <c r="S296" s="129"/>
      <c r="T296" s="129"/>
      <c r="U296" s="130"/>
      <c r="V296" s="130"/>
      <c r="W296" s="131"/>
      <c r="X296" s="132"/>
      <c r="Y296" s="133"/>
    </row>
    <row r="297" spans="1:25" x14ac:dyDescent="0.2">
      <c r="A297" s="122"/>
      <c r="B297" s="180"/>
      <c r="F297" s="123"/>
      <c r="G297" s="186"/>
      <c r="H297" s="124"/>
      <c r="I297" s="125"/>
      <c r="J297" s="124"/>
      <c r="K297" s="126"/>
      <c r="L297" s="126"/>
      <c r="M297" s="127"/>
      <c r="N297" s="127"/>
      <c r="O297" s="127"/>
      <c r="P297" s="127"/>
      <c r="Q297" s="127"/>
      <c r="R297" s="128"/>
      <c r="S297" s="129"/>
      <c r="T297" s="129"/>
      <c r="U297" s="130"/>
      <c r="V297" s="130"/>
      <c r="W297" s="131"/>
      <c r="X297" s="132"/>
      <c r="Y297" s="133"/>
    </row>
    <row r="298" spans="1:25" x14ac:dyDescent="0.2">
      <c r="A298" s="122"/>
      <c r="B298" s="180"/>
      <c r="F298" s="123"/>
      <c r="G298" s="186"/>
      <c r="H298" s="124"/>
      <c r="I298" s="125"/>
      <c r="J298" s="124"/>
      <c r="K298" s="126"/>
      <c r="L298" s="126"/>
      <c r="M298" s="127"/>
      <c r="N298" s="127"/>
      <c r="O298" s="127"/>
      <c r="P298" s="127"/>
      <c r="Q298" s="127"/>
      <c r="R298" s="128"/>
      <c r="S298" s="129"/>
      <c r="T298" s="129"/>
      <c r="U298" s="130"/>
      <c r="V298" s="130"/>
      <c r="W298" s="131"/>
      <c r="X298" s="132"/>
      <c r="Y298" s="133"/>
    </row>
    <row r="299" spans="1:25" x14ac:dyDescent="0.2">
      <c r="A299" s="122"/>
      <c r="B299" s="180"/>
      <c r="F299" s="123"/>
      <c r="G299" s="186"/>
      <c r="H299" s="124"/>
      <c r="I299" s="125"/>
      <c r="J299" s="124"/>
      <c r="K299" s="126"/>
      <c r="L299" s="126"/>
      <c r="M299" s="127"/>
      <c r="N299" s="127"/>
      <c r="O299" s="127"/>
      <c r="P299" s="127"/>
      <c r="Q299" s="127"/>
      <c r="R299" s="128"/>
      <c r="S299" s="129"/>
      <c r="T299" s="129"/>
      <c r="U299" s="130"/>
      <c r="V299" s="130"/>
      <c r="W299" s="131"/>
      <c r="X299" s="132"/>
      <c r="Y299" s="133"/>
    </row>
    <row r="300" spans="1:25" x14ac:dyDescent="0.2">
      <c r="A300" s="122"/>
      <c r="B300" s="180"/>
      <c r="F300" s="123"/>
      <c r="G300" s="186"/>
      <c r="H300" s="124"/>
      <c r="I300" s="125"/>
      <c r="J300" s="124"/>
      <c r="K300" s="126"/>
      <c r="L300" s="126"/>
      <c r="M300" s="127"/>
      <c r="N300" s="127"/>
      <c r="O300" s="127"/>
      <c r="P300" s="127"/>
      <c r="Q300" s="127"/>
      <c r="R300" s="128"/>
      <c r="S300" s="129"/>
      <c r="T300" s="129"/>
      <c r="U300" s="130"/>
      <c r="V300" s="130"/>
      <c r="W300" s="131"/>
      <c r="X300" s="132"/>
      <c r="Y300" s="133"/>
    </row>
    <row r="301" spans="1:25" x14ac:dyDescent="0.2">
      <c r="A301" s="122"/>
      <c r="B301" s="180"/>
      <c r="F301" s="123"/>
      <c r="G301" s="186"/>
      <c r="H301" s="124"/>
      <c r="I301" s="125"/>
      <c r="J301" s="124"/>
      <c r="K301" s="126"/>
      <c r="L301" s="126"/>
      <c r="M301" s="127"/>
      <c r="N301" s="127"/>
      <c r="O301" s="127"/>
      <c r="P301" s="127"/>
      <c r="Q301" s="127"/>
      <c r="R301" s="128"/>
      <c r="S301" s="129"/>
      <c r="T301" s="129"/>
      <c r="U301" s="130"/>
      <c r="V301" s="130"/>
      <c r="W301" s="131"/>
      <c r="X301" s="132"/>
      <c r="Y301" s="133"/>
    </row>
    <row r="302" spans="1:25" x14ac:dyDescent="0.2">
      <c r="A302" s="122"/>
      <c r="B302" s="180"/>
      <c r="F302" s="123"/>
      <c r="G302" s="186"/>
      <c r="H302" s="124"/>
      <c r="I302" s="125"/>
      <c r="J302" s="124"/>
      <c r="K302" s="126"/>
      <c r="L302" s="126"/>
      <c r="M302" s="127"/>
      <c r="N302" s="127"/>
      <c r="O302" s="127"/>
      <c r="P302" s="127"/>
      <c r="Q302" s="127"/>
      <c r="R302" s="128"/>
      <c r="S302" s="129"/>
      <c r="T302" s="129"/>
      <c r="U302" s="130"/>
      <c r="V302" s="130"/>
      <c r="W302" s="131"/>
      <c r="X302" s="132"/>
      <c r="Y302" s="133"/>
    </row>
    <row r="303" spans="1:25" x14ac:dyDescent="0.2">
      <c r="A303" s="122"/>
      <c r="B303" s="180"/>
      <c r="F303" s="123"/>
      <c r="G303" s="186"/>
      <c r="H303" s="124"/>
      <c r="I303" s="125"/>
      <c r="J303" s="124"/>
      <c r="K303" s="126"/>
      <c r="L303" s="126"/>
      <c r="M303" s="127"/>
      <c r="N303" s="127"/>
      <c r="O303" s="127"/>
      <c r="P303" s="127"/>
      <c r="Q303" s="127"/>
      <c r="R303" s="128"/>
      <c r="S303" s="129"/>
      <c r="T303" s="129"/>
      <c r="U303" s="130"/>
      <c r="V303" s="130"/>
      <c r="W303" s="131"/>
      <c r="X303" s="132"/>
      <c r="Y303" s="133"/>
    </row>
    <row r="304" spans="1:25" x14ac:dyDescent="0.2">
      <c r="A304" s="122"/>
      <c r="B304" s="180"/>
      <c r="F304" s="123"/>
      <c r="G304" s="186"/>
      <c r="H304" s="124"/>
      <c r="I304" s="125"/>
      <c r="J304" s="124"/>
      <c r="K304" s="126"/>
      <c r="L304" s="126"/>
      <c r="M304" s="127"/>
      <c r="N304" s="127"/>
      <c r="O304" s="127"/>
      <c r="P304" s="127"/>
      <c r="Q304" s="127"/>
      <c r="R304" s="128"/>
      <c r="S304" s="129"/>
      <c r="T304" s="129"/>
      <c r="U304" s="130"/>
      <c r="V304" s="130"/>
      <c r="W304" s="131"/>
      <c r="X304" s="132"/>
      <c r="Y304" s="133"/>
    </row>
    <row r="305" spans="1:25" x14ac:dyDescent="0.2">
      <c r="A305" s="122"/>
      <c r="B305" s="180"/>
      <c r="F305" s="123"/>
      <c r="G305" s="186"/>
      <c r="H305" s="124"/>
      <c r="I305" s="125"/>
      <c r="J305" s="124"/>
      <c r="K305" s="126"/>
      <c r="L305" s="126"/>
      <c r="M305" s="127"/>
      <c r="N305" s="127"/>
      <c r="O305" s="127"/>
      <c r="P305" s="127"/>
      <c r="Q305" s="127"/>
      <c r="R305" s="128"/>
      <c r="S305" s="129"/>
      <c r="T305" s="129"/>
      <c r="U305" s="130"/>
      <c r="V305" s="130"/>
      <c r="W305" s="131"/>
      <c r="X305" s="132"/>
      <c r="Y305" s="133"/>
    </row>
    <row r="306" spans="1:25" x14ac:dyDescent="0.2">
      <c r="A306" s="122"/>
      <c r="B306" s="180"/>
      <c r="F306" s="123"/>
      <c r="G306" s="186"/>
      <c r="H306" s="124"/>
      <c r="I306" s="125"/>
      <c r="J306" s="124"/>
      <c r="K306" s="126"/>
      <c r="L306" s="126"/>
      <c r="M306" s="127"/>
      <c r="N306" s="127"/>
      <c r="O306" s="127"/>
      <c r="P306" s="127"/>
      <c r="Q306" s="127"/>
      <c r="R306" s="128"/>
      <c r="S306" s="129"/>
      <c r="T306" s="129"/>
      <c r="U306" s="130"/>
      <c r="V306" s="130"/>
      <c r="W306" s="131"/>
      <c r="X306" s="132"/>
      <c r="Y306" s="133"/>
    </row>
    <row r="307" spans="1:25" x14ac:dyDescent="0.2">
      <c r="A307" s="122"/>
      <c r="B307" s="180"/>
      <c r="F307" s="123"/>
      <c r="G307" s="186"/>
      <c r="H307" s="124"/>
      <c r="I307" s="125"/>
      <c r="J307" s="124"/>
      <c r="K307" s="126"/>
      <c r="L307" s="126"/>
      <c r="M307" s="127"/>
      <c r="N307" s="127"/>
      <c r="O307" s="127"/>
      <c r="P307" s="127"/>
      <c r="Q307" s="127"/>
      <c r="R307" s="128"/>
      <c r="S307" s="129"/>
      <c r="T307" s="129"/>
      <c r="U307" s="130"/>
      <c r="V307" s="130"/>
      <c r="W307" s="131"/>
      <c r="X307" s="132"/>
      <c r="Y307" s="133"/>
    </row>
    <row r="308" spans="1:25" x14ac:dyDescent="0.2">
      <c r="A308" s="122"/>
      <c r="B308" s="180"/>
      <c r="F308" s="123"/>
      <c r="G308" s="186"/>
      <c r="H308" s="124"/>
      <c r="I308" s="125"/>
      <c r="J308" s="124"/>
      <c r="K308" s="126"/>
      <c r="L308" s="126"/>
      <c r="M308" s="127"/>
      <c r="N308" s="127"/>
      <c r="O308" s="127"/>
      <c r="P308" s="127"/>
      <c r="Q308" s="127"/>
      <c r="R308" s="128"/>
      <c r="S308" s="129"/>
      <c r="T308" s="129"/>
      <c r="U308" s="130"/>
      <c r="V308" s="130"/>
      <c r="W308" s="131"/>
      <c r="X308" s="132"/>
      <c r="Y308" s="133"/>
    </row>
    <row r="309" spans="1:25" x14ac:dyDescent="0.2">
      <c r="A309" s="122"/>
      <c r="B309" s="180"/>
      <c r="F309" s="123"/>
      <c r="G309" s="186"/>
      <c r="H309" s="124"/>
      <c r="I309" s="125"/>
      <c r="J309" s="124"/>
      <c r="K309" s="126"/>
      <c r="L309" s="126"/>
      <c r="M309" s="127"/>
      <c r="N309" s="127"/>
      <c r="O309" s="127"/>
      <c r="P309" s="127"/>
      <c r="Q309" s="127"/>
      <c r="R309" s="128"/>
      <c r="S309" s="129"/>
      <c r="T309" s="129"/>
      <c r="U309" s="130"/>
      <c r="V309" s="130"/>
      <c r="W309" s="131"/>
      <c r="X309" s="132"/>
      <c r="Y309" s="133"/>
    </row>
    <row r="310" spans="1:25" x14ac:dyDescent="0.2">
      <c r="A310" s="122"/>
      <c r="B310" s="180"/>
      <c r="F310" s="123"/>
      <c r="G310" s="186"/>
      <c r="H310" s="124"/>
      <c r="I310" s="125"/>
      <c r="J310" s="124"/>
      <c r="K310" s="126"/>
      <c r="L310" s="126"/>
      <c r="M310" s="127"/>
      <c r="N310" s="127"/>
      <c r="O310" s="127"/>
      <c r="P310" s="127"/>
      <c r="Q310" s="127"/>
      <c r="R310" s="128"/>
      <c r="S310" s="129"/>
      <c r="T310" s="129"/>
      <c r="U310" s="130"/>
      <c r="V310" s="130"/>
      <c r="W310" s="131"/>
      <c r="X310" s="132"/>
      <c r="Y310" s="133"/>
    </row>
    <row r="311" spans="1:25" x14ac:dyDescent="0.2">
      <c r="A311" s="122"/>
      <c r="B311" s="180"/>
      <c r="F311" s="123"/>
      <c r="G311" s="186"/>
      <c r="H311" s="124"/>
      <c r="I311" s="125"/>
      <c r="J311" s="124"/>
      <c r="K311" s="126"/>
      <c r="L311" s="126"/>
      <c r="M311" s="127"/>
      <c r="N311" s="127"/>
      <c r="O311" s="127"/>
      <c r="P311" s="127"/>
      <c r="Q311" s="127"/>
      <c r="R311" s="128"/>
      <c r="S311" s="129"/>
      <c r="T311" s="129"/>
      <c r="U311" s="130"/>
      <c r="V311" s="130"/>
      <c r="W311" s="131"/>
      <c r="X311" s="132"/>
      <c r="Y311" s="133"/>
    </row>
    <row r="312" spans="1:25" x14ac:dyDescent="0.2">
      <c r="A312" s="122"/>
      <c r="B312" s="180"/>
      <c r="F312" s="123"/>
      <c r="G312" s="186"/>
      <c r="H312" s="124"/>
      <c r="I312" s="125"/>
      <c r="J312" s="124"/>
      <c r="K312" s="126"/>
      <c r="L312" s="126"/>
      <c r="M312" s="127"/>
      <c r="N312" s="127"/>
      <c r="O312" s="127"/>
      <c r="P312" s="127"/>
      <c r="Q312" s="127"/>
      <c r="R312" s="128"/>
      <c r="S312" s="129"/>
      <c r="T312" s="129"/>
      <c r="U312" s="130"/>
      <c r="V312" s="130"/>
      <c r="W312" s="131"/>
      <c r="X312" s="132"/>
      <c r="Y312" s="133"/>
    </row>
    <row r="313" spans="1:25" x14ac:dyDescent="0.2">
      <c r="A313" s="122"/>
      <c r="B313" s="180"/>
      <c r="F313" s="123"/>
      <c r="G313" s="186"/>
      <c r="H313" s="124"/>
      <c r="I313" s="125"/>
      <c r="J313" s="124"/>
      <c r="K313" s="126"/>
      <c r="L313" s="126"/>
      <c r="M313" s="127"/>
      <c r="N313" s="127"/>
      <c r="O313" s="127"/>
      <c r="P313" s="127"/>
      <c r="Q313" s="127"/>
      <c r="R313" s="128"/>
      <c r="S313" s="129"/>
      <c r="T313" s="129"/>
      <c r="U313" s="130"/>
      <c r="V313" s="130"/>
      <c r="W313" s="131"/>
      <c r="X313" s="132"/>
      <c r="Y313" s="133"/>
    </row>
    <row r="314" spans="1:25" x14ac:dyDescent="0.2">
      <c r="A314" s="122"/>
      <c r="B314" s="180"/>
      <c r="F314" s="123"/>
      <c r="G314" s="186"/>
      <c r="H314" s="124"/>
      <c r="I314" s="125"/>
      <c r="J314" s="124"/>
      <c r="K314" s="126"/>
      <c r="L314" s="126"/>
      <c r="M314" s="127"/>
      <c r="N314" s="127"/>
      <c r="O314" s="127"/>
      <c r="P314" s="127"/>
      <c r="Q314" s="127"/>
      <c r="R314" s="128"/>
      <c r="S314" s="129"/>
      <c r="T314" s="129"/>
      <c r="U314" s="130"/>
      <c r="V314" s="130"/>
      <c r="W314" s="131"/>
      <c r="X314" s="132"/>
      <c r="Y314" s="133"/>
    </row>
    <row r="315" spans="1:25" x14ac:dyDescent="0.2">
      <c r="A315" s="122"/>
      <c r="B315" s="180"/>
      <c r="F315" s="123"/>
      <c r="G315" s="186"/>
      <c r="H315" s="124"/>
      <c r="I315" s="125"/>
      <c r="J315" s="124"/>
      <c r="K315" s="126"/>
      <c r="L315" s="126"/>
      <c r="M315" s="127"/>
      <c r="N315" s="127"/>
      <c r="O315" s="127"/>
      <c r="P315" s="127"/>
      <c r="Q315" s="127"/>
      <c r="R315" s="128"/>
      <c r="S315" s="129"/>
      <c r="T315" s="129"/>
      <c r="U315" s="130"/>
      <c r="V315" s="130"/>
      <c r="W315" s="131"/>
      <c r="X315" s="132"/>
      <c r="Y315" s="133"/>
    </row>
    <row r="316" spans="1:25" x14ac:dyDescent="0.2">
      <c r="A316" s="122"/>
      <c r="B316" s="180"/>
      <c r="F316" s="123"/>
      <c r="G316" s="186"/>
      <c r="H316" s="124"/>
      <c r="I316" s="125"/>
      <c r="J316" s="124"/>
      <c r="K316" s="126"/>
      <c r="L316" s="126"/>
      <c r="M316" s="127"/>
      <c r="N316" s="127"/>
      <c r="O316" s="127"/>
      <c r="P316" s="127"/>
      <c r="Q316" s="127"/>
      <c r="R316" s="128"/>
      <c r="S316" s="129"/>
      <c r="T316" s="129"/>
      <c r="U316" s="130"/>
      <c r="V316" s="130"/>
      <c r="W316" s="131"/>
      <c r="X316" s="132"/>
      <c r="Y316" s="133"/>
    </row>
    <row r="317" spans="1:25" x14ac:dyDescent="0.2">
      <c r="A317" s="122"/>
      <c r="B317" s="180"/>
      <c r="F317" s="123"/>
      <c r="G317" s="186"/>
      <c r="H317" s="124"/>
      <c r="I317" s="125"/>
      <c r="J317" s="124"/>
      <c r="K317" s="126"/>
      <c r="L317" s="126"/>
      <c r="M317" s="127"/>
      <c r="N317" s="127"/>
      <c r="O317" s="127"/>
      <c r="P317" s="127"/>
      <c r="Q317" s="127"/>
      <c r="R317" s="128"/>
      <c r="S317" s="129"/>
      <c r="T317" s="129"/>
      <c r="U317" s="130"/>
      <c r="V317" s="130"/>
      <c r="W317" s="131"/>
      <c r="X317" s="132"/>
      <c r="Y317" s="133"/>
    </row>
    <row r="318" spans="1:25" x14ac:dyDescent="0.2">
      <c r="A318" s="122"/>
      <c r="B318" s="180"/>
      <c r="F318" s="123"/>
      <c r="G318" s="186"/>
      <c r="H318" s="124"/>
      <c r="I318" s="125"/>
      <c r="J318" s="124"/>
      <c r="K318" s="126"/>
      <c r="L318" s="126"/>
      <c r="M318" s="127"/>
      <c r="N318" s="127"/>
      <c r="O318" s="127"/>
      <c r="P318" s="127"/>
      <c r="Q318" s="127"/>
      <c r="R318" s="128"/>
      <c r="S318" s="129"/>
      <c r="T318" s="129"/>
      <c r="U318" s="130"/>
      <c r="V318" s="130"/>
      <c r="W318" s="131"/>
      <c r="X318" s="132"/>
      <c r="Y318" s="133"/>
    </row>
    <row r="319" spans="1:25" x14ac:dyDescent="0.2">
      <c r="A319" s="122"/>
      <c r="B319" s="180"/>
      <c r="F319" s="123"/>
      <c r="G319" s="186"/>
      <c r="H319" s="124"/>
      <c r="I319" s="125"/>
      <c r="J319" s="124"/>
      <c r="K319" s="126"/>
      <c r="L319" s="126"/>
      <c r="M319" s="127"/>
      <c r="N319" s="127"/>
      <c r="O319" s="127"/>
      <c r="P319" s="127"/>
      <c r="Q319" s="127"/>
      <c r="R319" s="128"/>
      <c r="S319" s="129"/>
      <c r="T319" s="129"/>
      <c r="U319" s="130"/>
      <c r="V319" s="130"/>
      <c r="W319" s="131"/>
      <c r="X319" s="132"/>
      <c r="Y319" s="133"/>
    </row>
    <row r="320" spans="1:25" x14ac:dyDescent="0.2">
      <c r="A320" s="122"/>
      <c r="B320" s="180"/>
      <c r="F320" s="123"/>
      <c r="G320" s="186"/>
      <c r="H320" s="124"/>
      <c r="I320" s="125"/>
      <c r="J320" s="124"/>
      <c r="K320" s="126"/>
      <c r="L320" s="126"/>
      <c r="M320" s="127"/>
      <c r="N320" s="127"/>
      <c r="O320" s="127"/>
      <c r="P320" s="127"/>
      <c r="Q320" s="127"/>
      <c r="R320" s="128"/>
      <c r="S320" s="129"/>
      <c r="T320" s="129"/>
      <c r="U320" s="130"/>
      <c r="V320" s="130"/>
      <c r="W320" s="131"/>
      <c r="X320" s="132"/>
      <c r="Y320" s="133"/>
    </row>
    <row r="321" spans="1:25" x14ac:dyDescent="0.2">
      <c r="A321" s="122"/>
      <c r="B321" s="180"/>
      <c r="F321" s="123"/>
      <c r="G321" s="186"/>
      <c r="H321" s="124"/>
      <c r="I321" s="125"/>
      <c r="J321" s="124"/>
      <c r="K321" s="126"/>
      <c r="L321" s="126"/>
      <c r="M321" s="127"/>
      <c r="N321" s="127"/>
      <c r="O321" s="127"/>
      <c r="P321" s="127"/>
      <c r="Q321" s="127"/>
      <c r="R321" s="128"/>
      <c r="S321" s="129"/>
      <c r="T321" s="129"/>
      <c r="U321" s="130"/>
      <c r="V321" s="130"/>
      <c r="W321" s="131"/>
      <c r="X321" s="132"/>
      <c r="Y321" s="133"/>
    </row>
    <row r="322" spans="1:25" x14ac:dyDescent="0.2">
      <c r="A322" s="122"/>
      <c r="B322" s="180"/>
      <c r="F322" s="123"/>
      <c r="G322" s="186"/>
      <c r="H322" s="124"/>
      <c r="I322" s="125"/>
      <c r="J322" s="124"/>
      <c r="K322" s="126"/>
      <c r="L322" s="126"/>
      <c r="M322" s="127"/>
      <c r="N322" s="127"/>
      <c r="O322" s="127"/>
      <c r="P322" s="127"/>
      <c r="Q322" s="127"/>
      <c r="R322" s="128"/>
      <c r="S322" s="129"/>
      <c r="T322" s="129"/>
      <c r="U322" s="130"/>
      <c r="V322" s="130"/>
      <c r="W322" s="131"/>
      <c r="X322" s="132"/>
      <c r="Y322" s="133"/>
    </row>
    <row r="323" spans="1:25" x14ac:dyDescent="0.2">
      <c r="A323" s="122"/>
      <c r="B323" s="180"/>
      <c r="F323" s="123"/>
      <c r="G323" s="186"/>
      <c r="H323" s="124"/>
      <c r="I323" s="125"/>
      <c r="J323" s="124"/>
      <c r="K323" s="126"/>
      <c r="L323" s="126"/>
      <c r="M323" s="127"/>
      <c r="N323" s="127"/>
      <c r="O323" s="127"/>
      <c r="P323" s="127"/>
      <c r="Q323" s="127"/>
      <c r="R323" s="128"/>
      <c r="S323" s="129"/>
      <c r="T323" s="129"/>
      <c r="U323" s="130"/>
      <c r="V323" s="130"/>
      <c r="W323" s="131"/>
      <c r="X323" s="132"/>
      <c r="Y323" s="133"/>
    </row>
    <row r="324" spans="1:25" x14ac:dyDescent="0.2">
      <c r="A324" s="122"/>
      <c r="B324" s="180"/>
      <c r="F324" s="123"/>
      <c r="G324" s="186"/>
      <c r="H324" s="124"/>
      <c r="I324" s="125"/>
      <c r="J324" s="124"/>
      <c r="K324" s="126"/>
      <c r="L324" s="126"/>
      <c r="M324" s="127"/>
      <c r="N324" s="127"/>
      <c r="O324" s="127"/>
      <c r="P324" s="127"/>
      <c r="Q324" s="127"/>
      <c r="R324" s="128"/>
      <c r="S324" s="129"/>
      <c r="T324" s="129"/>
      <c r="U324" s="130"/>
      <c r="V324" s="130"/>
      <c r="W324" s="131"/>
      <c r="X324" s="132"/>
      <c r="Y324" s="133"/>
    </row>
    <row r="325" spans="1:25" x14ac:dyDescent="0.2">
      <c r="A325" s="122"/>
      <c r="B325" s="180"/>
      <c r="F325" s="123"/>
      <c r="G325" s="186"/>
      <c r="H325" s="124"/>
      <c r="I325" s="125"/>
      <c r="J325" s="124"/>
      <c r="K325" s="126"/>
      <c r="L325" s="126"/>
      <c r="M325" s="127"/>
      <c r="N325" s="127"/>
      <c r="O325" s="127"/>
      <c r="P325" s="127"/>
      <c r="Q325" s="127"/>
      <c r="R325" s="128"/>
      <c r="S325" s="129"/>
      <c r="T325" s="129"/>
      <c r="U325" s="130"/>
      <c r="V325" s="130"/>
      <c r="W325" s="131"/>
      <c r="X325" s="132"/>
      <c r="Y325" s="133"/>
    </row>
    <row r="326" spans="1:25" x14ac:dyDescent="0.2">
      <c r="A326" s="122"/>
      <c r="B326" s="180"/>
      <c r="F326" s="123"/>
      <c r="G326" s="186"/>
      <c r="H326" s="124"/>
      <c r="I326" s="125"/>
      <c r="J326" s="124"/>
      <c r="K326" s="126"/>
      <c r="L326" s="126"/>
      <c r="M326" s="127"/>
      <c r="N326" s="127"/>
      <c r="O326" s="127"/>
      <c r="P326" s="127"/>
      <c r="Q326" s="127"/>
      <c r="R326" s="128"/>
      <c r="S326" s="129"/>
      <c r="T326" s="129"/>
      <c r="U326" s="130"/>
      <c r="V326" s="130"/>
      <c r="W326" s="131"/>
      <c r="X326" s="132"/>
      <c r="Y326" s="133"/>
    </row>
    <row r="327" spans="1:25" x14ac:dyDescent="0.2">
      <c r="A327" s="122"/>
      <c r="B327" s="180"/>
      <c r="F327" s="123"/>
      <c r="G327" s="186"/>
      <c r="H327" s="124"/>
      <c r="I327" s="125"/>
      <c r="J327" s="124"/>
      <c r="K327" s="126"/>
      <c r="L327" s="126"/>
      <c r="M327" s="127"/>
      <c r="N327" s="127"/>
      <c r="O327" s="127"/>
      <c r="P327" s="127"/>
      <c r="Q327" s="127"/>
      <c r="R327" s="128"/>
      <c r="S327" s="129"/>
      <c r="T327" s="129"/>
      <c r="U327" s="130"/>
      <c r="V327" s="130"/>
      <c r="W327" s="131"/>
      <c r="X327" s="132"/>
      <c r="Y327" s="133"/>
    </row>
    <row r="328" spans="1:25" x14ac:dyDescent="0.2">
      <c r="A328" s="122"/>
      <c r="B328" s="180"/>
      <c r="F328" s="123"/>
      <c r="G328" s="186"/>
      <c r="H328" s="124"/>
      <c r="I328" s="125"/>
      <c r="J328" s="124"/>
      <c r="K328" s="126"/>
      <c r="L328" s="126"/>
      <c r="M328" s="127"/>
      <c r="N328" s="127"/>
      <c r="O328" s="127"/>
      <c r="P328" s="127"/>
      <c r="Q328" s="127"/>
      <c r="R328" s="128"/>
      <c r="S328" s="129"/>
      <c r="T328" s="129"/>
      <c r="U328" s="130"/>
      <c r="V328" s="130"/>
      <c r="W328" s="131"/>
      <c r="X328" s="132"/>
      <c r="Y328" s="133"/>
    </row>
    <row r="329" spans="1:25" x14ac:dyDescent="0.2">
      <c r="A329" s="122"/>
      <c r="B329" s="180"/>
      <c r="F329" s="123"/>
      <c r="G329" s="186"/>
      <c r="H329" s="124"/>
      <c r="I329" s="125"/>
      <c r="J329" s="124"/>
      <c r="K329" s="126"/>
      <c r="L329" s="126"/>
      <c r="M329" s="127"/>
      <c r="N329" s="127"/>
      <c r="O329" s="127"/>
      <c r="P329" s="127"/>
      <c r="Q329" s="127"/>
      <c r="R329" s="128"/>
      <c r="S329" s="129"/>
      <c r="T329" s="129"/>
      <c r="U329" s="130"/>
      <c r="V329" s="130"/>
      <c r="W329" s="131"/>
      <c r="X329" s="132"/>
      <c r="Y329" s="133"/>
    </row>
    <row r="330" spans="1:25" x14ac:dyDescent="0.2">
      <c r="A330" s="122"/>
      <c r="B330" s="180"/>
      <c r="F330" s="123"/>
      <c r="G330" s="186"/>
      <c r="H330" s="124"/>
      <c r="I330" s="125"/>
      <c r="J330" s="124"/>
      <c r="K330" s="126"/>
      <c r="L330" s="126"/>
      <c r="M330" s="127"/>
      <c r="N330" s="127"/>
      <c r="O330" s="127"/>
      <c r="P330" s="127"/>
      <c r="Q330" s="127"/>
      <c r="R330" s="128"/>
      <c r="S330" s="129"/>
      <c r="T330" s="129"/>
      <c r="U330" s="130"/>
      <c r="V330" s="130"/>
      <c r="W330" s="131"/>
      <c r="X330" s="132"/>
      <c r="Y330" s="133"/>
    </row>
    <row r="331" spans="1:25" x14ac:dyDescent="0.2">
      <c r="A331" s="122"/>
      <c r="B331" s="180"/>
      <c r="F331" s="123"/>
      <c r="G331" s="186"/>
      <c r="H331" s="124"/>
      <c r="I331" s="125"/>
      <c r="J331" s="124"/>
      <c r="K331" s="126"/>
      <c r="L331" s="126"/>
      <c r="M331" s="127"/>
      <c r="N331" s="127"/>
      <c r="O331" s="127"/>
      <c r="P331" s="127"/>
      <c r="Q331" s="127"/>
      <c r="R331" s="128"/>
      <c r="S331" s="129"/>
      <c r="T331" s="129"/>
      <c r="U331" s="130"/>
      <c r="V331" s="130"/>
      <c r="W331" s="131"/>
      <c r="X331" s="132"/>
      <c r="Y331" s="133"/>
    </row>
    <row r="332" spans="1:25" x14ac:dyDescent="0.2">
      <c r="A332" s="122"/>
      <c r="B332" s="180"/>
      <c r="F332" s="123"/>
      <c r="G332" s="186"/>
      <c r="H332" s="124"/>
      <c r="I332" s="125"/>
      <c r="J332" s="124"/>
      <c r="K332" s="126"/>
      <c r="L332" s="126"/>
      <c r="M332" s="127"/>
      <c r="N332" s="127"/>
      <c r="O332" s="127"/>
      <c r="P332" s="127"/>
      <c r="Q332" s="127"/>
      <c r="R332" s="128"/>
      <c r="S332" s="129"/>
      <c r="T332" s="129"/>
      <c r="U332" s="130"/>
      <c r="V332" s="130"/>
      <c r="W332" s="131"/>
      <c r="X332" s="132"/>
      <c r="Y332" s="133"/>
    </row>
    <row r="333" spans="1:25" x14ac:dyDescent="0.2">
      <c r="A333" s="122"/>
      <c r="B333" s="180"/>
      <c r="F333" s="123"/>
      <c r="G333" s="186"/>
      <c r="H333" s="124"/>
      <c r="I333" s="125"/>
      <c r="J333" s="124"/>
      <c r="K333" s="126"/>
      <c r="L333" s="126"/>
      <c r="M333" s="127"/>
      <c r="N333" s="127"/>
      <c r="O333" s="127"/>
      <c r="P333" s="127"/>
      <c r="Q333" s="127"/>
      <c r="R333" s="128"/>
      <c r="S333" s="129"/>
      <c r="T333" s="129"/>
      <c r="U333" s="130"/>
      <c r="V333" s="130"/>
      <c r="W333" s="131"/>
      <c r="X333" s="132"/>
      <c r="Y333" s="133"/>
    </row>
    <row r="334" spans="1:25" x14ac:dyDescent="0.2">
      <c r="A334" s="122"/>
      <c r="B334" s="180"/>
      <c r="F334" s="123"/>
      <c r="G334" s="186"/>
      <c r="H334" s="124"/>
      <c r="I334" s="125"/>
      <c r="J334" s="124"/>
      <c r="K334" s="126"/>
      <c r="L334" s="126"/>
      <c r="M334" s="127"/>
      <c r="N334" s="127"/>
      <c r="O334" s="127"/>
      <c r="P334" s="127"/>
      <c r="Q334" s="127"/>
      <c r="R334" s="128"/>
      <c r="S334" s="129"/>
      <c r="T334" s="129"/>
      <c r="U334" s="130"/>
      <c r="V334" s="130"/>
      <c r="W334" s="131"/>
      <c r="X334" s="132"/>
      <c r="Y334" s="133"/>
    </row>
    <row r="335" spans="1:25" x14ac:dyDescent="0.2">
      <c r="A335" s="122"/>
      <c r="B335" s="180"/>
      <c r="F335" s="123"/>
      <c r="G335" s="186"/>
      <c r="H335" s="124"/>
      <c r="I335" s="125"/>
      <c r="J335" s="124"/>
      <c r="K335" s="126"/>
      <c r="L335" s="126"/>
      <c r="M335" s="127"/>
      <c r="N335" s="127"/>
      <c r="O335" s="127"/>
      <c r="P335" s="127"/>
      <c r="Q335" s="127"/>
      <c r="R335" s="128"/>
      <c r="S335" s="129"/>
      <c r="T335" s="129"/>
      <c r="U335" s="130"/>
      <c r="V335" s="130"/>
      <c r="W335" s="131"/>
      <c r="X335" s="132"/>
      <c r="Y335" s="133"/>
    </row>
    <row r="336" spans="1:25" x14ac:dyDescent="0.2">
      <c r="A336" s="122"/>
      <c r="B336" s="180"/>
      <c r="F336" s="123"/>
      <c r="G336" s="186"/>
      <c r="H336" s="124"/>
      <c r="I336" s="125"/>
      <c r="J336" s="124"/>
      <c r="K336" s="126"/>
      <c r="L336" s="126"/>
      <c r="M336" s="127"/>
      <c r="N336" s="127"/>
      <c r="O336" s="127"/>
      <c r="P336" s="127"/>
      <c r="Q336" s="127"/>
      <c r="R336" s="128"/>
      <c r="S336" s="129"/>
      <c r="T336" s="129"/>
      <c r="U336" s="130"/>
      <c r="V336" s="130"/>
      <c r="W336" s="131"/>
      <c r="X336" s="132"/>
      <c r="Y336" s="133"/>
    </row>
    <row r="337" spans="1:25" x14ac:dyDescent="0.2">
      <c r="A337" s="122"/>
      <c r="B337" s="180"/>
      <c r="F337" s="123"/>
      <c r="G337" s="186"/>
      <c r="H337" s="124"/>
      <c r="I337" s="125"/>
      <c r="J337" s="124"/>
      <c r="K337" s="126"/>
      <c r="L337" s="126"/>
      <c r="M337" s="127"/>
      <c r="N337" s="127"/>
      <c r="O337" s="127"/>
      <c r="P337" s="127"/>
      <c r="Q337" s="127"/>
      <c r="R337" s="128"/>
      <c r="S337" s="129"/>
      <c r="T337" s="129"/>
      <c r="U337" s="130"/>
      <c r="V337" s="130"/>
      <c r="W337" s="131"/>
      <c r="X337" s="132"/>
      <c r="Y337" s="133"/>
    </row>
    <row r="338" spans="1:25" x14ac:dyDescent="0.2">
      <c r="A338" s="122"/>
      <c r="B338" s="180"/>
      <c r="F338" s="123"/>
      <c r="G338" s="186"/>
      <c r="H338" s="124"/>
      <c r="I338" s="125"/>
      <c r="J338" s="124"/>
      <c r="K338" s="126"/>
      <c r="L338" s="126"/>
      <c r="M338" s="127"/>
      <c r="N338" s="127"/>
      <c r="O338" s="127"/>
      <c r="P338" s="127"/>
      <c r="Q338" s="127"/>
      <c r="R338" s="128"/>
      <c r="S338" s="129"/>
      <c r="T338" s="129"/>
      <c r="U338" s="130"/>
      <c r="V338" s="130"/>
      <c r="W338" s="131"/>
      <c r="X338" s="132"/>
      <c r="Y338" s="133"/>
    </row>
    <row r="339" spans="1:25" x14ac:dyDescent="0.2">
      <c r="A339" s="122"/>
      <c r="B339" s="180"/>
      <c r="F339" s="123"/>
      <c r="G339" s="186"/>
      <c r="H339" s="124"/>
      <c r="I339" s="125"/>
      <c r="J339" s="124"/>
      <c r="K339" s="126"/>
      <c r="L339" s="126"/>
      <c r="M339" s="127"/>
      <c r="N339" s="127"/>
      <c r="O339" s="127"/>
      <c r="P339" s="127"/>
      <c r="Q339" s="127"/>
      <c r="R339" s="128"/>
      <c r="S339" s="129"/>
      <c r="T339" s="129"/>
      <c r="U339" s="130"/>
      <c r="V339" s="130"/>
      <c r="W339" s="131"/>
      <c r="X339" s="132"/>
      <c r="Y339" s="133"/>
    </row>
    <row r="340" spans="1:25" x14ac:dyDescent="0.2">
      <c r="A340" s="122"/>
      <c r="B340" s="180"/>
      <c r="F340" s="123"/>
      <c r="G340" s="186"/>
      <c r="H340" s="124"/>
      <c r="I340" s="125"/>
      <c r="J340" s="124"/>
      <c r="K340" s="126"/>
      <c r="L340" s="126"/>
      <c r="M340" s="127"/>
      <c r="N340" s="127"/>
      <c r="O340" s="127"/>
      <c r="P340" s="127"/>
      <c r="Q340" s="127"/>
      <c r="R340" s="128"/>
      <c r="S340" s="129"/>
      <c r="T340" s="129"/>
      <c r="U340" s="130"/>
      <c r="V340" s="130"/>
      <c r="W340" s="131"/>
      <c r="X340" s="132"/>
      <c r="Y340" s="133"/>
    </row>
    <row r="341" spans="1:25" x14ac:dyDescent="0.2">
      <c r="A341" s="122"/>
      <c r="B341" s="180"/>
      <c r="F341" s="123"/>
      <c r="G341" s="186"/>
      <c r="H341" s="124"/>
      <c r="I341" s="125"/>
      <c r="J341" s="124"/>
      <c r="K341" s="126"/>
      <c r="L341" s="126"/>
      <c r="M341" s="127"/>
      <c r="N341" s="127"/>
      <c r="O341" s="127"/>
      <c r="P341" s="127"/>
      <c r="Q341" s="127"/>
      <c r="R341" s="128"/>
      <c r="S341" s="129"/>
      <c r="T341" s="129"/>
      <c r="U341" s="130"/>
      <c r="V341" s="130"/>
      <c r="W341" s="131"/>
      <c r="X341" s="132"/>
      <c r="Y341" s="133"/>
    </row>
    <row r="342" spans="1:25" x14ac:dyDescent="0.2">
      <c r="A342" s="122"/>
      <c r="B342" s="180"/>
      <c r="F342" s="123"/>
      <c r="G342" s="186"/>
      <c r="H342" s="124"/>
      <c r="I342" s="125"/>
      <c r="J342" s="124"/>
      <c r="K342" s="126"/>
      <c r="L342" s="126"/>
      <c r="M342" s="127"/>
      <c r="N342" s="127"/>
      <c r="O342" s="127"/>
      <c r="P342" s="127"/>
      <c r="Q342" s="127"/>
      <c r="R342" s="128"/>
      <c r="S342" s="129"/>
      <c r="T342" s="129"/>
      <c r="U342" s="130"/>
      <c r="V342" s="130"/>
      <c r="W342" s="131"/>
      <c r="X342" s="132"/>
      <c r="Y342" s="133"/>
    </row>
    <row r="343" spans="1:25" x14ac:dyDescent="0.2">
      <c r="A343" s="122"/>
      <c r="B343" s="180"/>
      <c r="F343" s="123"/>
      <c r="G343" s="186"/>
      <c r="H343" s="124"/>
      <c r="I343" s="125"/>
      <c r="J343" s="124"/>
      <c r="K343" s="126"/>
      <c r="L343" s="126"/>
      <c r="M343" s="127"/>
      <c r="N343" s="127"/>
      <c r="O343" s="127"/>
      <c r="P343" s="127"/>
      <c r="Q343" s="127"/>
      <c r="R343" s="128"/>
      <c r="S343" s="129"/>
      <c r="T343" s="129"/>
      <c r="U343" s="130"/>
      <c r="V343" s="130"/>
      <c r="W343" s="131"/>
      <c r="X343" s="132"/>
      <c r="Y343" s="133"/>
    </row>
    <row r="344" spans="1:25" x14ac:dyDescent="0.2">
      <c r="A344" s="122"/>
      <c r="B344" s="180"/>
      <c r="F344" s="123"/>
      <c r="G344" s="186"/>
      <c r="H344" s="124"/>
      <c r="I344" s="125"/>
      <c r="J344" s="124"/>
      <c r="K344" s="126"/>
      <c r="L344" s="126"/>
      <c r="M344" s="127"/>
      <c r="N344" s="127"/>
      <c r="O344" s="127"/>
      <c r="P344" s="127"/>
      <c r="Q344" s="127"/>
      <c r="R344" s="128"/>
      <c r="S344" s="129"/>
      <c r="T344" s="129"/>
      <c r="U344" s="130"/>
      <c r="V344" s="130"/>
      <c r="W344" s="131"/>
      <c r="X344" s="132"/>
      <c r="Y344" s="133"/>
    </row>
    <row r="345" spans="1:25" x14ac:dyDescent="0.2">
      <c r="A345" s="122"/>
      <c r="B345" s="180"/>
      <c r="F345" s="123"/>
      <c r="G345" s="186"/>
      <c r="H345" s="124"/>
      <c r="I345" s="125"/>
      <c r="J345" s="124"/>
      <c r="K345" s="126"/>
      <c r="L345" s="126"/>
      <c r="M345" s="127"/>
      <c r="N345" s="127"/>
      <c r="O345" s="127"/>
      <c r="P345" s="127"/>
      <c r="Q345" s="127"/>
      <c r="R345" s="128"/>
      <c r="S345" s="129"/>
      <c r="T345" s="129"/>
      <c r="U345" s="130"/>
      <c r="V345" s="130"/>
      <c r="W345" s="131"/>
      <c r="X345" s="132"/>
      <c r="Y345" s="133"/>
    </row>
    <row r="346" spans="1:25" x14ac:dyDescent="0.2">
      <c r="A346" s="122"/>
      <c r="B346" s="180"/>
      <c r="F346" s="123"/>
      <c r="G346" s="186"/>
      <c r="H346" s="124"/>
      <c r="I346" s="125"/>
      <c r="J346" s="124"/>
      <c r="K346" s="126"/>
      <c r="L346" s="126"/>
      <c r="M346" s="127"/>
      <c r="N346" s="127"/>
      <c r="O346" s="127"/>
      <c r="P346" s="127"/>
      <c r="Q346" s="127"/>
      <c r="R346" s="128"/>
      <c r="S346" s="129"/>
      <c r="T346" s="129"/>
      <c r="U346" s="130"/>
      <c r="V346" s="130"/>
      <c r="W346" s="131"/>
      <c r="X346" s="132"/>
      <c r="Y346" s="133"/>
    </row>
    <row r="347" spans="1:25" x14ac:dyDescent="0.2">
      <c r="A347" s="122"/>
      <c r="B347" s="180"/>
      <c r="F347" s="123"/>
      <c r="G347" s="186"/>
      <c r="H347" s="124"/>
      <c r="I347" s="125"/>
      <c r="J347" s="124"/>
      <c r="K347" s="126"/>
      <c r="L347" s="126"/>
      <c r="M347" s="127"/>
      <c r="N347" s="127"/>
      <c r="O347" s="127"/>
      <c r="P347" s="127"/>
      <c r="Q347" s="127"/>
      <c r="R347" s="128"/>
      <c r="S347" s="129"/>
      <c r="T347" s="129"/>
      <c r="U347" s="130"/>
      <c r="V347" s="130"/>
      <c r="W347" s="131"/>
      <c r="X347" s="132"/>
      <c r="Y347" s="133"/>
    </row>
    <row r="348" spans="1:25" x14ac:dyDescent="0.2">
      <c r="A348" s="122"/>
      <c r="B348" s="180"/>
      <c r="F348" s="123"/>
      <c r="G348" s="186"/>
      <c r="H348" s="124"/>
      <c r="I348" s="125"/>
      <c r="J348" s="124"/>
      <c r="K348" s="126"/>
      <c r="L348" s="126"/>
      <c r="M348" s="127"/>
      <c r="N348" s="127"/>
      <c r="O348" s="127"/>
      <c r="P348" s="127"/>
      <c r="Q348" s="127"/>
      <c r="R348" s="128"/>
      <c r="S348" s="129"/>
      <c r="T348" s="129"/>
      <c r="U348" s="130"/>
      <c r="V348" s="130"/>
      <c r="W348" s="131"/>
      <c r="X348" s="132"/>
      <c r="Y348" s="133"/>
    </row>
    <row r="349" spans="1:25" x14ac:dyDescent="0.2">
      <c r="A349" s="122"/>
      <c r="B349" s="180"/>
      <c r="F349" s="123"/>
      <c r="G349" s="186"/>
      <c r="H349" s="124"/>
      <c r="I349" s="125"/>
      <c r="J349" s="124"/>
      <c r="K349" s="126"/>
      <c r="L349" s="126"/>
      <c r="M349" s="127"/>
      <c r="N349" s="127"/>
      <c r="O349" s="127"/>
      <c r="P349" s="127"/>
      <c r="Q349" s="127"/>
      <c r="R349" s="128"/>
      <c r="S349" s="129"/>
      <c r="T349" s="129"/>
      <c r="U349" s="130"/>
      <c r="V349" s="130"/>
      <c r="W349" s="131"/>
      <c r="X349" s="132"/>
      <c r="Y349" s="133"/>
    </row>
    <row r="350" spans="1:25" x14ac:dyDescent="0.2">
      <c r="A350" s="122"/>
      <c r="B350" s="180"/>
      <c r="F350" s="123"/>
      <c r="G350" s="186"/>
      <c r="H350" s="124"/>
      <c r="I350" s="125"/>
      <c r="J350" s="124"/>
      <c r="K350" s="126"/>
      <c r="L350" s="126"/>
      <c r="M350" s="127"/>
      <c r="N350" s="127"/>
      <c r="O350" s="127"/>
      <c r="P350" s="127"/>
      <c r="Q350" s="127"/>
      <c r="R350" s="128"/>
      <c r="S350" s="129"/>
      <c r="T350" s="129"/>
      <c r="U350" s="130"/>
      <c r="V350" s="130"/>
      <c r="W350" s="131"/>
      <c r="X350" s="132"/>
      <c r="Y350" s="133"/>
    </row>
    <row r="351" spans="1:25" x14ac:dyDescent="0.2">
      <c r="A351" s="122"/>
      <c r="B351" s="180"/>
      <c r="F351" s="123"/>
      <c r="G351" s="186"/>
      <c r="H351" s="124"/>
      <c r="I351" s="125"/>
      <c r="J351" s="124"/>
      <c r="K351" s="126"/>
      <c r="L351" s="126"/>
      <c r="M351" s="127"/>
      <c r="N351" s="127"/>
      <c r="O351" s="127"/>
      <c r="P351" s="127"/>
      <c r="Q351" s="127"/>
      <c r="R351" s="128"/>
      <c r="S351" s="129"/>
      <c r="T351" s="129"/>
      <c r="U351" s="130"/>
      <c r="V351" s="130"/>
      <c r="W351" s="131"/>
      <c r="X351" s="132"/>
      <c r="Y351" s="133"/>
    </row>
    <row r="352" spans="1:25" x14ac:dyDescent="0.2">
      <c r="A352" s="122"/>
      <c r="B352" s="180"/>
      <c r="F352" s="123"/>
      <c r="G352" s="186"/>
      <c r="H352" s="124"/>
      <c r="I352" s="125"/>
      <c r="J352" s="124"/>
      <c r="K352" s="126"/>
      <c r="L352" s="126"/>
      <c r="M352" s="127"/>
      <c r="N352" s="127"/>
      <c r="O352" s="127"/>
      <c r="P352" s="127"/>
      <c r="Q352" s="127"/>
      <c r="R352" s="128"/>
      <c r="S352" s="129"/>
      <c r="T352" s="129"/>
      <c r="U352" s="130"/>
      <c r="V352" s="130"/>
      <c r="W352" s="131"/>
      <c r="X352" s="132"/>
      <c r="Y352" s="133"/>
    </row>
    <row r="353" spans="1:25" x14ac:dyDescent="0.2">
      <c r="A353" s="122"/>
      <c r="B353" s="180"/>
      <c r="F353" s="123"/>
      <c r="G353" s="186"/>
      <c r="H353" s="124"/>
      <c r="I353" s="125"/>
      <c r="J353" s="124"/>
      <c r="K353" s="126"/>
      <c r="L353" s="126"/>
      <c r="M353" s="127"/>
      <c r="N353" s="127"/>
      <c r="O353" s="127"/>
      <c r="P353" s="127"/>
      <c r="Q353" s="127"/>
      <c r="R353" s="128"/>
      <c r="S353" s="129"/>
      <c r="T353" s="129"/>
      <c r="U353" s="130"/>
      <c r="V353" s="130"/>
      <c r="W353" s="131"/>
      <c r="X353" s="132"/>
      <c r="Y353" s="133"/>
    </row>
    <row r="354" spans="1:25" x14ac:dyDescent="0.2">
      <c r="A354" s="122"/>
      <c r="B354" s="180"/>
      <c r="F354" s="123"/>
      <c r="G354" s="186"/>
      <c r="H354" s="124"/>
      <c r="I354" s="125"/>
      <c r="J354" s="124"/>
      <c r="K354" s="126"/>
      <c r="L354" s="126"/>
      <c r="M354" s="127"/>
      <c r="N354" s="127"/>
      <c r="O354" s="127"/>
      <c r="P354" s="127"/>
      <c r="Q354" s="127"/>
      <c r="R354" s="128"/>
      <c r="S354" s="129"/>
      <c r="T354" s="129"/>
      <c r="U354" s="130"/>
      <c r="V354" s="130"/>
      <c r="W354" s="131"/>
      <c r="X354" s="132"/>
      <c r="Y354" s="133"/>
    </row>
    <row r="355" spans="1:25" x14ac:dyDescent="0.2">
      <c r="A355" s="122"/>
      <c r="B355" s="180"/>
      <c r="F355" s="123"/>
      <c r="G355" s="186"/>
      <c r="H355" s="124"/>
      <c r="I355" s="125"/>
      <c r="J355" s="124"/>
      <c r="K355" s="126"/>
      <c r="L355" s="126"/>
      <c r="M355" s="127"/>
      <c r="N355" s="127"/>
      <c r="O355" s="127"/>
      <c r="P355" s="127"/>
      <c r="Q355" s="127"/>
      <c r="R355" s="128"/>
      <c r="S355" s="129"/>
      <c r="T355" s="129"/>
      <c r="U355" s="130"/>
      <c r="V355" s="130"/>
      <c r="W355" s="131"/>
      <c r="X355" s="132"/>
      <c r="Y355" s="133"/>
    </row>
    <row r="356" spans="1:25" x14ac:dyDescent="0.2">
      <c r="A356" s="122"/>
      <c r="B356" s="180"/>
      <c r="F356" s="123"/>
      <c r="G356" s="186"/>
      <c r="H356" s="124"/>
      <c r="I356" s="125"/>
      <c r="J356" s="124"/>
      <c r="K356" s="126"/>
      <c r="L356" s="126"/>
      <c r="M356" s="127"/>
      <c r="N356" s="127"/>
      <c r="O356" s="127"/>
      <c r="P356" s="127"/>
      <c r="Q356" s="127"/>
      <c r="R356" s="128"/>
      <c r="S356" s="129"/>
      <c r="T356" s="129"/>
      <c r="U356" s="130"/>
      <c r="V356" s="130"/>
      <c r="W356" s="131"/>
      <c r="X356" s="132"/>
      <c r="Y356" s="133"/>
    </row>
    <row r="357" spans="1:25" x14ac:dyDescent="0.2">
      <c r="A357" s="122"/>
      <c r="B357" s="180"/>
      <c r="F357" s="123"/>
      <c r="G357" s="186"/>
      <c r="H357" s="124"/>
      <c r="I357" s="125"/>
      <c r="J357" s="124"/>
      <c r="K357" s="126"/>
      <c r="L357" s="126"/>
      <c r="M357" s="127"/>
      <c r="N357" s="127"/>
      <c r="O357" s="127"/>
      <c r="P357" s="127"/>
      <c r="Q357" s="127"/>
      <c r="R357" s="128"/>
      <c r="S357" s="129"/>
      <c r="T357" s="129"/>
      <c r="U357" s="130"/>
      <c r="V357" s="130"/>
      <c r="W357" s="131"/>
      <c r="X357" s="132"/>
      <c r="Y357" s="133"/>
    </row>
    <row r="358" spans="1:25" x14ac:dyDescent="0.2">
      <c r="A358" s="122"/>
      <c r="B358" s="180"/>
      <c r="F358" s="123"/>
      <c r="G358" s="186"/>
      <c r="H358" s="124"/>
      <c r="I358" s="125"/>
      <c r="J358" s="124"/>
      <c r="K358" s="126"/>
      <c r="L358" s="126"/>
      <c r="M358" s="127"/>
      <c r="N358" s="127"/>
      <c r="O358" s="127"/>
      <c r="P358" s="127"/>
      <c r="Q358" s="127"/>
      <c r="R358" s="128"/>
      <c r="S358" s="129"/>
      <c r="T358" s="129"/>
      <c r="U358" s="130"/>
      <c r="V358" s="130"/>
      <c r="W358" s="131"/>
      <c r="X358" s="132"/>
      <c r="Y358" s="133"/>
    </row>
    <row r="359" spans="1:25" x14ac:dyDescent="0.2">
      <c r="A359" s="122"/>
      <c r="B359" s="180"/>
      <c r="F359" s="123"/>
      <c r="G359" s="186"/>
      <c r="H359" s="124"/>
      <c r="I359" s="125"/>
      <c r="J359" s="124"/>
      <c r="K359" s="126"/>
      <c r="L359" s="126"/>
      <c r="M359" s="127"/>
      <c r="N359" s="127"/>
      <c r="O359" s="127"/>
      <c r="P359" s="127"/>
      <c r="Q359" s="127"/>
      <c r="R359" s="128"/>
      <c r="S359" s="129"/>
      <c r="T359" s="129"/>
      <c r="U359" s="130"/>
      <c r="V359" s="130"/>
      <c r="W359" s="131"/>
      <c r="X359" s="132"/>
      <c r="Y359" s="133"/>
    </row>
    <row r="360" spans="1:25" x14ac:dyDescent="0.2">
      <c r="A360" s="122"/>
      <c r="B360" s="180"/>
      <c r="F360" s="123"/>
      <c r="G360" s="186"/>
      <c r="H360" s="124"/>
      <c r="I360" s="125"/>
      <c r="J360" s="124"/>
      <c r="K360" s="126"/>
      <c r="L360" s="126"/>
      <c r="M360" s="127"/>
      <c r="N360" s="127"/>
      <c r="O360" s="127"/>
      <c r="P360" s="127"/>
      <c r="Q360" s="127"/>
      <c r="R360" s="128"/>
      <c r="S360" s="129"/>
      <c r="T360" s="129"/>
      <c r="U360" s="130"/>
      <c r="V360" s="130"/>
      <c r="W360" s="131"/>
      <c r="X360" s="132"/>
      <c r="Y360" s="133"/>
    </row>
    <row r="361" spans="1:25" x14ac:dyDescent="0.2">
      <c r="A361" s="122"/>
      <c r="B361" s="180"/>
      <c r="F361" s="123"/>
      <c r="G361" s="186"/>
      <c r="H361" s="124"/>
      <c r="I361" s="125"/>
      <c r="J361" s="124"/>
      <c r="K361" s="126"/>
      <c r="L361" s="126"/>
      <c r="M361" s="127"/>
      <c r="N361" s="127"/>
      <c r="O361" s="127"/>
      <c r="P361" s="127"/>
      <c r="Q361" s="127"/>
      <c r="R361" s="128"/>
      <c r="S361" s="129"/>
      <c r="T361" s="129"/>
      <c r="U361" s="130"/>
      <c r="V361" s="130"/>
      <c r="W361" s="131"/>
      <c r="X361" s="132"/>
      <c r="Y361" s="133"/>
    </row>
    <row r="362" spans="1:25" x14ac:dyDescent="0.2">
      <c r="A362" s="122"/>
      <c r="B362" s="180"/>
      <c r="F362" s="123"/>
      <c r="G362" s="186"/>
      <c r="H362" s="124"/>
      <c r="I362" s="125"/>
      <c r="J362" s="124"/>
      <c r="K362" s="126"/>
      <c r="L362" s="126"/>
      <c r="M362" s="127"/>
      <c r="N362" s="127"/>
      <c r="O362" s="127"/>
      <c r="P362" s="127"/>
      <c r="Q362" s="127"/>
      <c r="R362" s="128"/>
      <c r="S362" s="129"/>
      <c r="T362" s="129"/>
      <c r="U362" s="130"/>
      <c r="V362" s="130"/>
      <c r="W362" s="131"/>
      <c r="X362" s="132"/>
      <c r="Y362" s="133"/>
    </row>
    <row r="363" spans="1:25" x14ac:dyDescent="0.2">
      <c r="A363" s="122"/>
      <c r="B363" s="180"/>
      <c r="F363" s="123"/>
      <c r="G363" s="186"/>
      <c r="H363" s="124"/>
      <c r="I363" s="125"/>
      <c r="J363" s="124"/>
      <c r="K363" s="126"/>
      <c r="L363" s="126"/>
      <c r="M363" s="127"/>
      <c r="N363" s="127"/>
      <c r="O363" s="127"/>
      <c r="P363" s="127"/>
      <c r="Q363" s="127"/>
      <c r="R363" s="128"/>
      <c r="S363" s="129"/>
      <c r="T363" s="129"/>
      <c r="U363" s="130"/>
      <c r="V363" s="130"/>
      <c r="W363" s="131"/>
      <c r="X363" s="132"/>
      <c r="Y363" s="133"/>
    </row>
    <row r="364" spans="1:25" x14ac:dyDescent="0.2">
      <c r="A364" s="122"/>
      <c r="B364" s="180"/>
      <c r="F364" s="123"/>
      <c r="G364" s="186"/>
      <c r="H364" s="124"/>
      <c r="I364" s="125"/>
      <c r="J364" s="124"/>
      <c r="K364" s="126"/>
      <c r="L364" s="126"/>
      <c r="M364" s="127"/>
      <c r="N364" s="127"/>
      <c r="O364" s="127"/>
      <c r="P364" s="127"/>
      <c r="Q364" s="127"/>
      <c r="R364" s="128"/>
      <c r="S364" s="129"/>
      <c r="T364" s="129"/>
      <c r="U364" s="130"/>
      <c r="V364" s="130"/>
      <c r="W364" s="131"/>
      <c r="X364" s="132"/>
      <c r="Y364" s="133"/>
    </row>
    <row r="365" spans="1:25" x14ac:dyDescent="0.2">
      <c r="A365" s="122"/>
      <c r="B365" s="180"/>
      <c r="F365" s="123"/>
      <c r="G365" s="186"/>
      <c r="H365" s="124"/>
      <c r="I365" s="125"/>
      <c r="J365" s="124"/>
      <c r="K365" s="126"/>
      <c r="L365" s="126"/>
      <c r="M365" s="127"/>
      <c r="N365" s="127"/>
      <c r="O365" s="127"/>
      <c r="P365" s="127"/>
      <c r="Q365" s="127"/>
      <c r="R365" s="128"/>
      <c r="S365" s="129"/>
      <c r="T365" s="129"/>
      <c r="U365" s="130"/>
      <c r="V365" s="130"/>
      <c r="W365" s="131"/>
      <c r="X365" s="132"/>
      <c r="Y365" s="133"/>
    </row>
    <row r="366" spans="1:25" x14ac:dyDescent="0.2">
      <c r="A366" s="122"/>
      <c r="B366" s="180"/>
      <c r="F366" s="123"/>
      <c r="G366" s="186"/>
      <c r="H366" s="124"/>
      <c r="I366" s="125"/>
      <c r="J366" s="124"/>
      <c r="K366" s="126"/>
      <c r="L366" s="126"/>
      <c r="M366" s="127"/>
      <c r="N366" s="127"/>
      <c r="O366" s="127"/>
      <c r="P366" s="127"/>
      <c r="Q366" s="127"/>
      <c r="R366" s="128"/>
      <c r="S366" s="129"/>
      <c r="T366" s="129"/>
      <c r="U366" s="130"/>
      <c r="V366" s="130"/>
      <c r="W366" s="131"/>
      <c r="X366" s="132"/>
      <c r="Y366" s="133"/>
    </row>
    <row r="367" spans="1:25" x14ac:dyDescent="0.2">
      <c r="A367" s="122"/>
      <c r="B367" s="180"/>
      <c r="F367" s="123"/>
      <c r="G367" s="186"/>
      <c r="H367" s="124"/>
      <c r="I367" s="125"/>
      <c r="J367" s="124"/>
      <c r="K367" s="126"/>
      <c r="L367" s="126"/>
      <c r="M367" s="127"/>
      <c r="N367" s="127"/>
      <c r="O367" s="127"/>
      <c r="P367" s="127"/>
      <c r="Q367" s="127"/>
      <c r="R367" s="128"/>
      <c r="S367" s="129"/>
      <c r="T367" s="129"/>
      <c r="U367" s="130"/>
      <c r="V367" s="130"/>
      <c r="W367" s="131"/>
      <c r="X367" s="132"/>
      <c r="Y367" s="133"/>
    </row>
    <row r="368" spans="1:25" x14ac:dyDescent="0.2">
      <c r="A368" s="122"/>
      <c r="B368" s="180"/>
      <c r="F368" s="123"/>
      <c r="G368" s="186"/>
      <c r="H368" s="124"/>
      <c r="I368" s="125"/>
      <c r="J368" s="124"/>
      <c r="K368" s="126"/>
      <c r="L368" s="126"/>
      <c r="M368" s="127"/>
      <c r="N368" s="127"/>
      <c r="O368" s="127"/>
      <c r="P368" s="127"/>
      <c r="Q368" s="127"/>
      <c r="R368" s="128"/>
      <c r="S368" s="129"/>
      <c r="T368" s="129"/>
      <c r="U368" s="130"/>
      <c r="V368" s="130"/>
      <c r="W368" s="131"/>
      <c r="X368" s="132"/>
      <c r="Y368" s="133"/>
    </row>
    <row r="369" spans="1:25" x14ac:dyDescent="0.2">
      <c r="A369" s="122"/>
      <c r="B369" s="180"/>
      <c r="F369" s="123"/>
      <c r="G369" s="186"/>
      <c r="H369" s="124"/>
      <c r="I369" s="125"/>
      <c r="J369" s="124"/>
      <c r="K369" s="126"/>
      <c r="L369" s="126"/>
      <c r="M369" s="127"/>
      <c r="N369" s="127"/>
      <c r="O369" s="127"/>
      <c r="P369" s="127"/>
      <c r="Q369" s="127"/>
      <c r="R369" s="128"/>
      <c r="S369" s="129"/>
      <c r="T369" s="129"/>
      <c r="U369" s="130"/>
      <c r="V369" s="130"/>
      <c r="W369" s="131"/>
      <c r="X369" s="132"/>
      <c r="Y369" s="133"/>
    </row>
    <row r="370" spans="1:25" x14ac:dyDescent="0.2">
      <c r="A370" s="122"/>
      <c r="B370" s="180"/>
      <c r="F370" s="123"/>
      <c r="G370" s="186"/>
      <c r="H370" s="124"/>
      <c r="I370" s="125"/>
      <c r="J370" s="124"/>
      <c r="K370" s="126"/>
      <c r="L370" s="126"/>
      <c r="M370" s="127"/>
      <c r="N370" s="127"/>
      <c r="O370" s="127"/>
      <c r="P370" s="127"/>
      <c r="Q370" s="127"/>
      <c r="R370" s="128"/>
      <c r="S370" s="129"/>
      <c r="T370" s="129"/>
      <c r="U370" s="130"/>
      <c r="V370" s="130"/>
      <c r="W370" s="131"/>
      <c r="X370" s="132"/>
      <c r="Y370" s="133"/>
    </row>
    <row r="371" spans="1:25" x14ac:dyDescent="0.2">
      <c r="A371" s="122"/>
      <c r="B371" s="180"/>
      <c r="F371" s="123"/>
      <c r="G371" s="186"/>
      <c r="H371" s="124"/>
      <c r="I371" s="125"/>
      <c r="J371" s="124"/>
      <c r="K371" s="126"/>
      <c r="L371" s="126"/>
      <c r="M371" s="127"/>
      <c r="N371" s="127"/>
      <c r="O371" s="127"/>
      <c r="P371" s="127"/>
      <c r="Q371" s="127"/>
      <c r="R371" s="128"/>
      <c r="S371" s="129"/>
      <c r="T371" s="129"/>
      <c r="U371" s="130"/>
      <c r="V371" s="130"/>
      <c r="W371" s="131"/>
      <c r="X371" s="132"/>
      <c r="Y371" s="133"/>
    </row>
    <row r="372" spans="1:25" x14ac:dyDescent="0.2">
      <c r="A372" s="122"/>
      <c r="B372" s="180"/>
      <c r="F372" s="123"/>
      <c r="G372" s="186"/>
      <c r="H372" s="124"/>
      <c r="I372" s="125"/>
      <c r="J372" s="124"/>
      <c r="K372" s="126"/>
      <c r="L372" s="126"/>
      <c r="M372" s="127"/>
      <c r="N372" s="127"/>
      <c r="O372" s="127"/>
      <c r="P372" s="127"/>
      <c r="Q372" s="127"/>
      <c r="R372" s="128"/>
      <c r="S372" s="129"/>
      <c r="T372" s="129"/>
      <c r="U372" s="130"/>
      <c r="V372" s="130"/>
      <c r="W372" s="131"/>
      <c r="X372" s="132"/>
      <c r="Y372" s="133"/>
    </row>
    <row r="373" spans="1:25" x14ac:dyDescent="0.2">
      <c r="A373" s="122"/>
      <c r="B373" s="180"/>
      <c r="F373" s="123"/>
      <c r="G373" s="186"/>
      <c r="H373" s="124"/>
      <c r="I373" s="125"/>
      <c r="J373" s="124"/>
      <c r="K373" s="126"/>
      <c r="L373" s="126"/>
      <c r="M373" s="127"/>
      <c r="N373" s="127"/>
      <c r="O373" s="127"/>
      <c r="P373" s="127"/>
      <c r="Q373" s="127"/>
      <c r="R373" s="128"/>
      <c r="S373" s="129"/>
      <c r="T373" s="129"/>
      <c r="U373" s="130"/>
      <c r="V373" s="130"/>
      <c r="W373" s="131"/>
      <c r="X373" s="132"/>
      <c r="Y373" s="133"/>
    </row>
    <row r="374" spans="1:25" x14ac:dyDescent="0.2">
      <c r="A374" s="122"/>
      <c r="B374" s="180"/>
      <c r="F374" s="123"/>
      <c r="G374" s="186"/>
      <c r="H374" s="124"/>
      <c r="I374" s="125"/>
      <c r="J374" s="124"/>
      <c r="K374" s="126"/>
      <c r="L374" s="126"/>
      <c r="M374" s="127"/>
      <c r="N374" s="127"/>
      <c r="O374" s="127"/>
      <c r="P374" s="127"/>
      <c r="Q374" s="127"/>
      <c r="R374" s="128"/>
      <c r="S374" s="129"/>
      <c r="T374" s="129"/>
      <c r="U374" s="130"/>
      <c r="V374" s="130"/>
      <c r="W374" s="131"/>
      <c r="X374" s="132"/>
      <c r="Y374" s="133"/>
    </row>
    <row r="375" spans="1:25" x14ac:dyDescent="0.2">
      <c r="A375" s="122"/>
      <c r="B375" s="180"/>
      <c r="F375" s="123"/>
      <c r="G375" s="186"/>
      <c r="H375" s="124"/>
      <c r="I375" s="125"/>
      <c r="J375" s="124"/>
      <c r="K375" s="126"/>
      <c r="L375" s="126"/>
      <c r="M375" s="127"/>
      <c r="N375" s="127"/>
      <c r="O375" s="127"/>
      <c r="P375" s="127"/>
      <c r="Q375" s="127"/>
      <c r="R375" s="128"/>
      <c r="S375" s="129"/>
      <c r="T375" s="129"/>
      <c r="U375" s="130"/>
      <c r="V375" s="130"/>
      <c r="W375" s="131"/>
      <c r="X375" s="132"/>
      <c r="Y375" s="133"/>
    </row>
    <row r="376" spans="1:25" x14ac:dyDescent="0.2">
      <c r="A376" s="122"/>
      <c r="B376" s="180"/>
      <c r="F376" s="123"/>
      <c r="G376" s="186"/>
      <c r="H376" s="124"/>
      <c r="I376" s="125"/>
      <c r="J376" s="124"/>
      <c r="K376" s="126"/>
      <c r="L376" s="126"/>
      <c r="M376" s="127"/>
      <c r="N376" s="127"/>
      <c r="O376" s="127"/>
      <c r="P376" s="127"/>
      <c r="Q376" s="127"/>
      <c r="R376" s="128"/>
      <c r="S376" s="129"/>
      <c r="T376" s="129"/>
      <c r="U376" s="130"/>
      <c r="V376" s="130"/>
      <c r="W376" s="131"/>
      <c r="X376" s="132"/>
      <c r="Y376" s="133"/>
    </row>
    <row r="377" spans="1:25" x14ac:dyDescent="0.2">
      <c r="A377" s="122"/>
      <c r="B377" s="180"/>
      <c r="F377" s="123"/>
      <c r="G377" s="186"/>
      <c r="H377" s="124"/>
      <c r="I377" s="125"/>
      <c r="J377" s="124"/>
      <c r="K377" s="126"/>
      <c r="L377" s="126"/>
      <c r="M377" s="127"/>
      <c r="N377" s="127"/>
      <c r="O377" s="127"/>
      <c r="P377" s="127"/>
      <c r="Q377" s="127"/>
      <c r="R377" s="128"/>
      <c r="S377" s="129"/>
      <c r="T377" s="129"/>
      <c r="U377" s="130"/>
      <c r="V377" s="130"/>
      <c r="W377" s="131"/>
      <c r="X377" s="132"/>
      <c r="Y377" s="133"/>
    </row>
    <row r="378" spans="1:25" x14ac:dyDescent="0.2">
      <c r="A378" s="122"/>
      <c r="B378" s="180"/>
      <c r="F378" s="123"/>
      <c r="G378" s="186"/>
      <c r="H378" s="124"/>
      <c r="I378" s="125"/>
      <c r="J378" s="124"/>
      <c r="K378" s="126"/>
      <c r="L378" s="126"/>
      <c r="M378" s="127"/>
      <c r="N378" s="127"/>
      <c r="O378" s="127"/>
      <c r="P378" s="127"/>
      <c r="Q378" s="127"/>
      <c r="R378" s="128"/>
      <c r="S378" s="129"/>
      <c r="T378" s="129"/>
      <c r="U378" s="130"/>
      <c r="V378" s="130"/>
      <c r="W378" s="131"/>
      <c r="X378" s="132"/>
      <c r="Y378" s="133"/>
    </row>
    <row r="379" spans="1:25" x14ac:dyDescent="0.2">
      <c r="A379" s="122"/>
      <c r="B379" s="180"/>
      <c r="F379" s="123"/>
      <c r="G379" s="186"/>
      <c r="H379" s="124"/>
      <c r="I379" s="125"/>
      <c r="J379" s="124"/>
      <c r="K379" s="126"/>
      <c r="L379" s="126"/>
      <c r="M379" s="127"/>
      <c r="N379" s="127"/>
      <c r="O379" s="127"/>
      <c r="P379" s="127"/>
      <c r="Q379" s="127"/>
      <c r="R379" s="128"/>
      <c r="S379" s="129"/>
      <c r="T379" s="129"/>
      <c r="U379" s="130"/>
      <c r="V379" s="130"/>
      <c r="W379" s="131"/>
      <c r="X379" s="132"/>
      <c r="Y379" s="133"/>
    </row>
    <row r="380" spans="1:25" x14ac:dyDescent="0.2">
      <c r="A380" s="122"/>
      <c r="B380" s="180"/>
      <c r="F380" s="123"/>
      <c r="G380" s="186"/>
      <c r="H380" s="124"/>
      <c r="I380" s="125"/>
      <c r="J380" s="124"/>
      <c r="K380" s="126"/>
      <c r="L380" s="126"/>
      <c r="M380" s="127"/>
      <c r="N380" s="127"/>
      <c r="O380" s="127"/>
      <c r="P380" s="127"/>
      <c r="Q380" s="127"/>
      <c r="R380" s="128"/>
      <c r="S380" s="129"/>
      <c r="T380" s="129"/>
      <c r="U380" s="130"/>
      <c r="V380" s="130"/>
      <c r="W380" s="131"/>
      <c r="X380" s="132"/>
      <c r="Y380" s="133"/>
    </row>
    <row r="381" spans="1:25" x14ac:dyDescent="0.2">
      <c r="A381" s="122"/>
      <c r="B381" s="180"/>
      <c r="F381" s="123"/>
      <c r="G381" s="186"/>
      <c r="H381" s="124"/>
      <c r="I381" s="125"/>
      <c r="J381" s="124"/>
      <c r="K381" s="126"/>
      <c r="L381" s="126"/>
      <c r="M381" s="127"/>
      <c r="N381" s="127"/>
      <c r="O381" s="127"/>
      <c r="P381" s="127"/>
      <c r="Q381" s="127"/>
      <c r="R381" s="128"/>
      <c r="S381" s="129"/>
      <c r="T381" s="129"/>
      <c r="U381" s="130"/>
      <c r="V381" s="130"/>
      <c r="W381" s="131"/>
      <c r="X381" s="132"/>
      <c r="Y381" s="133"/>
    </row>
    <row r="382" spans="1:25" x14ac:dyDescent="0.2">
      <c r="A382" s="122"/>
      <c r="B382" s="180"/>
      <c r="F382" s="123"/>
      <c r="G382" s="186"/>
      <c r="H382" s="124"/>
      <c r="I382" s="125"/>
      <c r="J382" s="124"/>
      <c r="K382" s="126"/>
      <c r="L382" s="126"/>
      <c r="M382" s="127"/>
      <c r="N382" s="127"/>
      <c r="O382" s="127"/>
      <c r="P382" s="127"/>
      <c r="Q382" s="127"/>
      <c r="R382" s="128"/>
      <c r="S382" s="129"/>
      <c r="T382" s="129"/>
      <c r="U382" s="130"/>
      <c r="V382" s="130"/>
      <c r="W382" s="131"/>
      <c r="X382" s="132"/>
      <c r="Y382" s="133"/>
    </row>
    <row r="383" spans="1:25" x14ac:dyDescent="0.2">
      <c r="A383" s="122"/>
      <c r="B383" s="180"/>
      <c r="F383" s="123"/>
      <c r="G383" s="186"/>
      <c r="H383" s="124"/>
      <c r="I383" s="125"/>
      <c r="J383" s="124"/>
      <c r="K383" s="126"/>
      <c r="L383" s="126"/>
      <c r="M383" s="127"/>
      <c r="N383" s="127"/>
      <c r="O383" s="127"/>
      <c r="P383" s="127"/>
      <c r="Q383" s="127"/>
      <c r="R383" s="128"/>
      <c r="S383" s="129"/>
      <c r="T383" s="129"/>
      <c r="U383" s="130"/>
      <c r="V383" s="130"/>
      <c r="W383" s="131"/>
      <c r="X383" s="132"/>
      <c r="Y383" s="133"/>
    </row>
    <row r="384" spans="1:25" x14ac:dyDescent="0.2">
      <c r="A384" s="122"/>
      <c r="B384" s="180"/>
      <c r="F384" s="123"/>
      <c r="G384" s="186"/>
      <c r="H384" s="124"/>
      <c r="I384" s="125"/>
      <c r="J384" s="124"/>
      <c r="K384" s="126"/>
      <c r="L384" s="126"/>
      <c r="M384" s="127"/>
      <c r="N384" s="127"/>
      <c r="O384" s="127"/>
      <c r="P384" s="127"/>
      <c r="Q384" s="127"/>
      <c r="R384" s="128"/>
      <c r="S384" s="129"/>
      <c r="T384" s="129"/>
      <c r="U384" s="130"/>
      <c r="V384" s="130"/>
      <c r="W384" s="131"/>
      <c r="X384" s="132"/>
      <c r="Y384" s="133"/>
    </row>
    <row r="385" spans="1:25" x14ac:dyDescent="0.2">
      <c r="A385" s="122"/>
      <c r="B385" s="180"/>
      <c r="F385" s="123"/>
      <c r="G385" s="186"/>
      <c r="H385" s="124"/>
      <c r="I385" s="125"/>
      <c r="J385" s="124"/>
      <c r="K385" s="126"/>
      <c r="L385" s="126"/>
      <c r="M385" s="127"/>
      <c r="N385" s="127"/>
      <c r="O385" s="127"/>
      <c r="P385" s="127"/>
      <c r="Q385" s="127"/>
      <c r="R385" s="128"/>
      <c r="S385" s="129"/>
      <c r="T385" s="129"/>
      <c r="U385" s="130"/>
      <c r="V385" s="130"/>
      <c r="W385" s="131"/>
      <c r="X385" s="132"/>
      <c r="Y385" s="133"/>
    </row>
    <row r="386" spans="1:25" x14ac:dyDescent="0.2">
      <c r="A386" s="122"/>
      <c r="B386" s="180"/>
      <c r="F386" s="123"/>
      <c r="G386" s="186"/>
      <c r="H386" s="124"/>
      <c r="I386" s="125"/>
      <c r="J386" s="124"/>
      <c r="K386" s="126"/>
      <c r="L386" s="126"/>
      <c r="M386" s="127"/>
      <c r="N386" s="127"/>
      <c r="O386" s="127"/>
      <c r="P386" s="127"/>
      <c r="Q386" s="127"/>
      <c r="R386" s="128"/>
      <c r="S386" s="129"/>
      <c r="T386" s="129"/>
      <c r="U386" s="130"/>
      <c r="V386" s="130"/>
      <c r="W386" s="131"/>
      <c r="X386" s="132"/>
      <c r="Y386" s="133"/>
    </row>
    <row r="387" spans="1:25" x14ac:dyDescent="0.2">
      <c r="A387" s="122"/>
      <c r="B387" s="180"/>
      <c r="F387" s="123"/>
      <c r="G387" s="186"/>
      <c r="H387" s="124"/>
      <c r="I387" s="125"/>
      <c r="J387" s="124"/>
      <c r="K387" s="126"/>
      <c r="L387" s="126"/>
      <c r="M387" s="127"/>
      <c r="N387" s="127"/>
      <c r="O387" s="127"/>
      <c r="P387" s="127"/>
      <c r="Q387" s="127"/>
      <c r="R387" s="128"/>
      <c r="S387" s="129"/>
      <c r="T387" s="129"/>
      <c r="U387" s="130"/>
      <c r="V387" s="130"/>
      <c r="W387" s="131"/>
      <c r="X387" s="132"/>
      <c r="Y387" s="133"/>
    </row>
    <row r="388" spans="1:25" x14ac:dyDescent="0.2">
      <c r="A388" s="122"/>
      <c r="B388" s="180"/>
      <c r="F388" s="123"/>
      <c r="G388" s="186"/>
      <c r="H388" s="124"/>
      <c r="I388" s="125"/>
      <c r="J388" s="124"/>
      <c r="K388" s="126"/>
      <c r="L388" s="126"/>
      <c r="M388" s="127"/>
      <c r="N388" s="127"/>
      <c r="O388" s="127"/>
      <c r="P388" s="127"/>
      <c r="Q388" s="127"/>
      <c r="R388" s="128"/>
      <c r="S388" s="129"/>
      <c r="T388" s="129"/>
      <c r="U388" s="130"/>
      <c r="V388" s="130"/>
      <c r="W388" s="131"/>
      <c r="X388" s="132"/>
      <c r="Y388" s="133"/>
    </row>
    <row r="389" spans="1:25" x14ac:dyDescent="0.2">
      <c r="A389" s="122"/>
      <c r="B389" s="180"/>
      <c r="F389" s="123"/>
      <c r="G389" s="186"/>
      <c r="H389" s="124"/>
      <c r="I389" s="125"/>
      <c r="J389" s="124"/>
      <c r="K389" s="126"/>
      <c r="L389" s="126"/>
      <c r="M389" s="127"/>
      <c r="N389" s="127"/>
      <c r="O389" s="127"/>
      <c r="P389" s="127"/>
      <c r="Q389" s="127"/>
      <c r="R389" s="128"/>
      <c r="S389" s="129"/>
      <c r="T389" s="129"/>
      <c r="U389" s="130"/>
      <c r="V389" s="130"/>
      <c r="W389" s="131"/>
      <c r="X389" s="132"/>
      <c r="Y389" s="133"/>
    </row>
    <row r="390" spans="1:25" x14ac:dyDescent="0.2">
      <c r="A390" s="122"/>
      <c r="B390" s="180"/>
      <c r="F390" s="123"/>
      <c r="G390" s="186"/>
      <c r="H390" s="124"/>
      <c r="I390" s="125"/>
      <c r="J390" s="124"/>
      <c r="K390" s="126"/>
      <c r="L390" s="126"/>
      <c r="M390" s="127"/>
      <c r="N390" s="127"/>
      <c r="O390" s="127"/>
      <c r="P390" s="127"/>
      <c r="Q390" s="127"/>
      <c r="R390" s="128"/>
      <c r="S390" s="129"/>
      <c r="T390" s="129"/>
      <c r="U390" s="130"/>
      <c r="V390" s="130"/>
      <c r="W390" s="131"/>
      <c r="X390" s="132"/>
      <c r="Y390" s="133"/>
    </row>
    <row r="391" spans="1:25" x14ac:dyDescent="0.2">
      <c r="A391" s="122"/>
      <c r="B391" s="180"/>
      <c r="F391" s="123"/>
      <c r="G391" s="186"/>
      <c r="H391" s="124"/>
      <c r="I391" s="125"/>
      <c r="J391" s="124"/>
      <c r="K391" s="126"/>
      <c r="L391" s="126"/>
      <c r="M391" s="127"/>
      <c r="N391" s="127"/>
      <c r="O391" s="127"/>
      <c r="P391" s="127"/>
      <c r="Q391" s="127"/>
      <c r="R391" s="128"/>
      <c r="S391" s="129"/>
      <c r="T391" s="129"/>
      <c r="U391" s="130"/>
      <c r="V391" s="130"/>
      <c r="W391" s="131"/>
      <c r="X391" s="132"/>
      <c r="Y391" s="133"/>
    </row>
    <row r="392" spans="1:25" x14ac:dyDescent="0.2">
      <c r="A392" s="122"/>
      <c r="B392" s="180"/>
      <c r="F392" s="123"/>
      <c r="G392" s="186"/>
      <c r="H392" s="124"/>
      <c r="I392" s="125"/>
      <c r="J392" s="124"/>
      <c r="K392" s="126"/>
      <c r="L392" s="126"/>
      <c r="M392" s="127"/>
      <c r="N392" s="127"/>
      <c r="O392" s="127"/>
      <c r="P392" s="127"/>
      <c r="Q392" s="127"/>
      <c r="R392" s="128"/>
      <c r="S392" s="129"/>
      <c r="T392" s="129"/>
      <c r="U392" s="130"/>
      <c r="V392" s="130"/>
      <c r="W392" s="131"/>
      <c r="X392" s="132"/>
      <c r="Y392" s="133"/>
    </row>
    <row r="393" spans="1:25" x14ac:dyDescent="0.2">
      <c r="A393" s="122"/>
      <c r="B393" s="180"/>
      <c r="F393" s="123"/>
      <c r="G393" s="186"/>
      <c r="H393" s="124"/>
      <c r="I393" s="125"/>
      <c r="J393" s="124"/>
      <c r="K393" s="126"/>
      <c r="L393" s="126"/>
      <c r="M393" s="127"/>
      <c r="N393" s="127"/>
      <c r="O393" s="127"/>
      <c r="P393" s="127"/>
      <c r="Q393" s="127"/>
      <c r="R393" s="128"/>
      <c r="S393" s="129"/>
      <c r="T393" s="129"/>
      <c r="U393" s="130"/>
      <c r="V393" s="130"/>
      <c r="W393" s="131"/>
      <c r="X393" s="132"/>
      <c r="Y393" s="133"/>
    </row>
    <row r="394" spans="1:25" x14ac:dyDescent="0.2">
      <c r="A394" s="122"/>
      <c r="B394" s="180"/>
      <c r="F394" s="123"/>
      <c r="G394" s="186"/>
      <c r="H394" s="124"/>
      <c r="I394" s="125"/>
      <c r="J394" s="124"/>
      <c r="K394" s="126"/>
      <c r="L394" s="126"/>
      <c r="M394" s="127"/>
      <c r="N394" s="127"/>
      <c r="O394" s="127"/>
      <c r="P394" s="127"/>
      <c r="Q394" s="127"/>
      <c r="R394" s="128"/>
      <c r="S394" s="129"/>
      <c r="T394" s="129"/>
      <c r="U394" s="130"/>
      <c r="V394" s="130"/>
      <c r="W394" s="131"/>
      <c r="X394" s="132"/>
      <c r="Y394" s="133"/>
    </row>
    <row r="395" spans="1:25" x14ac:dyDescent="0.2">
      <c r="A395" s="122"/>
      <c r="B395" s="180"/>
      <c r="F395" s="123"/>
      <c r="G395" s="186"/>
      <c r="H395" s="124"/>
      <c r="I395" s="125"/>
      <c r="J395" s="124"/>
      <c r="K395" s="126"/>
      <c r="L395" s="126"/>
      <c r="M395" s="127"/>
      <c r="N395" s="127"/>
      <c r="O395" s="127"/>
      <c r="P395" s="127"/>
      <c r="Q395" s="127"/>
      <c r="R395" s="128"/>
      <c r="S395" s="129"/>
      <c r="T395" s="129"/>
      <c r="U395" s="130"/>
      <c r="V395" s="130"/>
      <c r="W395" s="131"/>
      <c r="X395" s="132"/>
      <c r="Y395" s="133"/>
    </row>
    <row r="396" spans="1:25" x14ac:dyDescent="0.2">
      <c r="A396" s="122"/>
      <c r="B396" s="180"/>
      <c r="F396" s="123"/>
      <c r="G396" s="186"/>
      <c r="H396" s="124"/>
      <c r="I396" s="125"/>
      <c r="J396" s="124"/>
      <c r="K396" s="126"/>
      <c r="L396" s="126"/>
      <c r="M396" s="127"/>
      <c r="N396" s="127"/>
      <c r="O396" s="127"/>
      <c r="P396" s="127"/>
      <c r="Q396" s="127"/>
      <c r="R396" s="128"/>
      <c r="S396" s="129"/>
      <c r="T396" s="129"/>
      <c r="U396" s="130"/>
      <c r="V396" s="130"/>
      <c r="W396" s="131"/>
      <c r="X396" s="132"/>
      <c r="Y396" s="133"/>
    </row>
    <row r="397" spans="1:25" x14ac:dyDescent="0.2">
      <c r="A397" s="122"/>
      <c r="B397" s="180"/>
      <c r="F397" s="123"/>
      <c r="G397" s="186"/>
      <c r="H397" s="124"/>
      <c r="I397" s="125"/>
      <c r="J397" s="124"/>
      <c r="K397" s="126"/>
      <c r="L397" s="126"/>
      <c r="M397" s="127"/>
      <c r="N397" s="127"/>
      <c r="O397" s="127"/>
      <c r="P397" s="127"/>
      <c r="Q397" s="127"/>
      <c r="R397" s="128"/>
      <c r="S397" s="129"/>
      <c r="T397" s="129"/>
      <c r="U397" s="130"/>
      <c r="V397" s="130"/>
      <c r="W397" s="131"/>
      <c r="X397" s="132"/>
      <c r="Y397" s="133"/>
    </row>
    <row r="398" spans="1:25" x14ac:dyDescent="0.2">
      <c r="A398" s="122"/>
      <c r="B398" s="180"/>
      <c r="F398" s="123"/>
      <c r="G398" s="186"/>
      <c r="H398" s="124"/>
      <c r="I398" s="125"/>
      <c r="J398" s="124"/>
      <c r="K398" s="126"/>
      <c r="L398" s="126"/>
      <c r="M398" s="127"/>
      <c r="N398" s="127"/>
      <c r="O398" s="127"/>
      <c r="P398" s="127"/>
      <c r="Q398" s="127"/>
      <c r="R398" s="128"/>
      <c r="S398" s="129"/>
      <c r="T398" s="129"/>
      <c r="U398" s="130"/>
      <c r="V398" s="130"/>
      <c r="W398" s="131"/>
      <c r="X398" s="132"/>
      <c r="Y398" s="133"/>
    </row>
    <row r="399" spans="1:25" x14ac:dyDescent="0.2">
      <c r="A399" s="122"/>
      <c r="B399" s="180"/>
      <c r="F399" s="123"/>
      <c r="G399" s="186"/>
      <c r="H399" s="124"/>
      <c r="I399" s="125"/>
      <c r="J399" s="124"/>
      <c r="K399" s="126"/>
      <c r="L399" s="126"/>
      <c r="M399" s="127"/>
      <c r="N399" s="127"/>
      <c r="O399" s="127"/>
      <c r="P399" s="127"/>
      <c r="Q399" s="127"/>
      <c r="R399" s="128"/>
      <c r="S399" s="129"/>
      <c r="T399" s="129"/>
      <c r="U399" s="130"/>
      <c r="V399" s="130"/>
      <c r="W399" s="131"/>
      <c r="X399" s="132"/>
      <c r="Y399" s="133"/>
    </row>
    <row r="400" spans="1:25" x14ac:dyDescent="0.2">
      <c r="A400" s="122"/>
      <c r="B400" s="180"/>
      <c r="F400" s="123"/>
      <c r="G400" s="186"/>
      <c r="H400" s="124"/>
      <c r="I400" s="125"/>
      <c r="J400" s="124"/>
      <c r="K400" s="126"/>
      <c r="L400" s="126"/>
      <c r="M400" s="127"/>
      <c r="N400" s="127"/>
      <c r="O400" s="127"/>
      <c r="P400" s="127"/>
      <c r="Q400" s="127"/>
      <c r="R400" s="128"/>
      <c r="S400" s="129"/>
      <c r="T400" s="129"/>
      <c r="U400" s="130"/>
      <c r="V400" s="130"/>
      <c r="W400" s="131"/>
      <c r="X400" s="132"/>
      <c r="Y400" s="133"/>
    </row>
    <row r="401" spans="1:25" x14ac:dyDescent="0.2">
      <c r="A401" s="122"/>
      <c r="B401" s="180"/>
      <c r="F401" s="123"/>
      <c r="G401" s="186"/>
      <c r="H401" s="124"/>
      <c r="I401" s="125"/>
      <c r="J401" s="124"/>
      <c r="K401" s="126"/>
      <c r="L401" s="126"/>
      <c r="M401" s="127"/>
      <c r="N401" s="127"/>
      <c r="O401" s="127"/>
      <c r="P401" s="127"/>
      <c r="Q401" s="127"/>
      <c r="R401" s="128"/>
      <c r="S401" s="129"/>
      <c r="T401" s="129"/>
      <c r="U401" s="130"/>
      <c r="V401" s="130"/>
      <c r="W401" s="131"/>
      <c r="X401" s="132"/>
      <c r="Y401" s="133"/>
    </row>
    <row r="402" spans="1:25" x14ac:dyDescent="0.2">
      <c r="A402" s="122"/>
      <c r="B402" s="180"/>
      <c r="F402" s="123"/>
      <c r="G402" s="186"/>
      <c r="H402" s="124"/>
      <c r="I402" s="125"/>
      <c r="J402" s="124"/>
      <c r="K402" s="126"/>
      <c r="L402" s="126"/>
      <c r="M402" s="127"/>
      <c r="N402" s="127"/>
      <c r="O402" s="127"/>
      <c r="P402" s="127"/>
      <c r="Q402" s="127"/>
      <c r="R402" s="128"/>
      <c r="S402" s="129"/>
      <c r="T402" s="129"/>
      <c r="U402" s="130"/>
      <c r="V402" s="130"/>
      <c r="W402" s="131"/>
      <c r="X402" s="132"/>
      <c r="Y402" s="133"/>
    </row>
    <row r="403" spans="1:25" x14ac:dyDescent="0.2">
      <c r="A403" s="122"/>
      <c r="B403" s="180"/>
      <c r="F403" s="123"/>
      <c r="G403" s="186"/>
      <c r="H403" s="124"/>
      <c r="I403" s="125"/>
      <c r="J403" s="124"/>
      <c r="K403" s="126"/>
      <c r="L403" s="126"/>
      <c r="M403" s="127"/>
      <c r="N403" s="127"/>
      <c r="O403" s="127"/>
      <c r="P403" s="127"/>
      <c r="Q403" s="127"/>
      <c r="R403" s="128"/>
      <c r="S403" s="129"/>
      <c r="T403" s="129"/>
      <c r="U403" s="130"/>
      <c r="V403" s="130"/>
      <c r="W403" s="131"/>
      <c r="X403" s="132"/>
      <c r="Y403" s="133"/>
    </row>
    <row r="404" spans="1:25" x14ac:dyDescent="0.2">
      <c r="A404" s="122"/>
      <c r="B404" s="180"/>
      <c r="F404" s="123"/>
      <c r="G404" s="186"/>
      <c r="H404" s="124"/>
      <c r="I404" s="125"/>
      <c r="J404" s="124"/>
      <c r="K404" s="126"/>
      <c r="L404" s="126"/>
      <c r="M404" s="127"/>
      <c r="N404" s="127"/>
      <c r="O404" s="127"/>
      <c r="P404" s="127"/>
      <c r="Q404" s="127"/>
      <c r="R404" s="128"/>
      <c r="S404" s="129"/>
      <c r="T404" s="129"/>
      <c r="U404" s="130"/>
      <c r="V404" s="130"/>
      <c r="W404" s="131"/>
      <c r="X404" s="132"/>
      <c r="Y404" s="133"/>
    </row>
    <row r="405" spans="1:25" x14ac:dyDescent="0.2">
      <c r="A405" s="122"/>
      <c r="B405" s="180"/>
      <c r="F405" s="123"/>
      <c r="G405" s="186"/>
      <c r="H405" s="124"/>
      <c r="I405" s="125"/>
      <c r="J405" s="124"/>
      <c r="K405" s="126"/>
      <c r="L405" s="126"/>
      <c r="M405" s="127"/>
      <c r="N405" s="127"/>
      <c r="O405" s="127"/>
      <c r="P405" s="127"/>
      <c r="Q405" s="127"/>
      <c r="R405" s="128"/>
      <c r="S405" s="129"/>
      <c r="T405" s="129"/>
      <c r="U405" s="130"/>
      <c r="V405" s="130"/>
      <c r="W405" s="131"/>
      <c r="X405" s="132"/>
      <c r="Y405" s="133"/>
    </row>
    <row r="406" spans="1:25" x14ac:dyDescent="0.2">
      <c r="A406" s="122"/>
      <c r="B406" s="180"/>
      <c r="F406" s="123"/>
      <c r="G406" s="186"/>
      <c r="H406" s="124"/>
      <c r="I406" s="125"/>
      <c r="J406" s="124"/>
      <c r="K406" s="126"/>
      <c r="L406" s="126"/>
      <c r="M406" s="127"/>
      <c r="N406" s="127"/>
      <c r="O406" s="127"/>
      <c r="P406" s="127"/>
      <c r="Q406" s="127"/>
      <c r="R406" s="128"/>
      <c r="S406" s="129"/>
      <c r="T406" s="129"/>
      <c r="U406" s="130"/>
      <c r="V406" s="130"/>
      <c r="W406" s="131"/>
      <c r="X406" s="132"/>
      <c r="Y406" s="133"/>
    </row>
    <row r="407" spans="1:25" x14ac:dyDescent="0.2">
      <c r="A407" s="122"/>
      <c r="B407" s="180"/>
      <c r="F407" s="123"/>
      <c r="G407" s="186"/>
      <c r="H407" s="124"/>
      <c r="I407" s="125"/>
      <c r="J407" s="124"/>
      <c r="K407" s="126"/>
      <c r="L407" s="126"/>
      <c r="M407" s="127"/>
      <c r="N407" s="127"/>
      <c r="O407" s="127"/>
      <c r="P407" s="127"/>
      <c r="Q407" s="127"/>
      <c r="R407" s="128"/>
      <c r="S407" s="129"/>
      <c r="T407" s="129"/>
      <c r="U407" s="130"/>
      <c r="V407" s="130"/>
      <c r="W407" s="131"/>
      <c r="X407" s="132"/>
      <c r="Y407" s="133"/>
    </row>
    <row r="408" spans="1:25" x14ac:dyDescent="0.2">
      <c r="A408" s="122"/>
      <c r="B408" s="180"/>
      <c r="F408" s="123"/>
      <c r="G408" s="186"/>
      <c r="H408" s="124"/>
      <c r="I408" s="125"/>
      <c r="J408" s="124"/>
      <c r="K408" s="126"/>
      <c r="L408" s="126"/>
      <c r="M408" s="127"/>
      <c r="N408" s="127"/>
      <c r="O408" s="127"/>
      <c r="P408" s="127"/>
      <c r="Q408" s="127"/>
      <c r="R408" s="128"/>
      <c r="S408" s="129"/>
      <c r="T408" s="129"/>
      <c r="U408" s="130"/>
      <c r="V408" s="130"/>
      <c r="W408" s="131"/>
      <c r="X408" s="132"/>
      <c r="Y408" s="133"/>
    </row>
    <row r="409" spans="1:25" x14ac:dyDescent="0.2">
      <c r="A409" s="122"/>
      <c r="B409" s="180"/>
      <c r="F409" s="123"/>
      <c r="G409" s="186"/>
      <c r="H409" s="124"/>
      <c r="I409" s="125"/>
      <c r="J409" s="124"/>
      <c r="K409" s="126"/>
      <c r="L409" s="126"/>
      <c r="M409" s="127"/>
      <c r="N409" s="127"/>
      <c r="O409" s="127"/>
      <c r="P409" s="127"/>
      <c r="Q409" s="127"/>
      <c r="R409" s="128"/>
      <c r="S409" s="129"/>
      <c r="T409" s="129"/>
      <c r="U409" s="130"/>
      <c r="V409" s="130"/>
      <c r="W409" s="131"/>
      <c r="X409" s="132"/>
      <c r="Y409" s="133"/>
    </row>
    <row r="410" spans="1:25" x14ac:dyDescent="0.2">
      <c r="A410" s="122"/>
      <c r="B410" s="180"/>
      <c r="F410" s="123"/>
      <c r="G410" s="186"/>
      <c r="H410" s="124"/>
      <c r="I410" s="125"/>
      <c r="J410" s="124"/>
      <c r="K410" s="126"/>
      <c r="L410" s="126"/>
      <c r="M410" s="127"/>
      <c r="N410" s="127"/>
      <c r="O410" s="127"/>
      <c r="P410" s="127"/>
      <c r="Q410" s="127"/>
      <c r="R410" s="128"/>
      <c r="S410" s="129"/>
      <c r="T410" s="129"/>
      <c r="U410" s="130"/>
      <c r="V410" s="130"/>
      <c r="W410" s="131"/>
      <c r="X410" s="132"/>
      <c r="Y410" s="133"/>
    </row>
    <row r="411" spans="1:25" x14ac:dyDescent="0.2">
      <c r="A411" s="122"/>
      <c r="B411" s="180"/>
      <c r="F411" s="123"/>
      <c r="G411" s="186"/>
      <c r="H411" s="124"/>
      <c r="I411" s="125"/>
      <c r="J411" s="124"/>
      <c r="K411" s="126"/>
      <c r="L411" s="126"/>
      <c r="M411" s="127"/>
      <c r="N411" s="127"/>
      <c r="O411" s="127"/>
      <c r="P411" s="127"/>
      <c r="Q411" s="127"/>
      <c r="R411" s="128"/>
      <c r="S411" s="129"/>
      <c r="T411" s="129"/>
      <c r="U411" s="130"/>
      <c r="V411" s="130"/>
      <c r="W411" s="131"/>
      <c r="X411" s="132"/>
      <c r="Y411" s="133"/>
    </row>
    <row r="412" spans="1:25" x14ac:dyDescent="0.2">
      <c r="A412" s="122"/>
      <c r="B412" s="180"/>
      <c r="F412" s="123"/>
      <c r="G412" s="186"/>
      <c r="H412" s="124"/>
      <c r="I412" s="125"/>
      <c r="J412" s="124"/>
      <c r="K412" s="126"/>
      <c r="L412" s="126"/>
      <c r="M412" s="127"/>
      <c r="N412" s="127"/>
      <c r="O412" s="127"/>
      <c r="P412" s="127"/>
      <c r="Q412" s="127"/>
      <c r="R412" s="128"/>
      <c r="S412" s="129"/>
      <c r="T412" s="129"/>
      <c r="U412" s="130"/>
      <c r="V412" s="130"/>
      <c r="W412" s="131"/>
      <c r="X412" s="132"/>
      <c r="Y412" s="133"/>
    </row>
    <row r="413" spans="1:25" x14ac:dyDescent="0.2">
      <c r="A413" s="122"/>
      <c r="B413" s="180"/>
      <c r="F413" s="123"/>
      <c r="G413" s="186"/>
      <c r="H413" s="124"/>
      <c r="I413" s="125"/>
      <c r="J413" s="124"/>
      <c r="K413" s="126"/>
      <c r="L413" s="126"/>
      <c r="M413" s="127"/>
      <c r="N413" s="127"/>
      <c r="O413" s="127"/>
      <c r="P413" s="127"/>
      <c r="Q413" s="127"/>
      <c r="R413" s="128"/>
      <c r="S413" s="129"/>
      <c r="T413" s="129"/>
      <c r="U413" s="130"/>
      <c r="V413" s="130"/>
      <c r="W413" s="131"/>
      <c r="X413" s="132"/>
      <c r="Y413" s="133"/>
    </row>
    <row r="414" spans="1:25" x14ac:dyDescent="0.2">
      <c r="A414" s="122"/>
      <c r="B414" s="180"/>
      <c r="F414" s="123"/>
      <c r="G414" s="186"/>
      <c r="H414" s="124"/>
      <c r="I414" s="125"/>
      <c r="J414" s="124"/>
      <c r="K414" s="126"/>
      <c r="L414" s="126"/>
      <c r="M414" s="127"/>
      <c r="N414" s="127"/>
      <c r="O414" s="127"/>
      <c r="P414" s="127"/>
      <c r="Q414" s="127"/>
      <c r="R414" s="128"/>
      <c r="S414" s="129"/>
      <c r="T414" s="129"/>
      <c r="U414" s="130"/>
      <c r="V414" s="130"/>
      <c r="W414" s="131"/>
      <c r="X414" s="132"/>
      <c r="Y414" s="133"/>
    </row>
    <row r="415" spans="1:25" x14ac:dyDescent="0.2">
      <c r="A415" s="122"/>
      <c r="B415" s="180"/>
      <c r="F415" s="123"/>
      <c r="G415" s="186"/>
      <c r="H415" s="124"/>
      <c r="I415" s="125"/>
      <c r="J415" s="124"/>
      <c r="K415" s="126"/>
      <c r="L415" s="126"/>
      <c r="M415" s="127"/>
      <c r="N415" s="127"/>
      <c r="O415" s="127"/>
      <c r="P415" s="127"/>
      <c r="Q415" s="127"/>
      <c r="R415" s="128"/>
      <c r="S415" s="129"/>
      <c r="T415" s="129"/>
      <c r="U415" s="130"/>
      <c r="V415" s="130"/>
      <c r="W415" s="131"/>
      <c r="X415" s="132"/>
      <c r="Y415" s="133"/>
    </row>
    <row r="416" spans="1:25" x14ac:dyDescent="0.2">
      <c r="A416" s="122"/>
      <c r="B416" s="180"/>
      <c r="F416" s="123"/>
      <c r="G416" s="186"/>
      <c r="H416" s="124"/>
      <c r="I416" s="125"/>
      <c r="J416" s="124"/>
      <c r="K416" s="126"/>
      <c r="L416" s="126"/>
      <c r="M416" s="127"/>
      <c r="N416" s="127"/>
      <c r="O416" s="127"/>
      <c r="P416" s="127"/>
      <c r="Q416" s="127"/>
      <c r="R416" s="128"/>
      <c r="S416" s="129"/>
      <c r="T416" s="129"/>
      <c r="U416" s="130"/>
      <c r="V416" s="130"/>
      <c r="W416" s="131"/>
      <c r="X416" s="132"/>
      <c r="Y416" s="133"/>
    </row>
    <row r="417" spans="1:25" x14ac:dyDescent="0.2">
      <c r="A417" s="122"/>
      <c r="B417" s="180"/>
      <c r="F417" s="123"/>
      <c r="G417" s="186"/>
      <c r="H417" s="124"/>
      <c r="I417" s="125"/>
      <c r="J417" s="124"/>
      <c r="K417" s="126"/>
      <c r="L417" s="126"/>
      <c r="M417" s="127"/>
      <c r="N417" s="127"/>
      <c r="O417" s="127"/>
      <c r="P417" s="127"/>
      <c r="Q417" s="127"/>
      <c r="R417" s="128"/>
      <c r="S417" s="129"/>
      <c r="T417" s="129"/>
      <c r="U417" s="130"/>
      <c r="V417" s="130"/>
      <c r="W417" s="131"/>
      <c r="X417" s="132"/>
      <c r="Y417" s="133"/>
    </row>
    <row r="418" spans="1:25" x14ac:dyDescent="0.2">
      <c r="A418" s="122"/>
      <c r="B418" s="180"/>
      <c r="F418" s="123"/>
      <c r="G418" s="186"/>
      <c r="H418" s="124"/>
      <c r="I418" s="125"/>
      <c r="J418" s="124"/>
      <c r="K418" s="126"/>
      <c r="L418" s="126"/>
      <c r="M418" s="127"/>
      <c r="N418" s="127"/>
      <c r="O418" s="127"/>
      <c r="P418" s="127"/>
      <c r="Q418" s="127"/>
      <c r="R418" s="128"/>
      <c r="S418" s="129"/>
      <c r="T418" s="129"/>
      <c r="U418" s="130"/>
      <c r="V418" s="130"/>
      <c r="W418" s="131"/>
      <c r="X418" s="132"/>
      <c r="Y418" s="133"/>
    </row>
    <row r="419" spans="1:25" x14ac:dyDescent="0.2">
      <c r="A419" s="122"/>
      <c r="B419" s="180"/>
      <c r="F419" s="123"/>
      <c r="G419" s="186"/>
      <c r="H419" s="124"/>
      <c r="I419" s="125"/>
      <c r="J419" s="124"/>
      <c r="K419" s="126"/>
      <c r="L419" s="126"/>
      <c r="M419" s="127"/>
      <c r="N419" s="127"/>
      <c r="O419" s="127"/>
      <c r="P419" s="127"/>
      <c r="Q419" s="127"/>
      <c r="R419" s="128"/>
      <c r="S419" s="129"/>
      <c r="T419" s="129"/>
      <c r="U419" s="130"/>
      <c r="V419" s="130"/>
      <c r="W419" s="131"/>
      <c r="X419" s="132"/>
      <c r="Y419" s="133"/>
    </row>
    <row r="420" spans="1:25" x14ac:dyDescent="0.2">
      <c r="A420" s="122"/>
      <c r="B420" s="180"/>
      <c r="F420" s="123"/>
      <c r="G420" s="186"/>
      <c r="H420" s="124"/>
      <c r="I420" s="125"/>
      <c r="J420" s="124"/>
      <c r="K420" s="126"/>
      <c r="L420" s="126"/>
      <c r="M420" s="127"/>
      <c r="N420" s="127"/>
      <c r="O420" s="127"/>
      <c r="P420" s="127"/>
      <c r="Q420" s="127"/>
      <c r="R420" s="128"/>
      <c r="S420" s="129"/>
      <c r="T420" s="129"/>
      <c r="U420" s="130"/>
      <c r="V420" s="130"/>
      <c r="W420" s="131"/>
      <c r="X420" s="132"/>
      <c r="Y420" s="133"/>
    </row>
    <row r="421" spans="1:25" x14ac:dyDescent="0.2">
      <c r="A421" s="122"/>
      <c r="B421" s="180"/>
      <c r="F421" s="123"/>
      <c r="G421" s="186"/>
      <c r="H421" s="124"/>
      <c r="I421" s="125"/>
      <c r="J421" s="124"/>
      <c r="K421" s="126"/>
      <c r="L421" s="126"/>
      <c r="M421" s="127"/>
      <c r="N421" s="127"/>
      <c r="O421" s="127"/>
      <c r="P421" s="127"/>
      <c r="Q421" s="127"/>
      <c r="R421" s="128"/>
      <c r="S421" s="129"/>
      <c r="T421" s="129"/>
      <c r="U421" s="130"/>
      <c r="V421" s="130"/>
      <c r="W421" s="131"/>
      <c r="X421" s="132"/>
      <c r="Y421" s="133"/>
    </row>
    <row r="422" spans="1:25" x14ac:dyDescent="0.2">
      <c r="A422" s="122"/>
      <c r="B422" s="180"/>
      <c r="F422" s="123"/>
      <c r="G422" s="186"/>
      <c r="H422" s="124"/>
      <c r="I422" s="125"/>
      <c r="J422" s="124"/>
      <c r="K422" s="126"/>
      <c r="L422" s="126"/>
      <c r="M422" s="127"/>
      <c r="N422" s="127"/>
      <c r="O422" s="127"/>
      <c r="P422" s="127"/>
      <c r="Q422" s="127"/>
      <c r="R422" s="128"/>
      <c r="S422" s="129"/>
      <c r="T422" s="129"/>
      <c r="U422" s="130"/>
      <c r="V422" s="130"/>
      <c r="W422" s="131"/>
      <c r="X422" s="132"/>
      <c r="Y422" s="133"/>
    </row>
    <row r="423" spans="1:25" x14ac:dyDescent="0.2">
      <c r="A423" s="122"/>
      <c r="B423" s="180"/>
      <c r="F423" s="123"/>
      <c r="G423" s="186"/>
      <c r="H423" s="124"/>
      <c r="I423" s="125"/>
      <c r="J423" s="124"/>
      <c r="K423" s="126"/>
      <c r="L423" s="126"/>
      <c r="M423" s="127"/>
      <c r="N423" s="127"/>
      <c r="O423" s="127"/>
      <c r="P423" s="127"/>
      <c r="Q423" s="127"/>
      <c r="R423" s="128"/>
      <c r="S423" s="129"/>
      <c r="T423" s="129"/>
      <c r="U423" s="130"/>
      <c r="V423" s="130"/>
      <c r="W423" s="131"/>
      <c r="X423" s="132"/>
      <c r="Y423" s="133"/>
    </row>
    <row r="424" spans="1:25" x14ac:dyDescent="0.2">
      <c r="A424" s="122"/>
      <c r="B424" s="180"/>
      <c r="F424" s="123"/>
      <c r="G424" s="186"/>
      <c r="H424" s="124"/>
      <c r="I424" s="125"/>
      <c r="J424" s="124"/>
      <c r="K424" s="126"/>
      <c r="L424" s="126"/>
      <c r="M424" s="127"/>
      <c r="N424" s="127"/>
      <c r="O424" s="127"/>
      <c r="P424" s="127"/>
      <c r="Q424" s="127"/>
      <c r="R424" s="128"/>
      <c r="S424" s="129"/>
      <c r="T424" s="129"/>
      <c r="U424" s="130"/>
      <c r="V424" s="130"/>
      <c r="W424" s="131"/>
      <c r="X424" s="132"/>
      <c r="Y424" s="133"/>
    </row>
    <row r="425" spans="1:25" x14ac:dyDescent="0.2">
      <c r="A425" s="122"/>
      <c r="B425" s="180"/>
      <c r="F425" s="123"/>
      <c r="G425" s="186"/>
      <c r="H425" s="124"/>
      <c r="I425" s="125"/>
      <c r="J425" s="124"/>
      <c r="K425" s="126"/>
      <c r="L425" s="126"/>
      <c r="M425" s="127"/>
      <c r="N425" s="127"/>
      <c r="O425" s="127"/>
      <c r="P425" s="127"/>
      <c r="Q425" s="127"/>
      <c r="R425" s="128"/>
      <c r="S425" s="129"/>
      <c r="T425" s="129"/>
      <c r="U425" s="130"/>
      <c r="V425" s="130"/>
      <c r="W425" s="131"/>
      <c r="X425" s="132"/>
      <c r="Y425" s="133"/>
    </row>
    <row r="426" spans="1:25" x14ac:dyDescent="0.2">
      <c r="A426" s="122"/>
      <c r="B426" s="180"/>
      <c r="F426" s="123"/>
      <c r="G426" s="186"/>
      <c r="H426" s="124"/>
      <c r="I426" s="125"/>
      <c r="J426" s="124"/>
      <c r="K426" s="126"/>
      <c r="L426" s="126"/>
      <c r="M426" s="127"/>
      <c r="N426" s="127"/>
      <c r="O426" s="127"/>
      <c r="P426" s="127"/>
      <c r="Q426" s="127"/>
      <c r="R426" s="128"/>
      <c r="S426" s="129"/>
      <c r="T426" s="129"/>
      <c r="U426" s="130"/>
      <c r="V426" s="130"/>
      <c r="W426" s="131"/>
      <c r="X426" s="132"/>
      <c r="Y426" s="133"/>
    </row>
    <row r="427" spans="1:25" x14ac:dyDescent="0.2">
      <c r="A427" s="122"/>
      <c r="B427" s="180"/>
      <c r="F427" s="123"/>
      <c r="G427" s="186"/>
      <c r="H427" s="124"/>
      <c r="I427" s="125"/>
      <c r="J427" s="124"/>
      <c r="K427" s="126"/>
      <c r="L427" s="126"/>
      <c r="M427" s="127"/>
      <c r="N427" s="127"/>
      <c r="O427" s="127"/>
      <c r="P427" s="127"/>
      <c r="Q427" s="127"/>
      <c r="R427" s="128"/>
      <c r="S427" s="129"/>
      <c r="T427" s="129"/>
      <c r="U427" s="130"/>
      <c r="V427" s="130"/>
      <c r="W427" s="131"/>
      <c r="X427" s="132"/>
      <c r="Y427" s="133"/>
    </row>
    <row r="428" spans="1:25" x14ac:dyDescent="0.2">
      <c r="A428" s="122"/>
      <c r="B428" s="180"/>
      <c r="F428" s="123"/>
      <c r="G428" s="186"/>
      <c r="H428" s="124"/>
      <c r="I428" s="125"/>
      <c r="J428" s="124"/>
      <c r="K428" s="126"/>
      <c r="L428" s="126"/>
      <c r="M428" s="127"/>
      <c r="N428" s="127"/>
      <c r="O428" s="127"/>
      <c r="P428" s="127"/>
      <c r="Q428" s="127"/>
      <c r="R428" s="128"/>
      <c r="S428" s="129"/>
      <c r="T428" s="129"/>
      <c r="U428" s="130"/>
      <c r="V428" s="130"/>
      <c r="W428" s="131"/>
      <c r="X428" s="132"/>
      <c r="Y428" s="133"/>
    </row>
    <row r="429" spans="1:25" x14ac:dyDescent="0.2">
      <c r="A429" s="122"/>
      <c r="B429" s="180"/>
      <c r="F429" s="123"/>
      <c r="G429" s="186"/>
      <c r="H429" s="124"/>
      <c r="I429" s="125"/>
      <c r="J429" s="124"/>
      <c r="K429" s="126"/>
      <c r="L429" s="126"/>
      <c r="M429" s="127"/>
      <c r="N429" s="127"/>
      <c r="O429" s="127"/>
      <c r="P429" s="127"/>
      <c r="Q429" s="127"/>
      <c r="R429" s="128"/>
      <c r="S429" s="129"/>
      <c r="T429" s="129"/>
      <c r="U429" s="130"/>
      <c r="V429" s="130"/>
      <c r="W429" s="131"/>
      <c r="X429" s="132"/>
      <c r="Y429" s="133"/>
    </row>
    <row r="430" spans="1:25" x14ac:dyDescent="0.2">
      <c r="A430" s="122"/>
      <c r="B430" s="180"/>
      <c r="F430" s="123"/>
      <c r="G430" s="186"/>
      <c r="H430" s="124"/>
      <c r="I430" s="125"/>
      <c r="J430" s="124"/>
      <c r="K430" s="126"/>
      <c r="L430" s="126"/>
      <c r="M430" s="127"/>
      <c r="N430" s="127"/>
      <c r="O430" s="127"/>
      <c r="P430" s="127"/>
      <c r="Q430" s="127"/>
      <c r="R430" s="128"/>
      <c r="S430" s="129"/>
      <c r="T430" s="129"/>
      <c r="U430" s="130"/>
      <c r="V430" s="130"/>
      <c r="W430" s="131"/>
      <c r="X430" s="132"/>
      <c r="Y430" s="133"/>
    </row>
    <row r="431" spans="1:25" x14ac:dyDescent="0.2">
      <c r="A431" s="122"/>
      <c r="B431" s="180"/>
      <c r="F431" s="123"/>
      <c r="G431" s="186"/>
      <c r="H431" s="124"/>
      <c r="I431" s="125"/>
      <c r="J431" s="124"/>
      <c r="K431" s="126"/>
      <c r="L431" s="126"/>
      <c r="M431" s="127"/>
      <c r="N431" s="127"/>
      <c r="O431" s="127"/>
      <c r="P431" s="127"/>
      <c r="Q431" s="127"/>
      <c r="R431" s="128"/>
      <c r="S431" s="129"/>
      <c r="T431" s="129"/>
      <c r="U431" s="130"/>
      <c r="V431" s="130"/>
      <c r="W431" s="131"/>
      <c r="X431" s="132"/>
      <c r="Y431" s="133"/>
    </row>
    <row r="432" spans="1:25" x14ac:dyDescent="0.2">
      <c r="A432" s="122"/>
      <c r="B432" s="180"/>
      <c r="F432" s="123"/>
      <c r="G432" s="186"/>
      <c r="H432" s="124"/>
      <c r="I432" s="125"/>
      <c r="J432" s="124"/>
      <c r="K432" s="126"/>
      <c r="L432" s="126"/>
      <c r="M432" s="127"/>
      <c r="N432" s="127"/>
      <c r="O432" s="127"/>
      <c r="P432" s="127"/>
      <c r="Q432" s="127"/>
      <c r="R432" s="128"/>
      <c r="S432" s="129"/>
      <c r="T432" s="129"/>
      <c r="U432" s="130"/>
      <c r="V432" s="130"/>
      <c r="W432" s="131"/>
      <c r="X432" s="132"/>
      <c r="Y432" s="133"/>
    </row>
    <row r="433" spans="1:25" x14ac:dyDescent="0.2">
      <c r="A433" s="122"/>
      <c r="B433" s="180"/>
      <c r="F433" s="123"/>
      <c r="G433" s="186"/>
      <c r="H433" s="124"/>
      <c r="I433" s="125"/>
      <c r="J433" s="124"/>
      <c r="K433" s="126"/>
      <c r="L433" s="126"/>
      <c r="M433" s="127"/>
      <c r="N433" s="127"/>
      <c r="O433" s="127"/>
      <c r="P433" s="127"/>
      <c r="Q433" s="127"/>
      <c r="R433" s="128"/>
      <c r="S433" s="129"/>
      <c r="T433" s="129"/>
      <c r="U433" s="130"/>
      <c r="V433" s="130"/>
      <c r="W433" s="131"/>
      <c r="X433" s="132"/>
      <c r="Y433" s="133"/>
    </row>
    <row r="434" spans="1:25" x14ac:dyDescent="0.2">
      <c r="A434" s="122"/>
      <c r="B434" s="180"/>
      <c r="F434" s="123"/>
      <c r="G434" s="186"/>
      <c r="H434" s="124"/>
      <c r="I434" s="125"/>
      <c r="J434" s="124"/>
      <c r="K434" s="126"/>
      <c r="L434" s="126"/>
      <c r="M434" s="127"/>
      <c r="N434" s="127"/>
      <c r="O434" s="127"/>
      <c r="P434" s="127"/>
      <c r="Q434" s="127"/>
      <c r="R434" s="128"/>
      <c r="S434" s="129"/>
      <c r="T434" s="129"/>
      <c r="U434" s="130"/>
      <c r="V434" s="130"/>
      <c r="W434" s="131"/>
      <c r="X434" s="132"/>
      <c r="Y434" s="133"/>
    </row>
    <row r="435" spans="1:25" x14ac:dyDescent="0.2">
      <c r="A435" s="122"/>
      <c r="B435" s="180"/>
      <c r="F435" s="123"/>
      <c r="G435" s="186"/>
      <c r="H435" s="124"/>
      <c r="I435" s="125"/>
      <c r="J435" s="124"/>
      <c r="K435" s="126"/>
      <c r="L435" s="126"/>
      <c r="M435" s="127"/>
      <c r="N435" s="127"/>
      <c r="O435" s="127"/>
      <c r="P435" s="127"/>
      <c r="Q435" s="127"/>
      <c r="R435" s="128"/>
      <c r="S435" s="129"/>
      <c r="T435" s="129"/>
      <c r="U435" s="130"/>
      <c r="V435" s="130"/>
      <c r="W435" s="131"/>
      <c r="X435" s="132"/>
      <c r="Y435" s="133"/>
    </row>
    <row r="436" spans="1:25" x14ac:dyDescent="0.2">
      <c r="A436" s="122"/>
      <c r="B436" s="180"/>
      <c r="F436" s="123"/>
      <c r="G436" s="186"/>
      <c r="H436" s="124"/>
      <c r="I436" s="125"/>
      <c r="J436" s="124"/>
      <c r="K436" s="126"/>
      <c r="L436" s="126"/>
      <c r="M436" s="127"/>
      <c r="N436" s="127"/>
      <c r="O436" s="127"/>
      <c r="P436" s="127"/>
      <c r="Q436" s="127"/>
      <c r="R436" s="128"/>
      <c r="S436" s="129"/>
      <c r="T436" s="129"/>
      <c r="U436" s="130"/>
      <c r="V436" s="130"/>
      <c r="W436" s="131"/>
      <c r="X436" s="132"/>
      <c r="Y436" s="133"/>
    </row>
    <row r="437" spans="1:25" x14ac:dyDescent="0.2">
      <c r="A437" s="122"/>
      <c r="B437" s="180"/>
      <c r="F437" s="123"/>
      <c r="G437" s="186"/>
      <c r="H437" s="124"/>
      <c r="I437" s="125"/>
      <c r="J437" s="124"/>
      <c r="K437" s="126"/>
      <c r="L437" s="126"/>
      <c r="M437" s="127"/>
      <c r="N437" s="127"/>
      <c r="O437" s="127"/>
      <c r="P437" s="127"/>
      <c r="Q437" s="127"/>
      <c r="R437" s="128"/>
      <c r="S437" s="129"/>
      <c r="T437" s="129"/>
      <c r="U437" s="130"/>
      <c r="V437" s="130"/>
      <c r="W437" s="131"/>
      <c r="X437" s="132"/>
      <c r="Y437" s="133"/>
    </row>
    <row r="438" spans="1:25" x14ac:dyDescent="0.2">
      <c r="A438" s="122"/>
      <c r="B438" s="180"/>
      <c r="F438" s="123"/>
      <c r="G438" s="186"/>
      <c r="H438" s="124"/>
      <c r="I438" s="125"/>
      <c r="J438" s="124"/>
      <c r="K438" s="126"/>
      <c r="L438" s="126"/>
      <c r="M438" s="127"/>
      <c r="N438" s="127"/>
      <c r="O438" s="127"/>
      <c r="P438" s="127"/>
      <c r="Q438" s="127"/>
      <c r="R438" s="128"/>
      <c r="S438" s="129"/>
      <c r="T438" s="129"/>
      <c r="U438" s="130"/>
      <c r="V438" s="130"/>
      <c r="W438" s="131"/>
      <c r="X438" s="132"/>
      <c r="Y438" s="133"/>
    </row>
    <row r="439" spans="1:25" x14ac:dyDescent="0.2">
      <c r="A439" s="122"/>
      <c r="B439" s="180"/>
      <c r="F439" s="123"/>
      <c r="G439" s="186"/>
      <c r="H439" s="124"/>
      <c r="I439" s="125"/>
      <c r="J439" s="124"/>
      <c r="K439" s="126"/>
      <c r="L439" s="126"/>
      <c r="M439" s="127"/>
      <c r="N439" s="127"/>
      <c r="O439" s="127"/>
      <c r="P439" s="127"/>
      <c r="Q439" s="127"/>
      <c r="R439" s="128"/>
      <c r="S439" s="129"/>
      <c r="T439" s="129"/>
      <c r="U439" s="130"/>
      <c r="V439" s="130"/>
      <c r="W439" s="131"/>
      <c r="X439" s="132"/>
      <c r="Y439" s="133"/>
    </row>
    <row r="440" spans="1:25" x14ac:dyDescent="0.2">
      <c r="A440" s="122"/>
      <c r="B440" s="180"/>
      <c r="F440" s="123"/>
      <c r="G440" s="186"/>
      <c r="H440" s="124"/>
      <c r="I440" s="125"/>
      <c r="J440" s="124"/>
      <c r="K440" s="126"/>
      <c r="L440" s="126"/>
      <c r="M440" s="127"/>
      <c r="N440" s="127"/>
      <c r="O440" s="127"/>
      <c r="P440" s="127"/>
      <c r="Q440" s="127"/>
      <c r="R440" s="128"/>
      <c r="S440" s="129"/>
      <c r="T440" s="129"/>
      <c r="U440" s="130"/>
      <c r="V440" s="130"/>
      <c r="W440" s="131"/>
      <c r="X440" s="132"/>
      <c r="Y440" s="133"/>
    </row>
    <row r="441" spans="1:25" x14ac:dyDescent="0.2">
      <c r="A441" s="122"/>
      <c r="B441" s="180"/>
      <c r="F441" s="123"/>
      <c r="G441" s="186"/>
      <c r="H441" s="124"/>
      <c r="I441" s="125"/>
      <c r="J441" s="124"/>
      <c r="K441" s="126"/>
      <c r="L441" s="126"/>
      <c r="M441" s="127"/>
      <c r="N441" s="127"/>
      <c r="O441" s="127"/>
      <c r="P441" s="127"/>
      <c r="Q441" s="127"/>
      <c r="R441" s="128"/>
      <c r="S441" s="129"/>
      <c r="T441" s="129"/>
      <c r="U441" s="130"/>
      <c r="V441" s="130"/>
      <c r="W441" s="131"/>
      <c r="X441" s="132"/>
      <c r="Y441" s="133"/>
    </row>
    <row r="442" spans="1:25" x14ac:dyDescent="0.2">
      <c r="A442" s="122"/>
      <c r="B442" s="180"/>
      <c r="F442" s="123"/>
      <c r="G442" s="186"/>
      <c r="H442" s="124"/>
      <c r="I442" s="125"/>
      <c r="J442" s="124"/>
      <c r="K442" s="126"/>
      <c r="L442" s="126"/>
      <c r="M442" s="127"/>
      <c r="N442" s="127"/>
      <c r="O442" s="127"/>
      <c r="P442" s="127"/>
      <c r="Q442" s="127"/>
      <c r="R442" s="128"/>
      <c r="S442" s="129"/>
      <c r="T442" s="129"/>
      <c r="U442" s="130"/>
      <c r="V442" s="130"/>
      <c r="W442" s="131"/>
      <c r="X442" s="132"/>
      <c r="Y442" s="133"/>
    </row>
    <row r="443" spans="1:25" x14ac:dyDescent="0.2">
      <c r="A443" s="122"/>
      <c r="B443" s="180"/>
      <c r="F443" s="123"/>
      <c r="G443" s="186"/>
      <c r="H443" s="124"/>
      <c r="I443" s="125"/>
      <c r="J443" s="124"/>
      <c r="K443" s="126"/>
      <c r="L443" s="126"/>
      <c r="M443" s="127"/>
      <c r="N443" s="127"/>
      <c r="O443" s="127"/>
      <c r="P443" s="127"/>
      <c r="Q443" s="127"/>
      <c r="R443" s="128"/>
      <c r="S443" s="129"/>
      <c r="T443" s="129"/>
      <c r="U443" s="130"/>
      <c r="V443" s="130"/>
      <c r="W443" s="131"/>
      <c r="X443" s="132"/>
      <c r="Y443" s="133"/>
    </row>
    <row r="444" spans="1:25" x14ac:dyDescent="0.2">
      <c r="A444" s="122"/>
      <c r="B444" s="180"/>
      <c r="F444" s="123"/>
      <c r="G444" s="186"/>
      <c r="H444" s="124"/>
      <c r="I444" s="125"/>
      <c r="J444" s="124"/>
      <c r="K444" s="126"/>
      <c r="L444" s="126"/>
      <c r="M444" s="127"/>
      <c r="N444" s="127"/>
      <c r="O444" s="127"/>
      <c r="P444" s="127"/>
      <c r="Q444" s="127"/>
      <c r="R444" s="128"/>
      <c r="S444" s="129"/>
      <c r="T444" s="129"/>
      <c r="U444" s="130"/>
      <c r="V444" s="130"/>
      <c r="W444" s="131"/>
      <c r="X444" s="132"/>
      <c r="Y444" s="133"/>
    </row>
    <row r="445" spans="1:25" x14ac:dyDescent="0.2">
      <c r="A445" s="122"/>
      <c r="B445" s="180"/>
      <c r="F445" s="123"/>
      <c r="G445" s="186"/>
      <c r="H445" s="124"/>
      <c r="I445" s="125"/>
      <c r="J445" s="124"/>
      <c r="K445" s="126"/>
      <c r="L445" s="126"/>
      <c r="M445" s="127"/>
      <c r="N445" s="127"/>
      <c r="O445" s="127"/>
      <c r="P445" s="127"/>
      <c r="Q445" s="127"/>
      <c r="R445" s="128"/>
      <c r="S445" s="129"/>
      <c r="T445" s="129"/>
      <c r="U445" s="130"/>
      <c r="V445" s="130"/>
      <c r="W445" s="131"/>
      <c r="X445" s="132"/>
      <c r="Y445" s="133"/>
    </row>
    <row r="446" spans="1:25" x14ac:dyDescent="0.2">
      <c r="A446" s="122"/>
      <c r="B446" s="180"/>
      <c r="F446" s="123"/>
      <c r="G446" s="186"/>
      <c r="H446" s="124"/>
      <c r="I446" s="125"/>
      <c r="J446" s="124"/>
      <c r="K446" s="126"/>
      <c r="L446" s="126"/>
      <c r="M446" s="127"/>
      <c r="N446" s="127"/>
      <c r="O446" s="127"/>
      <c r="P446" s="127"/>
      <c r="Q446" s="127"/>
      <c r="R446" s="128"/>
      <c r="S446" s="129"/>
      <c r="T446" s="129"/>
      <c r="U446" s="130"/>
      <c r="V446" s="130"/>
      <c r="W446" s="131"/>
      <c r="X446" s="132"/>
      <c r="Y446" s="133"/>
    </row>
    <row r="447" spans="1:25" x14ac:dyDescent="0.2">
      <c r="A447" s="122"/>
      <c r="B447" s="180"/>
      <c r="F447" s="123"/>
      <c r="G447" s="186"/>
      <c r="H447" s="124"/>
      <c r="I447" s="125"/>
      <c r="J447" s="124"/>
      <c r="K447" s="126"/>
      <c r="L447" s="126"/>
      <c r="M447" s="127"/>
      <c r="N447" s="127"/>
      <c r="O447" s="127"/>
      <c r="P447" s="127"/>
      <c r="Q447" s="127"/>
      <c r="R447" s="128"/>
      <c r="S447" s="129"/>
      <c r="T447" s="129"/>
      <c r="U447" s="130"/>
      <c r="V447" s="130"/>
      <c r="W447" s="131"/>
      <c r="X447" s="132"/>
      <c r="Y447" s="133"/>
    </row>
    <row r="448" spans="1:25" x14ac:dyDescent="0.2">
      <c r="A448" s="122"/>
      <c r="B448" s="180"/>
      <c r="F448" s="123"/>
      <c r="G448" s="186"/>
      <c r="H448" s="124"/>
      <c r="I448" s="125"/>
      <c r="J448" s="124"/>
      <c r="K448" s="126"/>
      <c r="L448" s="126"/>
      <c r="M448" s="127"/>
      <c r="N448" s="127"/>
      <c r="O448" s="127"/>
      <c r="P448" s="127"/>
      <c r="Q448" s="127"/>
      <c r="R448" s="128"/>
      <c r="S448" s="129"/>
      <c r="T448" s="129"/>
      <c r="U448" s="130"/>
      <c r="V448" s="130"/>
      <c r="W448" s="131"/>
      <c r="X448" s="132"/>
      <c r="Y448" s="133"/>
    </row>
    <row r="449" spans="1:25" x14ac:dyDescent="0.2">
      <c r="A449" s="122"/>
      <c r="B449" s="180"/>
      <c r="F449" s="123"/>
      <c r="G449" s="186"/>
      <c r="H449" s="124"/>
      <c r="I449" s="125"/>
      <c r="J449" s="124"/>
      <c r="K449" s="126"/>
      <c r="L449" s="126"/>
      <c r="M449" s="127"/>
      <c r="N449" s="127"/>
      <c r="O449" s="127"/>
      <c r="P449" s="127"/>
      <c r="Q449" s="127"/>
      <c r="R449" s="128"/>
      <c r="S449" s="129"/>
      <c r="T449" s="129"/>
      <c r="U449" s="130"/>
      <c r="V449" s="130"/>
      <c r="W449" s="131"/>
      <c r="X449" s="132"/>
      <c r="Y449" s="133"/>
    </row>
    <row r="450" spans="1:25" x14ac:dyDescent="0.2">
      <c r="A450" s="122"/>
      <c r="B450" s="180"/>
      <c r="F450" s="123"/>
      <c r="G450" s="186"/>
      <c r="H450" s="124"/>
      <c r="I450" s="125"/>
      <c r="J450" s="124"/>
      <c r="K450" s="126"/>
      <c r="L450" s="126"/>
      <c r="M450" s="127"/>
      <c r="N450" s="127"/>
      <c r="O450" s="127"/>
      <c r="P450" s="127"/>
      <c r="Q450" s="127"/>
      <c r="R450" s="128"/>
      <c r="S450" s="129"/>
      <c r="T450" s="129"/>
      <c r="U450" s="130"/>
      <c r="V450" s="130"/>
      <c r="W450" s="131"/>
      <c r="X450" s="132"/>
      <c r="Y450" s="133"/>
    </row>
    <row r="451" spans="1:25" x14ac:dyDescent="0.2">
      <c r="A451" s="122"/>
      <c r="B451" s="180"/>
      <c r="F451" s="123"/>
      <c r="G451" s="186"/>
      <c r="H451" s="124"/>
      <c r="I451" s="125"/>
      <c r="J451" s="124"/>
      <c r="K451" s="126"/>
      <c r="L451" s="126"/>
      <c r="M451" s="127"/>
      <c r="N451" s="127"/>
      <c r="O451" s="127"/>
      <c r="P451" s="127"/>
      <c r="Q451" s="127"/>
      <c r="R451" s="128"/>
      <c r="S451" s="129"/>
      <c r="T451" s="129"/>
      <c r="U451" s="130"/>
      <c r="V451" s="130"/>
      <c r="W451" s="131"/>
      <c r="X451" s="132"/>
      <c r="Y451" s="133"/>
    </row>
    <row r="452" spans="1:25" x14ac:dyDescent="0.2">
      <c r="A452" s="122"/>
      <c r="B452" s="180"/>
      <c r="F452" s="123"/>
      <c r="G452" s="186"/>
      <c r="H452" s="124"/>
      <c r="I452" s="125"/>
      <c r="J452" s="124"/>
      <c r="K452" s="126"/>
      <c r="L452" s="126"/>
      <c r="M452" s="127"/>
      <c r="N452" s="127"/>
      <c r="O452" s="127"/>
      <c r="P452" s="127"/>
      <c r="Q452" s="127"/>
      <c r="R452" s="128"/>
      <c r="S452" s="129"/>
      <c r="T452" s="129"/>
      <c r="U452" s="130"/>
      <c r="V452" s="130"/>
      <c r="W452" s="131"/>
      <c r="X452" s="132"/>
      <c r="Y452" s="133"/>
    </row>
    <row r="453" spans="1:25" x14ac:dyDescent="0.2">
      <c r="A453" s="122"/>
      <c r="B453" s="180"/>
      <c r="F453" s="123"/>
      <c r="G453" s="186"/>
      <c r="H453" s="124"/>
      <c r="I453" s="125"/>
      <c r="J453" s="124"/>
      <c r="K453" s="126"/>
      <c r="L453" s="126"/>
      <c r="M453" s="127"/>
      <c r="N453" s="127"/>
      <c r="O453" s="127"/>
      <c r="P453" s="127"/>
      <c r="Q453" s="127"/>
      <c r="R453" s="128"/>
      <c r="S453" s="129"/>
      <c r="T453" s="129"/>
      <c r="U453" s="130"/>
      <c r="V453" s="130"/>
      <c r="W453" s="131"/>
      <c r="X453" s="132"/>
      <c r="Y453" s="133"/>
    </row>
    <row r="454" spans="1:25" x14ac:dyDescent="0.2">
      <c r="A454" s="122"/>
      <c r="B454" s="180"/>
      <c r="F454" s="123"/>
      <c r="G454" s="186"/>
      <c r="H454" s="124"/>
      <c r="I454" s="125"/>
      <c r="J454" s="124"/>
      <c r="K454" s="126"/>
      <c r="L454" s="126"/>
      <c r="M454" s="127"/>
      <c r="N454" s="127"/>
      <c r="O454" s="127"/>
      <c r="P454" s="127"/>
      <c r="Q454" s="127"/>
      <c r="R454" s="128"/>
      <c r="S454" s="129"/>
      <c r="T454" s="129"/>
      <c r="U454" s="130"/>
      <c r="V454" s="130"/>
      <c r="W454" s="131"/>
      <c r="X454" s="132"/>
      <c r="Y454" s="133"/>
    </row>
    <row r="455" spans="1:25" x14ac:dyDescent="0.2">
      <c r="A455" s="122"/>
      <c r="B455" s="180"/>
      <c r="F455" s="123"/>
      <c r="G455" s="186"/>
      <c r="H455" s="124"/>
      <c r="I455" s="125"/>
      <c r="J455" s="124"/>
      <c r="K455" s="126"/>
      <c r="L455" s="126"/>
      <c r="M455" s="127"/>
      <c r="N455" s="127"/>
      <c r="O455" s="127"/>
      <c r="P455" s="127"/>
      <c r="Q455" s="127"/>
      <c r="R455" s="128"/>
      <c r="S455" s="129"/>
      <c r="T455" s="129"/>
      <c r="U455" s="130"/>
      <c r="V455" s="130"/>
      <c r="W455" s="131"/>
      <c r="X455" s="132"/>
      <c r="Y455" s="133"/>
    </row>
    <row r="456" spans="1:25" x14ac:dyDescent="0.2">
      <c r="A456" s="122"/>
      <c r="B456" s="180"/>
      <c r="F456" s="123"/>
      <c r="G456" s="186"/>
      <c r="H456" s="124"/>
      <c r="I456" s="125"/>
      <c r="J456" s="124"/>
      <c r="K456" s="126"/>
      <c r="L456" s="126"/>
      <c r="M456" s="127"/>
      <c r="N456" s="127"/>
      <c r="O456" s="127"/>
      <c r="P456" s="127"/>
      <c r="Q456" s="127"/>
      <c r="R456" s="128"/>
      <c r="S456" s="129"/>
      <c r="T456" s="129"/>
      <c r="U456" s="130"/>
      <c r="V456" s="130"/>
      <c r="W456" s="131"/>
      <c r="X456" s="132"/>
      <c r="Y456" s="133"/>
    </row>
    <row r="457" spans="1:25" x14ac:dyDescent="0.2">
      <c r="A457" s="122"/>
      <c r="B457" s="180"/>
      <c r="F457" s="123"/>
      <c r="G457" s="186"/>
      <c r="H457" s="124"/>
      <c r="I457" s="125"/>
      <c r="J457" s="124"/>
      <c r="K457" s="126"/>
      <c r="L457" s="126"/>
      <c r="M457" s="127"/>
      <c r="N457" s="127"/>
      <c r="O457" s="127"/>
      <c r="P457" s="127"/>
      <c r="Q457" s="127"/>
      <c r="R457" s="128"/>
      <c r="S457" s="129"/>
      <c r="T457" s="129"/>
      <c r="U457" s="130"/>
      <c r="V457" s="130"/>
      <c r="W457" s="131"/>
      <c r="X457" s="132"/>
      <c r="Y457" s="133"/>
    </row>
    <row r="458" spans="1:25" x14ac:dyDescent="0.2">
      <c r="A458" s="122"/>
      <c r="B458" s="180"/>
      <c r="F458" s="123"/>
      <c r="G458" s="186"/>
      <c r="H458" s="124"/>
      <c r="I458" s="125"/>
      <c r="J458" s="124"/>
      <c r="K458" s="126"/>
      <c r="L458" s="126"/>
      <c r="M458" s="127"/>
      <c r="N458" s="127"/>
      <c r="O458" s="127"/>
      <c r="P458" s="127"/>
      <c r="Q458" s="127"/>
      <c r="R458" s="128"/>
      <c r="S458" s="129"/>
      <c r="T458" s="129"/>
      <c r="U458" s="130"/>
      <c r="V458" s="130"/>
      <c r="W458" s="131"/>
      <c r="X458" s="132"/>
      <c r="Y458" s="133"/>
    </row>
    <row r="459" spans="1:25" x14ac:dyDescent="0.2">
      <c r="A459" s="122"/>
      <c r="B459" s="180"/>
      <c r="F459" s="123"/>
      <c r="G459" s="186"/>
      <c r="H459" s="124"/>
      <c r="I459" s="125"/>
      <c r="J459" s="124"/>
      <c r="K459" s="126"/>
      <c r="L459" s="126"/>
      <c r="M459" s="127"/>
      <c r="N459" s="127"/>
      <c r="O459" s="127"/>
      <c r="P459" s="127"/>
      <c r="Q459" s="127"/>
      <c r="R459" s="128"/>
      <c r="S459" s="129"/>
      <c r="T459" s="129"/>
      <c r="U459" s="130"/>
      <c r="V459" s="130"/>
      <c r="W459" s="131"/>
      <c r="X459" s="132"/>
      <c r="Y459" s="133"/>
    </row>
    <row r="460" spans="1:25" x14ac:dyDescent="0.2">
      <c r="A460" s="122"/>
      <c r="B460" s="180"/>
      <c r="F460" s="123"/>
      <c r="G460" s="186"/>
      <c r="H460" s="124"/>
      <c r="I460" s="125"/>
      <c r="J460" s="124"/>
      <c r="K460" s="126"/>
      <c r="L460" s="126"/>
      <c r="M460" s="127"/>
      <c r="N460" s="127"/>
      <c r="O460" s="127"/>
      <c r="P460" s="127"/>
      <c r="Q460" s="127"/>
      <c r="R460" s="128"/>
      <c r="S460" s="129"/>
      <c r="T460" s="129"/>
      <c r="U460" s="130"/>
      <c r="V460" s="130"/>
      <c r="W460" s="131"/>
      <c r="X460" s="132"/>
      <c r="Y460" s="133"/>
    </row>
    <row r="461" spans="1:25" x14ac:dyDescent="0.2">
      <c r="A461" s="122"/>
      <c r="B461" s="180"/>
      <c r="F461" s="123"/>
      <c r="G461" s="186"/>
      <c r="H461" s="124"/>
      <c r="I461" s="125"/>
      <c r="J461" s="124"/>
      <c r="K461" s="126"/>
      <c r="L461" s="126"/>
      <c r="M461" s="127"/>
      <c r="N461" s="127"/>
      <c r="O461" s="127"/>
      <c r="P461" s="127"/>
      <c r="Q461" s="127"/>
      <c r="R461" s="128"/>
      <c r="S461" s="129"/>
      <c r="T461" s="129"/>
      <c r="U461" s="130"/>
      <c r="V461" s="130"/>
      <c r="W461" s="131"/>
      <c r="X461" s="132"/>
      <c r="Y461" s="133"/>
    </row>
    <row r="462" spans="1:25" x14ac:dyDescent="0.2">
      <c r="A462" s="122"/>
      <c r="B462" s="180"/>
      <c r="F462" s="123"/>
      <c r="G462" s="186"/>
      <c r="H462" s="124"/>
      <c r="I462" s="125"/>
      <c r="J462" s="124"/>
      <c r="K462" s="126"/>
      <c r="L462" s="126"/>
      <c r="M462" s="127"/>
      <c r="N462" s="127"/>
      <c r="O462" s="127"/>
      <c r="P462" s="127"/>
      <c r="Q462" s="127"/>
      <c r="R462" s="128"/>
      <c r="S462" s="129"/>
      <c r="T462" s="129"/>
      <c r="U462" s="130"/>
      <c r="V462" s="130"/>
      <c r="W462" s="131"/>
      <c r="X462" s="132"/>
      <c r="Y462" s="133"/>
    </row>
    <row r="463" spans="1:25" x14ac:dyDescent="0.2">
      <c r="A463" s="122"/>
      <c r="B463" s="180"/>
      <c r="F463" s="123"/>
      <c r="G463" s="186"/>
      <c r="H463" s="124"/>
      <c r="I463" s="125"/>
      <c r="J463" s="124"/>
      <c r="K463" s="126"/>
      <c r="L463" s="126"/>
      <c r="M463" s="127"/>
      <c r="N463" s="127"/>
      <c r="O463" s="127"/>
      <c r="P463" s="127"/>
      <c r="Q463" s="127"/>
      <c r="R463" s="128"/>
      <c r="S463" s="129"/>
      <c r="T463" s="129"/>
      <c r="U463" s="130"/>
      <c r="V463" s="130"/>
      <c r="W463" s="131"/>
      <c r="X463" s="132"/>
      <c r="Y463" s="133"/>
    </row>
    <row r="464" spans="1:25" x14ac:dyDescent="0.2">
      <c r="A464" s="122"/>
      <c r="B464" s="180"/>
      <c r="F464" s="123"/>
      <c r="G464" s="186"/>
      <c r="H464" s="124"/>
      <c r="I464" s="125"/>
      <c r="J464" s="124"/>
      <c r="K464" s="126"/>
      <c r="L464" s="126"/>
      <c r="M464" s="127"/>
      <c r="N464" s="127"/>
      <c r="O464" s="127"/>
      <c r="P464" s="127"/>
      <c r="Q464" s="127"/>
      <c r="R464" s="128"/>
      <c r="S464" s="129"/>
      <c r="T464" s="129"/>
      <c r="U464" s="130"/>
      <c r="V464" s="130"/>
      <c r="W464" s="131"/>
      <c r="X464" s="132"/>
      <c r="Y464" s="133"/>
    </row>
    <row r="465" spans="1:25" x14ac:dyDescent="0.2">
      <c r="A465" s="122"/>
      <c r="B465" s="180"/>
      <c r="F465" s="123"/>
      <c r="G465" s="186"/>
      <c r="H465" s="124"/>
      <c r="I465" s="125"/>
      <c r="J465" s="124"/>
      <c r="K465" s="126"/>
      <c r="L465" s="126"/>
      <c r="M465" s="127"/>
      <c r="N465" s="127"/>
      <c r="O465" s="127"/>
      <c r="P465" s="127"/>
      <c r="Q465" s="127"/>
      <c r="R465" s="128"/>
      <c r="S465" s="129"/>
      <c r="T465" s="129"/>
      <c r="U465" s="130"/>
      <c r="V465" s="130"/>
      <c r="W465" s="131"/>
      <c r="X465" s="132"/>
      <c r="Y465" s="133"/>
    </row>
    <row r="466" spans="1:25" x14ac:dyDescent="0.2">
      <c r="A466" s="122"/>
      <c r="B466" s="180"/>
      <c r="F466" s="123"/>
      <c r="G466" s="186"/>
      <c r="H466" s="124"/>
      <c r="I466" s="125"/>
      <c r="J466" s="124"/>
      <c r="K466" s="126"/>
      <c r="L466" s="126"/>
      <c r="M466" s="127"/>
      <c r="N466" s="127"/>
      <c r="O466" s="127"/>
      <c r="P466" s="127"/>
      <c r="Q466" s="127"/>
      <c r="R466" s="128"/>
      <c r="S466" s="129"/>
      <c r="T466" s="129"/>
      <c r="U466" s="130"/>
      <c r="V466" s="130"/>
      <c r="W466" s="131"/>
      <c r="X466" s="132"/>
      <c r="Y466" s="133"/>
    </row>
    <row r="467" spans="1:25" x14ac:dyDescent="0.2">
      <c r="A467" s="122"/>
      <c r="B467" s="180"/>
      <c r="F467" s="123"/>
      <c r="G467" s="186"/>
      <c r="H467" s="124"/>
      <c r="I467" s="125"/>
      <c r="J467" s="124"/>
      <c r="K467" s="126"/>
      <c r="L467" s="126"/>
      <c r="M467" s="127"/>
      <c r="N467" s="127"/>
      <c r="O467" s="127"/>
      <c r="P467" s="127"/>
      <c r="Q467" s="127"/>
      <c r="R467" s="128"/>
      <c r="S467" s="129"/>
      <c r="T467" s="129"/>
      <c r="U467" s="130"/>
      <c r="V467" s="130"/>
      <c r="W467" s="131"/>
      <c r="X467" s="132"/>
      <c r="Y467" s="133"/>
    </row>
    <row r="468" spans="1:25" x14ac:dyDescent="0.2">
      <c r="A468" s="122"/>
      <c r="B468" s="180"/>
      <c r="F468" s="123"/>
      <c r="G468" s="186"/>
      <c r="H468" s="124"/>
      <c r="I468" s="125"/>
      <c r="J468" s="124"/>
      <c r="K468" s="126"/>
      <c r="L468" s="126"/>
      <c r="M468" s="127"/>
      <c r="N468" s="127"/>
      <c r="O468" s="127"/>
      <c r="P468" s="127"/>
      <c r="Q468" s="127"/>
      <c r="R468" s="128"/>
      <c r="S468" s="129"/>
      <c r="T468" s="129"/>
      <c r="U468" s="130"/>
      <c r="V468" s="130"/>
      <c r="W468" s="131"/>
      <c r="X468" s="132"/>
      <c r="Y468" s="133"/>
    </row>
    <row r="469" spans="1:25" x14ac:dyDescent="0.2">
      <c r="A469" s="122"/>
      <c r="B469" s="180"/>
      <c r="F469" s="123"/>
      <c r="G469" s="186"/>
      <c r="H469" s="124"/>
      <c r="I469" s="125"/>
      <c r="J469" s="124"/>
      <c r="K469" s="126"/>
      <c r="L469" s="126"/>
      <c r="M469" s="127"/>
      <c r="N469" s="127"/>
      <c r="O469" s="127"/>
      <c r="P469" s="127"/>
      <c r="Q469" s="127"/>
      <c r="R469" s="128"/>
      <c r="S469" s="129"/>
      <c r="T469" s="129"/>
      <c r="U469" s="130"/>
      <c r="V469" s="130"/>
      <c r="W469" s="131"/>
      <c r="X469" s="132"/>
      <c r="Y469" s="133"/>
    </row>
    <row r="470" spans="1:25" x14ac:dyDescent="0.2">
      <c r="A470" s="122"/>
      <c r="B470" s="180"/>
      <c r="F470" s="123"/>
      <c r="G470" s="186"/>
      <c r="H470" s="124"/>
      <c r="I470" s="125"/>
      <c r="J470" s="124"/>
      <c r="K470" s="126"/>
      <c r="L470" s="126"/>
      <c r="M470" s="127"/>
      <c r="N470" s="127"/>
      <c r="O470" s="127"/>
      <c r="P470" s="127"/>
      <c r="Q470" s="127"/>
      <c r="R470" s="128"/>
      <c r="S470" s="129"/>
      <c r="T470" s="129"/>
      <c r="U470" s="130"/>
      <c r="V470" s="130"/>
      <c r="W470" s="131"/>
      <c r="X470" s="132"/>
      <c r="Y470" s="133"/>
    </row>
    <row r="471" spans="1:25" x14ac:dyDescent="0.2">
      <c r="A471" s="122"/>
      <c r="B471" s="180"/>
      <c r="F471" s="123"/>
      <c r="G471" s="186"/>
      <c r="H471" s="124"/>
      <c r="I471" s="125"/>
      <c r="J471" s="124"/>
      <c r="K471" s="126"/>
      <c r="L471" s="126"/>
      <c r="M471" s="127"/>
      <c r="N471" s="127"/>
      <c r="O471" s="127"/>
      <c r="P471" s="127"/>
      <c r="Q471" s="127"/>
      <c r="R471" s="128"/>
      <c r="S471" s="129"/>
      <c r="T471" s="129"/>
      <c r="U471" s="130"/>
      <c r="V471" s="130"/>
      <c r="W471" s="131"/>
      <c r="X471" s="132"/>
      <c r="Y471" s="133"/>
    </row>
    <row r="472" spans="1:25" x14ac:dyDescent="0.2">
      <c r="A472" s="122"/>
      <c r="B472" s="180"/>
      <c r="F472" s="123"/>
      <c r="G472" s="186"/>
      <c r="H472" s="124"/>
      <c r="I472" s="125"/>
      <c r="J472" s="124"/>
      <c r="K472" s="126"/>
      <c r="L472" s="126"/>
      <c r="M472" s="127"/>
      <c r="N472" s="127"/>
      <c r="O472" s="127"/>
      <c r="P472" s="127"/>
      <c r="Q472" s="127"/>
      <c r="R472" s="128"/>
      <c r="S472" s="129"/>
      <c r="T472" s="129"/>
      <c r="U472" s="130"/>
      <c r="V472" s="130"/>
      <c r="W472" s="131"/>
      <c r="X472" s="132"/>
      <c r="Y472" s="133"/>
    </row>
    <row r="473" spans="1:25" x14ac:dyDescent="0.2">
      <c r="A473" s="122"/>
      <c r="B473" s="180"/>
      <c r="F473" s="123"/>
      <c r="G473" s="186"/>
      <c r="H473" s="124"/>
      <c r="I473" s="125"/>
      <c r="J473" s="124"/>
      <c r="K473" s="126"/>
      <c r="L473" s="126"/>
      <c r="M473" s="127"/>
      <c r="N473" s="127"/>
      <c r="O473" s="127"/>
      <c r="P473" s="127"/>
      <c r="Q473" s="127"/>
      <c r="R473" s="128"/>
      <c r="S473" s="129"/>
      <c r="T473" s="129"/>
      <c r="U473" s="130"/>
      <c r="V473" s="130"/>
      <c r="W473" s="131"/>
      <c r="X473" s="132"/>
      <c r="Y473" s="133"/>
    </row>
    <row r="474" spans="1:25" x14ac:dyDescent="0.2">
      <c r="A474" s="122"/>
      <c r="B474" s="180"/>
      <c r="F474" s="123"/>
      <c r="G474" s="186"/>
      <c r="H474" s="124"/>
      <c r="I474" s="125"/>
      <c r="J474" s="124"/>
      <c r="K474" s="126"/>
      <c r="L474" s="126"/>
      <c r="M474" s="127"/>
      <c r="N474" s="127"/>
      <c r="O474" s="127"/>
      <c r="P474" s="127"/>
      <c r="Q474" s="127"/>
      <c r="R474" s="128"/>
      <c r="S474" s="129"/>
      <c r="T474" s="129"/>
      <c r="U474" s="130"/>
      <c r="V474" s="130"/>
      <c r="W474" s="131"/>
      <c r="X474" s="132"/>
      <c r="Y474" s="133"/>
    </row>
    <row r="475" spans="1:25" x14ac:dyDescent="0.2">
      <c r="A475" s="122"/>
      <c r="B475" s="180"/>
      <c r="F475" s="123"/>
      <c r="G475" s="186"/>
      <c r="H475" s="124"/>
      <c r="I475" s="125"/>
      <c r="J475" s="124"/>
      <c r="K475" s="126"/>
      <c r="L475" s="126"/>
      <c r="M475" s="127"/>
      <c r="N475" s="127"/>
      <c r="O475" s="127"/>
      <c r="P475" s="127"/>
      <c r="Q475" s="127"/>
      <c r="R475" s="128"/>
      <c r="S475" s="129"/>
      <c r="T475" s="129"/>
      <c r="U475" s="130"/>
      <c r="V475" s="130"/>
      <c r="W475" s="131"/>
      <c r="X475" s="132"/>
      <c r="Y475" s="133"/>
    </row>
    <row r="476" spans="1:25" x14ac:dyDescent="0.2">
      <c r="A476" s="122"/>
      <c r="B476" s="180"/>
      <c r="F476" s="123"/>
      <c r="G476" s="186"/>
      <c r="H476" s="124"/>
      <c r="I476" s="125"/>
      <c r="J476" s="124"/>
      <c r="K476" s="126"/>
      <c r="L476" s="126"/>
      <c r="M476" s="127"/>
      <c r="N476" s="127"/>
      <c r="O476" s="127"/>
      <c r="P476" s="127"/>
      <c r="Q476" s="127"/>
      <c r="R476" s="128"/>
      <c r="S476" s="129"/>
      <c r="T476" s="129"/>
      <c r="U476" s="130"/>
      <c r="V476" s="130"/>
      <c r="W476" s="131"/>
      <c r="X476" s="132"/>
      <c r="Y476" s="133"/>
    </row>
    <row r="477" spans="1:25" x14ac:dyDescent="0.2">
      <c r="A477" s="122"/>
      <c r="B477" s="180"/>
      <c r="F477" s="123"/>
      <c r="G477" s="186"/>
      <c r="H477" s="124"/>
      <c r="I477" s="125"/>
      <c r="J477" s="124"/>
      <c r="K477" s="126"/>
      <c r="L477" s="126"/>
      <c r="M477" s="127"/>
      <c r="N477" s="127"/>
      <c r="O477" s="127"/>
      <c r="P477" s="127"/>
      <c r="Q477" s="127"/>
      <c r="R477" s="128"/>
      <c r="S477" s="129"/>
      <c r="T477" s="129"/>
      <c r="U477" s="130"/>
      <c r="V477" s="130"/>
      <c r="W477" s="131"/>
      <c r="X477" s="132"/>
      <c r="Y477" s="133"/>
    </row>
    <row r="478" spans="1:25" x14ac:dyDescent="0.2">
      <c r="A478" s="122"/>
      <c r="B478" s="180"/>
      <c r="F478" s="123"/>
      <c r="G478" s="186"/>
      <c r="H478" s="124"/>
      <c r="I478" s="125"/>
      <c r="J478" s="124"/>
      <c r="K478" s="126"/>
      <c r="L478" s="126"/>
      <c r="M478" s="127"/>
      <c r="N478" s="127"/>
      <c r="O478" s="127"/>
      <c r="P478" s="127"/>
      <c r="Q478" s="127"/>
      <c r="R478" s="128"/>
      <c r="S478" s="129"/>
      <c r="T478" s="129"/>
      <c r="U478" s="130"/>
      <c r="V478" s="130"/>
      <c r="W478" s="131"/>
      <c r="X478" s="132"/>
      <c r="Y478" s="133"/>
    </row>
    <row r="479" spans="1:25" x14ac:dyDescent="0.2">
      <c r="A479" s="122"/>
      <c r="B479" s="180"/>
      <c r="F479" s="123"/>
      <c r="G479" s="186"/>
      <c r="H479" s="124"/>
      <c r="I479" s="125"/>
      <c r="J479" s="124"/>
      <c r="K479" s="126"/>
      <c r="L479" s="126"/>
      <c r="M479" s="127"/>
      <c r="N479" s="127"/>
      <c r="O479" s="127"/>
      <c r="P479" s="127"/>
      <c r="Q479" s="127"/>
      <c r="R479" s="128"/>
      <c r="S479" s="129"/>
      <c r="T479" s="129"/>
      <c r="U479" s="130"/>
      <c r="V479" s="130"/>
      <c r="W479" s="131"/>
      <c r="X479" s="132"/>
      <c r="Y479" s="133"/>
    </row>
    <row r="480" spans="1:25" x14ac:dyDescent="0.2">
      <c r="A480" s="122"/>
      <c r="B480" s="180"/>
      <c r="F480" s="123"/>
      <c r="G480" s="186"/>
      <c r="H480" s="124"/>
      <c r="I480" s="125"/>
      <c r="J480" s="124"/>
      <c r="K480" s="126"/>
      <c r="L480" s="126"/>
      <c r="M480" s="127"/>
      <c r="N480" s="127"/>
      <c r="O480" s="127"/>
      <c r="P480" s="127"/>
      <c r="Q480" s="127"/>
      <c r="R480" s="128"/>
      <c r="S480" s="129"/>
      <c r="T480" s="129"/>
      <c r="U480" s="130"/>
      <c r="V480" s="130"/>
      <c r="W480" s="131"/>
      <c r="X480" s="132"/>
      <c r="Y480" s="133"/>
    </row>
    <row r="481" spans="1:25" x14ac:dyDescent="0.2">
      <c r="A481" s="122"/>
      <c r="B481" s="180"/>
      <c r="F481" s="123"/>
      <c r="G481" s="186"/>
      <c r="H481" s="124"/>
      <c r="I481" s="125"/>
      <c r="J481" s="124"/>
      <c r="K481" s="126"/>
      <c r="L481" s="126"/>
      <c r="M481" s="127"/>
      <c r="N481" s="127"/>
      <c r="O481" s="127"/>
      <c r="P481" s="127"/>
      <c r="Q481" s="127"/>
      <c r="R481" s="128"/>
      <c r="S481" s="129"/>
      <c r="T481" s="129"/>
      <c r="U481" s="130"/>
      <c r="V481" s="130"/>
      <c r="W481" s="131"/>
      <c r="X481" s="132"/>
      <c r="Y481" s="133"/>
    </row>
    <row r="482" spans="1:25" x14ac:dyDescent="0.2">
      <c r="A482" s="122"/>
      <c r="B482" s="180"/>
      <c r="F482" s="123"/>
      <c r="G482" s="186"/>
      <c r="H482" s="124"/>
      <c r="I482" s="125"/>
      <c r="J482" s="124"/>
      <c r="K482" s="126"/>
      <c r="L482" s="126"/>
      <c r="M482" s="127"/>
      <c r="N482" s="127"/>
      <c r="O482" s="127"/>
      <c r="P482" s="127"/>
      <c r="Q482" s="127"/>
      <c r="R482" s="128"/>
      <c r="S482" s="129"/>
      <c r="T482" s="129"/>
      <c r="U482" s="130"/>
      <c r="V482" s="130"/>
      <c r="W482" s="131"/>
      <c r="X482" s="132"/>
      <c r="Y482" s="133"/>
    </row>
    <row r="483" spans="1:25" x14ac:dyDescent="0.2">
      <c r="A483" s="122"/>
      <c r="B483" s="180"/>
      <c r="F483" s="123"/>
      <c r="G483" s="186"/>
      <c r="H483" s="124"/>
      <c r="I483" s="125"/>
      <c r="J483" s="124"/>
      <c r="K483" s="126"/>
      <c r="L483" s="126"/>
      <c r="M483" s="127"/>
      <c r="N483" s="127"/>
      <c r="O483" s="127"/>
      <c r="P483" s="127"/>
      <c r="Q483" s="127"/>
      <c r="R483" s="128"/>
      <c r="S483" s="129"/>
      <c r="T483" s="129"/>
      <c r="U483" s="130"/>
      <c r="V483" s="130"/>
      <c r="W483" s="131"/>
      <c r="X483" s="132"/>
      <c r="Y483" s="133"/>
    </row>
    <row r="484" spans="1:25" x14ac:dyDescent="0.2">
      <c r="A484" s="122"/>
      <c r="B484" s="180"/>
      <c r="F484" s="123"/>
      <c r="G484" s="186"/>
      <c r="H484" s="124"/>
      <c r="I484" s="125"/>
      <c r="J484" s="124"/>
      <c r="K484" s="126"/>
      <c r="L484" s="126"/>
      <c r="M484" s="127"/>
      <c r="N484" s="127"/>
      <c r="O484" s="127"/>
      <c r="P484" s="127"/>
      <c r="Q484" s="127"/>
      <c r="R484" s="128"/>
      <c r="S484" s="129"/>
      <c r="T484" s="129"/>
      <c r="U484" s="130"/>
      <c r="V484" s="130"/>
      <c r="W484" s="131"/>
      <c r="X484" s="132"/>
      <c r="Y484" s="133"/>
    </row>
    <row r="485" spans="1:25" x14ac:dyDescent="0.2">
      <c r="A485" s="122"/>
      <c r="B485" s="180"/>
      <c r="F485" s="123"/>
      <c r="G485" s="186"/>
      <c r="H485" s="124"/>
      <c r="I485" s="125"/>
      <c r="J485" s="124"/>
      <c r="K485" s="126"/>
      <c r="L485" s="126"/>
      <c r="M485" s="127"/>
      <c r="N485" s="127"/>
      <c r="O485" s="127"/>
      <c r="P485" s="127"/>
      <c r="Q485" s="127"/>
      <c r="R485" s="128"/>
      <c r="S485" s="129"/>
      <c r="T485" s="129"/>
      <c r="U485" s="130"/>
      <c r="V485" s="130"/>
      <c r="W485" s="131"/>
      <c r="X485" s="132"/>
      <c r="Y485" s="133"/>
    </row>
    <row r="486" spans="1:25" x14ac:dyDescent="0.2">
      <c r="A486" s="122"/>
      <c r="B486" s="180"/>
      <c r="F486" s="123"/>
      <c r="G486" s="186"/>
      <c r="H486" s="124"/>
      <c r="I486" s="125"/>
      <c r="J486" s="124"/>
      <c r="K486" s="126"/>
      <c r="L486" s="126"/>
      <c r="M486" s="127"/>
      <c r="N486" s="127"/>
      <c r="O486" s="127"/>
      <c r="P486" s="127"/>
      <c r="Q486" s="127"/>
      <c r="R486" s="128"/>
      <c r="S486" s="129"/>
      <c r="T486" s="129"/>
      <c r="U486" s="130"/>
      <c r="V486" s="130"/>
      <c r="W486" s="131"/>
      <c r="X486" s="132"/>
      <c r="Y486" s="133"/>
    </row>
    <row r="487" spans="1:25" x14ac:dyDescent="0.2">
      <c r="A487" s="122"/>
      <c r="B487" s="180"/>
      <c r="F487" s="123"/>
      <c r="G487" s="186"/>
      <c r="H487" s="124"/>
      <c r="I487" s="125"/>
      <c r="J487" s="124"/>
      <c r="K487" s="126"/>
      <c r="L487" s="126"/>
      <c r="M487" s="127"/>
      <c r="N487" s="127"/>
      <c r="O487" s="127"/>
      <c r="P487" s="127"/>
      <c r="Q487" s="127"/>
      <c r="R487" s="128"/>
      <c r="S487" s="129"/>
      <c r="T487" s="129"/>
      <c r="U487" s="130"/>
      <c r="V487" s="130"/>
      <c r="W487" s="131"/>
      <c r="X487" s="132"/>
      <c r="Y487" s="133"/>
    </row>
    <row r="488" spans="1:25" x14ac:dyDescent="0.2">
      <c r="A488" s="122"/>
      <c r="B488" s="180"/>
      <c r="F488" s="123"/>
      <c r="G488" s="186"/>
      <c r="H488" s="124"/>
      <c r="I488" s="125"/>
      <c r="J488" s="124"/>
      <c r="K488" s="126"/>
      <c r="L488" s="126"/>
      <c r="M488" s="127"/>
      <c r="N488" s="127"/>
      <c r="O488" s="127"/>
      <c r="P488" s="127"/>
      <c r="Q488" s="127"/>
      <c r="R488" s="128"/>
      <c r="S488" s="129"/>
      <c r="T488" s="129"/>
      <c r="U488" s="130"/>
      <c r="V488" s="130"/>
      <c r="W488" s="131"/>
      <c r="X488" s="132"/>
      <c r="Y488" s="133"/>
    </row>
    <row r="489" spans="1:25" x14ac:dyDescent="0.2">
      <c r="A489" s="122"/>
      <c r="B489" s="180"/>
      <c r="F489" s="123"/>
      <c r="G489" s="186"/>
      <c r="H489" s="124"/>
      <c r="I489" s="125"/>
      <c r="J489" s="124"/>
      <c r="K489" s="126"/>
      <c r="L489" s="126"/>
      <c r="M489" s="127"/>
      <c r="N489" s="127"/>
      <c r="O489" s="127"/>
      <c r="P489" s="127"/>
      <c r="Q489" s="127"/>
      <c r="R489" s="128"/>
      <c r="S489" s="129"/>
      <c r="T489" s="129"/>
      <c r="U489" s="130"/>
      <c r="V489" s="130"/>
      <c r="W489" s="131"/>
      <c r="X489" s="132"/>
      <c r="Y489" s="133"/>
    </row>
    <row r="490" spans="1:25" x14ac:dyDescent="0.2">
      <c r="A490" s="122"/>
      <c r="B490" s="180"/>
      <c r="F490" s="123"/>
      <c r="G490" s="186"/>
      <c r="H490" s="124"/>
      <c r="I490" s="125"/>
      <c r="J490" s="124"/>
      <c r="K490" s="126"/>
      <c r="L490" s="126"/>
      <c r="M490" s="127"/>
      <c r="N490" s="127"/>
      <c r="O490" s="127"/>
      <c r="P490" s="127"/>
      <c r="Q490" s="127"/>
      <c r="R490" s="128"/>
      <c r="S490" s="129"/>
      <c r="T490" s="129"/>
      <c r="U490" s="130"/>
      <c r="V490" s="130"/>
      <c r="W490" s="131"/>
      <c r="X490" s="132"/>
      <c r="Y490" s="133"/>
    </row>
    <row r="491" spans="1:25" x14ac:dyDescent="0.2">
      <c r="A491" s="122"/>
      <c r="B491" s="180"/>
      <c r="F491" s="123"/>
      <c r="G491" s="186"/>
      <c r="H491" s="124"/>
      <c r="I491" s="125"/>
      <c r="J491" s="124"/>
      <c r="K491" s="126"/>
      <c r="L491" s="126"/>
      <c r="M491" s="127"/>
      <c r="N491" s="127"/>
      <c r="O491" s="127"/>
      <c r="P491" s="127"/>
      <c r="Q491" s="127"/>
      <c r="R491" s="128"/>
      <c r="S491" s="129"/>
      <c r="T491" s="129"/>
      <c r="U491" s="130"/>
      <c r="V491" s="130"/>
      <c r="W491" s="131"/>
      <c r="X491" s="132"/>
      <c r="Y491" s="133"/>
    </row>
    <row r="492" spans="1:25" x14ac:dyDescent="0.2">
      <c r="A492" s="122"/>
      <c r="B492" s="180"/>
      <c r="F492" s="123"/>
      <c r="G492" s="186"/>
      <c r="H492" s="124"/>
      <c r="I492" s="125"/>
      <c r="J492" s="124"/>
      <c r="K492" s="126"/>
      <c r="L492" s="126"/>
      <c r="M492" s="127"/>
      <c r="N492" s="127"/>
      <c r="O492" s="127"/>
      <c r="P492" s="127"/>
      <c r="Q492" s="127"/>
      <c r="R492" s="128"/>
      <c r="S492" s="129"/>
      <c r="T492" s="129"/>
      <c r="U492" s="130"/>
      <c r="V492" s="130"/>
      <c r="W492" s="131"/>
      <c r="X492" s="132"/>
      <c r="Y492" s="133"/>
    </row>
    <row r="493" spans="1:25" x14ac:dyDescent="0.2">
      <c r="A493" s="122"/>
      <c r="B493" s="180"/>
      <c r="F493" s="123"/>
      <c r="G493" s="186"/>
      <c r="H493" s="124"/>
      <c r="I493" s="125"/>
      <c r="J493" s="124"/>
      <c r="K493" s="126"/>
      <c r="L493" s="126"/>
      <c r="M493" s="127"/>
      <c r="N493" s="127"/>
      <c r="O493" s="127"/>
      <c r="P493" s="127"/>
      <c r="Q493" s="127"/>
      <c r="R493" s="128"/>
      <c r="S493" s="129"/>
      <c r="T493" s="129"/>
      <c r="U493" s="130"/>
      <c r="V493" s="130"/>
      <c r="W493" s="131"/>
      <c r="X493" s="132"/>
      <c r="Y493" s="133"/>
    </row>
    <row r="494" spans="1:25" x14ac:dyDescent="0.2">
      <c r="A494" s="122"/>
      <c r="B494" s="180"/>
      <c r="F494" s="123"/>
      <c r="G494" s="186"/>
      <c r="H494" s="124"/>
      <c r="I494" s="125"/>
      <c r="J494" s="124"/>
      <c r="K494" s="126"/>
      <c r="L494" s="126"/>
      <c r="M494" s="127"/>
      <c r="N494" s="127"/>
      <c r="O494" s="127"/>
      <c r="P494" s="127"/>
      <c r="Q494" s="127"/>
      <c r="R494" s="128"/>
      <c r="S494" s="129"/>
      <c r="T494" s="129"/>
      <c r="U494" s="130"/>
      <c r="V494" s="130"/>
      <c r="W494" s="131"/>
      <c r="X494" s="132"/>
      <c r="Y494" s="133"/>
    </row>
    <row r="495" spans="1:25" x14ac:dyDescent="0.2">
      <c r="A495" s="122"/>
      <c r="B495" s="180"/>
      <c r="F495" s="123"/>
      <c r="G495" s="186"/>
      <c r="H495" s="124"/>
      <c r="I495" s="125"/>
      <c r="J495" s="124"/>
      <c r="K495" s="126"/>
      <c r="L495" s="126"/>
      <c r="M495" s="127"/>
      <c r="N495" s="127"/>
      <c r="O495" s="127"/>
      <c r="P495" s="127"/>
      <c r="Q495" s="127"/>
      <c r="R495" s="128"/>
      <c r="S495" s="129"/>
      <c r="T495" s="129"/>
      <c r="U495" s="130"/>
      <c r="V495" s="130"/>
      <c r="W495" s="131"/>
      <c r="X495" s="132"/>
      <c r="Y495" s="133"/>
    </row>
    <row r="496" spans="1:25" x14ac:dyDescent="0.2">
      <c r="A496" s="122"/>
      <c r="B496" s="180"/>
      <c r="F496" s="123"/>
      <c r="G496" s="186"/>
      <c r="H496" s="124"/>
      <c r="I496" s="125"/>
      <c r="J496" s="124"/>
      <c r="K496" s="126"/>
      <c r="L496" s="126"/>
      <c r="M496" s="127"/>
      <c r="N496" s="127"/>
      <c r="O496" s="127"/>
      <c r="P496" s="127"/>
      <c r="Q496" s="127"/>
      <c r="R496" s="128"/>
      <c r="S496" s="129"/>
      <c r="T496" s="129"/>
      <c r="U496" s="130"/>
      <c r="V496" s="130"/>
      <c r="W496" s="131"/>
      <c r="X496" s="132"/>
      <c r="Y496" s="133"/>
    </row>
    <row r="497" spans="1:25" x14ac:dyDescent="0.2">
      <c r="A497" s="122"/>
      <c r="B497" s="180"/>
      <c r="F497" s="123"/>
      <c r="G497" s="186"/>
      <c r="H497" s="124"/>
      <c r="I497" s="125"/>
      <c r="J497" s="124"/>
      <c r="K497" s="126"/>
      <c r="L497" s="126"/>
      <c r="M497" s="127"/>
      <c r="N497" s="127"/>
      <c r="O497" s="127"/>
      <c r="P497" s="127"/>
      <c r="Q497" s="127"/>
      <c r="R497" s="128"/>
      <c r="S497" s="129"/>
      <c r="T497" s="129"/>
      <c r="U497" s="130"/>
      <c r="V497" s="130"/>
      <c r="W497" s="131"/>
      <c r="X497" s="132"/>
      <c r="Y497" s="133"/>
    </row>
    <row r="498" spans="1:25" x14ac:dyDescent="0.2">
      <c r="A498" s="122"/>
      <c r="B498" s="180"/>
      <c r="F498" s="123"/>
      <c r="G498" s="186"/>
      <c r="H498" s="124"/>
      <c r="I498" s="125"/>
      <c r="J498" s="124"/>
      <c r="K498" s="126"/>
      <c r="L498" s="126"/>
      <c r="M498" s="127"/>
      <c r="N498" s="127"/>
      <c r="O498" s="127"/>
      <c r="P498" s="127"/>
      <c r="Q498" s="127"/>
      <c r="R498" s="128"/>
      <c r="S498" s="129"/>
      <c r="T498" s="129"/>
      <c r="U498" s="130"/>
      <c r="V498" s="130"/>
      <c r="W498" s="131"/>
      <c r="X498" s="132"/>
      <c r="Y498" s="133"/>
    </row>
    <row r="499" spans="1:25" x14ac:dyDescent="0.2">
      <c r="A499" s="122"/>
      <c r="B499" s="180"/>
      <c r="F499" s="123"/>
      <c r="G499" s="186"/>
      <c r="H499" s="124"/>
      <c r="I499" s="125"/>
      <c r="J499" s="124"/>
      <c r="K499" s="126"/>
      <c r="L499" s="126"/>
      <c r="M499" s="127"/>
      <c r="N499" s="127"/>
      <c r="O499" s="127"/>
      <c r="P499" s="127"/>
      <c r="Q499" s="127"/>
      <c r="R499" s="128"/>
      <c r="S499" s="129"/>
      <c r="T499" s="129"/>
      <c r="U499" s="130"/>
      <c r="V499" s="130"/>
      <c r="W499" s="131"/>
      <c r="X499" s="132"/>
      <c r="Y499" s="133"/>
    </row>
    <row r="500" spans="1:25" x14ac:dyDescent="0.2">
      <c r="A500" s="122"/>
      <c r="B500" s="180"/>
      <c r="F500" s="123"/>
      <c r="G500" s="186"/>
      <c r="H500" s="124"/>
      <c r="I500" s="125"/>
      <c r="J500" s="124"/>
      <c r="K500" s="126"/>
      <c r="L500" s="126"/>
      <c r="M500" s="127"/>
      <c r="N500" s="127"/>
      <c r="O500" s="127"/>
      <c r="P500" s="127"/>
      <c r="Q500" s="127"/>
      <c r="R500" s="128"/>
      <c r="S500" s="129"/>
      <c r="T500" s="129"/>
      <c r="U500" s="130"/>
      <c r="V500" s="130"/>
      <c r="W500" s="131"/>
      <c r="X500" s="132"/>
      <c r="Y500" s="133"/>
    </row>
    <row r="501" spans="1:25" x14ac:dyDescent="0.2">
      <c r="A501" s="122"/>
      <c r="B501" s="180"/>
      <c r="F501" s="123"/>
      <c r="G501" s="186"/>
      <c r="H501" s="124"/>
      <c r="I501" s="125"/>
      <c r="J501" s="124"/>
      <c r="K501" s="126"/>
      <c r="L501" s="126"/>
      <c r="M501" s="127"/>
      <c r="N501" s="127"/>
      <c r="O501" s="127"/>
      <c r="P501" s="127"/>
      <c r="Q501" s="127"/>
      <c r="R501" s="128"/>
      <c r="S501" s="129"/>
      <c r="T501" s="129"/>
      <c r="U501" s="130"/>
      <c r="V501" s="130"/>
      <c r="W501" s="131"/>
      <c r="X501" s="132"/>
      <c r="Y501" s="133"/>
    </row>
    <row r="502" spans="1:25" x14ac:dyDescent="0.2">
      <c r="A502" s="122"/>
      <c r="B502" s="180"/>
      <c r="F502" s="123"/>
      <c r="G502" s="186"/>
      <c r="H502" s="124"/>
      <c r="I502" s="125"/>
      <c r="J502" s="124"/>
      <c r="K502" s="126"/>
      <c r="L502" s="126"/>
      <c r="M502" s="127"/>
      <c r="N502" s="127"/>
      <c r="O502" s="127"/>
      <c r="P502" s="127"/>
      <c r="Q502" s="127"/>
      <c r="R502" s="128"/>
      <c r="S502" s="129"/>
      <c r="T502" s="129"/>
      <c r="U502" s="130"/>
      <c r="V502" s="130"/>
      <c r="W502" s="131"/>
      <c r="X502" s="132"/>
      <c r="Y502" s="133"/>
    </row>
    <row r="503" spans="1:25" x14ac:dyDescent="0.2">
      <c r="A503" s="122"/>
      <c r="B503" s="180"/>
      <c r="F503" s="123"/>
      <c r="G503" s="186"/>
      <c r="H503" s="124"/>
      <c r="I503" s="125"/>
      <c r="J503" s="124"/>
      <c r="K503" s="126"/>
      <c r="L503" s="126"/>
      <c r="M503" s="127"/>
      <c r="N503" s="127"/>
      <c r="O503" s="127"/>
      <c r="P503" s="127"/>
      <c r="Q503" s="127"/>
      <c r="R503" s="128"/>
      <c r="S503" s="129"/>
      <c r="T503" s="129"/>
      <c r="U503" s="130"/>
      <c r="V503" s="130"/>
      <c r="W503" s="131"/>
      <c r="X503" s="132"/>
      <c r="Y503" s="133"/>
    </row>
    <row r="504" spans="1:25" x14ac:dyDescent="0.2">
      <c r="A504" s="122"/>
      <c r="B504" s="180"/>
      <c r="F504" s="123"/>
      <c r="G504" s="186"/>
      <c r="H504" s="124"/>
      <c r="I504" s="125"/>
      <c r="J504" s="124"/>
      <c r="K504" s="126"/>
      <c r="L504" s="126"/>
      <c r="M504" s="127"/>
      <c r="N504" s="127"/>
      <c r="O504" s="127"/>
      <c r="P504" s="127"/>
      <c r="Q504" s="127"/>
      <c r="R504" s="128"/>
      <c r="S504" s="129"/>
      <c r="T504" s="129"/>
      <c r="U504" s="130"/>
      <c r="V504" s="130"/>
      <c r="W504" s="131"/>
      <c r="X504" s="132"/>
      <c r="Y504" s="133"/>
    </row>
    <row r="505" spans="1:25" x14ac:dyDescent="0.2">
      <c r="A505" s="122"/>
      <c r="B505" s="180"/>
      <c r="F505" s="123"/>
      <c r="G505" s="186"/>
      <c r="H505" s="124"/>
      <c r="I505" s="125"/>
      <c r="J505" s="124"/>
      <c r="K505" s="126"/>
      <c r="L505" s="126"/>
      <c r="M505" s="127"/>
      <c r="N505" s="127"/>
      <c r="O505" s="127"/>
      <c r="P505" s="127"/>
      <c r="Q505" s="127"/>
      <c r="R505" s="128"/>
      <c r="S505" s="129"/>
      <c r="T505" s="129"/>
      <c r="U505" s="130"/>
      <c r="V505" s="130"/>
      <c r="W505" s="131"/>
      <c r="X505" s="132"/>
      <c r="Y505" s="133"/>
    </row>
    <row r="506" spans="1:25" x14ac:dyDescent="0.2">
      <c r="A506" s="122"/>
      <c r="B506" s="180"/>
      <c r="F506" s="123"/>
      <c r="G506" s="186"/>
      <c r="H506" s="124"/>
      <c r="I506" s="125"/>
      <c r="J506" s="124"/>
      <c r="K506" s="126"/>
      <c r="L506" s="126"/>
      <c r="M506" s="127"/>
      <c r="N506" s="127"/>
      <c r="O506" s="127"/>
      <c r="P506" s="127"/>
      <c r="Q506" s="127"/>
      <c r="R506" s="128"/>
      <c r="S506" s="129"/>
      <c r="T506" s="129"/>
      <c r="U506" s="130"/>
      <c r="V506" s="130"/>
      <c r="W506" s="131"/>
      <c r="X506" s="132"/>
      <c r="Y506" s="133"/>
    </row>
    <row r="507" spans="1:25" x14ac:dyDescent="0.2">
      <c r="A507" s="122"/>
      <c r="B507" s="180"/>
      <c r="F507" s="123"/>
      <c r="G507" s="186"/>
      <c r="H507" s="124"/>
      <c r="I507" s="125"/>
      <c r="J507" s="124"/>
      <c r="K507" s="126"/>
      <c r="L507" s="126"/>
      <c r="M507" s="127"/>
      <c r="N507" s="127"/>
      <c r="O507" s="127"/>
      <c r="P507" s="127"/>
      <c r="Q507" s="127"/>
      <c r="R507" s="128"/>
      <c r="S507" s="129"/>
      <c r="T507" s="129"/>
      <c r="U507" s="130"/>
      <c r="V507" s="130"/>
      <c r="W507" s="131"/>
      <c r="X507" s="132"/>
      <c r="Y507" s="133"/>
    </row>
    <row r="508" spans="1:25" x14ac:dyDescent="0.2">
      <c r="A508" s="122"/>
      <c r="B508" s="180"/>
      <c r="F508" s="123"/>
      <c r="G508" s="186"/>
      <c r="H508" s="124"/>
      <c r="I508" s="125"/>
      <c r="J508" s="124"/>
      <c r="K508" s="126"/>
      <c r="L508" s="126"/>
      <c r="M508" s="127"/>
      <c r="N508" s="127"/>
      <c r="O508" s="127"/>
      <c r="P508" s="127"/>
      <c r="Q508" s="127"/>
      <c r="R508" s="128"/>
      <c r="S508" s="129"/>
      <c r="T508" s="129"/>
      <c r="U508" s="130"/>
      <c r="V508" s="130"/>
      <c r="W508" s="131"/>
      <c r="X508" s="132"/>
      <c r="Y508" s="133"/>
    </row>
    <row r="509" spans="1:25" x14ac:dyDescent="0.2">
      <c r="A509" s="122"/>
      <c r="B509" s="180"/>
      <c r="F509" s="123"/>
      <c r="G509" s="186"/>
      <c r="H509" s="124"/>
      <c r="I509" s="125"/>
      <c r="J509" s="124"/>
      <c r="K509" s="126"/>
      <c r="L509" s="126"/>
      <c r="M509" s="127"/>
      <c r="N509" s="127"/>
      <c r="O509" s="127"/>
      <c r="P509" s="127"/>
      <c r="Q509" s="127"/>
      <c r="R509" s="128"/>
      <c r="S509" s="129"/>
      <c r="T509" s="129"/>
      <c r="U509" s="130"/>
      <c r="V509" s="130"/>
      <c r="W509" s="131"/>
      <c r="X509" s="132"/>
      <c r="Y509" s="133"/>
    </row>
    <row r="510" spans="1:25" x14ac:dyDescent="0.2">
      <c r="A510" s="122"/>
      <c r="B510" s="180"/>
      <c r="F510" s="123"/>
      <c r="G510" s="186"/>
      <c r="H510" s="124"/>
      <c r="I510" s="125"/>
      <c r="J510" s="124"/>
      <c r="K510" s="126"/>
      <c r="L510" s="126"/>
      <c r="M510" s="127"/>
      <c r="N510" s="127"/>
      <c r="O510" s="127"/>
      <c r="P510" s="127"/>
      <c r="Q510" s="127"/>
      <c r="R510" s="128"/>
      <c r="S510" s="129"/>
      <c r="T510" s="129"/>
      <c r="U510" s="130"/>
      <c r="V510" s="130"/>
      <c r="W510" s="131"/>
      <c r="X510" s="132"/>
      <c r="Y510" s="133"/>
    </row>
    <row r="511" spans="1:25" x14ac:dyDescent="0.2">
      <c r="A511" s="122"/>
      <c r="B511" s="180"/>
      <c r="F511" s="123"/>
      <c r="G511" s="186"/>
      <c r="H511" s="124"/>
      <c r="I511" s="125"/>
      <c r="J511" s="124"/>
      <c r="K511" s="126"/>
      <c r="L511" s="126"/>
      <c r="M511" s="127"/>
      <c r="N511" s="127"/>
      <c r="O511" s="127"/>
      <c r="P511" s="127"/>
      <c r="Q511" s="127"/>
      <c r="R511" s="128"/>
      <c r="S511" s="129"/>
      <c r="T511" s="129"/>
      <c r="U511" s="130"/>
      <c r="V511" s="130"/>
      <c r="W511" s="131"/>
      <c r="X511" s="132"/>
      <c r="Y511" s="133"/>
    </row>
    <row r="512" spans="1:25" x14ac:dyDescent="0.2">
      <c r="A512" s="122"/>
      <c r="B512" s="180"/>
      <c r="F512" s="123"/>
      <c r="G512" s="186"/>
      <c r="H512" s="124"/>
      <c r="I512" s="125"/>
      <c r="J512" s="124"/>
      <c r="K512" s="126"/>
      <c r="L512" s="126"/>
      <c r="M512" s="127"/>
      <c r="N512" s="127"/>
      <c r="O512" s="127"/>
      <c r="P512" s="127"/>
      <c r="Q512" s="127"/>
      <c r="R512" s="128"/>
      <c r="S512" s="129"/>
      <c r="T512" s="129"/>
      <c r="U512" s="130"/>
      <c r="V512" s="130"/>
      <c r="W512" s="131"/>
      <c r="X512" s="132"/>
      <c r="Y512" s="133"/>
    </row>
    <row r="513" spans="1:25" x14ac:dyDescent="0.2">
      <c r="A513" s="122"/>
      <c r="B513" s="180"/>
      <c r="F513" s="123"/>
      <c r="G513" s="186"/>
      <c r="H513" s="124"/>
      <c r="I513" s="125"/>
      <c r="J513" s="124"/>
      <c r="K513" s="126"/>
      <c r="L513" s="126"/>
      <c r="M513" s="127"/>
      <c r="N513" s="127"/>
      <c r="O513" s="127"/>
      <c r="P513" s="127"/>
      <c r="Q513" s="127"/>
      <c r="R513" s="128"/>
      <c r="S513" s="129"/>
      <c r="T513" s="129"/>
      <c r="U513" s="130"/>
      <c r="V513" s="130"/>
      <c r="W513" s="131"/>
      <c r="X513" s="132"/>
      <c r="Y513" s="133"/>
    </row>
    <row r="514" spans="1:25" x14ac:dyDescent="0.2">
      <c r="A514" s="122"/>
      <c r="B514" s="180"/>
      <c r="F514" s="123"/>
      <c r="G514" s="186"/>
      <c r="H514" s="124"/>
      <c r="I514" s="125"/>
      <c r="J514" s="124"/>
      <c r="K514" s="126"/>
      <c r="L514" s="126"/>
      <c r="M514" s="127"/>
      <c r="N514" s="127"/>
      <c r="O514" s="127"/>
      <c r="P514" s="127"/>
      <c r="Q514" s="127"/>
      <c r="R514" s="128"/>
      <c r="S514" s="129"/>
      <c r="T514" s="129"/>
      <c r="U514" s="130"/>
      <c r="V514" s="130"/>
      <c r="W514" s="131"/>
      <c r="X514" s="132"/>
      <c r="Y514" s="133"/>
    </row>
    <row r="515" spans="1:25" x14ac:dyDescent="0.2">
      <c r="A515" s="122"/>
      <c r="B515" s="180"/>
      <c r="F515" s="123"/>
      <c r="G515" s="186"/>
      <c r="H515" s="124"/>
      <c r="I515" s="125"/>
      <c r="J515" s="124"/>
      <c r="K515" s="126"/>
      <c r="L515" s="126"/>
      <c r="M515" s="127"/>
      <c r="N515" s="127"/>
      <c r="O515" s="127"/>
      <c r="P515" s="127"/>
      <c r="Q515" s="127"/>
      <c r="R515" s="128"/>
      <c r="S515" s="129"/>
      <c r="T515" s="129"/>
      <c r="U515" s="130"/>
      <c r="V515" s="130"/>
      <c r="W515" s="131"/>
      <c r="X515" s="132"/>
      <c r="Y515" s="133"/>
    </row>
    <row r="516" spans="1:25" x14ac:dyDescent="0.2">
      <c r="A516" s="122"/>
      <c r="B516" s="180"/>
      <c r="F516" s="123"/>
      <c r="G516" s="186"/>
      <c r="H516" s="124"/>
      <c r="I516" s="125"/>
      <c r="J516" s="124"/>
      <c r="K516" s="126"/>
      <c r="L516" s="126"/>
      <c r="M516" s="127"/>
      <c r="N516" s="127"/>
      <c r="O516" s="127"/>
      <c r="P516" s="127"/>
      <c r="Q516" s="127"/>
      <c r="R516" s="128"/>
      <c r="S516" s="129"/>
      <c r="T516" s="129"/>
      <c r="U516" s="130"/>
      <c r="V516" s="130"/>
      <c r="W516" s="131"/>
      <c r="X516" s="132"/>
      <c r="Y516" s="133"/>
    </row>
    <row r="517" spans="1:25" x14ac:dyDescent="0.2">
      <c r="A517" s="122"/>
      <c r="B517" s="180"/>
      <c r="F517" s="123"/>
      <c r="G517" s="186"/>
      <c r="H517" s="124"/>
      <c r="I517" s="125"/>
      <c r="J517" s="124"/>
      <c r="K517" s="126"/>
      <c r="L517" s="126"/>
      <c r="M517" s="127"/>
      <c r="N517" s="127"/>
      <c r="O517" s="127"/>
      <c r="P517" s="127"/>
      <c r="Q517" s="127"/>
      <c r="R517" s="128"/>
      <c r="S517" s="129"/>
      <c r="T517" s="129"/>
      <c r="U517" s="130"/>
      <c r="V517" s="130"/>
      <c r="W517" s="131"/>
      <c r="X517" s="132"/>
      <c r="Y517" s="133"/>
    </row>
    <row r="518" spans="1:25" x14ac:dyDescent="0.2">
      <c r="A518" s="122"/>
      <c r="B518" s="180"/>
      <c r="F518" s="123"/>
      <c r="G518" s="186"/>
      <c r="H518" s="124"/>
      <c r="I518" s="125"/>
      <c r="J518" s="124"/>
      <c r="K518" s="126"/>
      <c r="L518" s="126"/>
      <c r="M518" s="127"/>
      <c r="N518" s="127"/>
      <c r="O518" s="127"/>
      <c r="P518" s="127"/>
      <c r="Q518" s="127"/>
      <c r="R518" s="128"/>
      <c r="S518" s="129"/>
      <c r="T518" s="129"/>
      <c r="U518" s="130"/>
      <c r="V518" s="130"/>
      <c r="W518" s="131"/>
      <c r="X518" s="132"/>
      <c r="Y518" s="133"/>
    </row>
    <row r="519" spans="1:25" x14ac:dyDescent="0.2">
      <c r="A519" s="122"/>
      <c r="B519" s="180"/>
      <c r="F519" s="123"/>
      <c r="G519" s="186"/>
      <c r="H519" s="124"/>
      <c r="I519" s="125"/>
      <c r="J519" s="124"/>
      <c r="K519" s="126"/>
      <c r="L519" s="126"/>
      <c r="M519" s="127"/>
      <c r="N519" s="127"/>
      <c r="O519" s="127"/>
      <c r="P519" s="127"/>
      <c r="Q519" s="127"/>
      <c r="R519" s="128"/>
      <c r="S519" s="129"/>
      <c r="T519" s="129"/>
      <c r="U519" s="130"/>
      <c r="V519" s="130"/>
      <c r="W519" s="131"/>
      <c r="X519" s="132"/>
      <c r="Y519" s="133"/>
    </row>
    <row r="520" spans="1:25" x14ac:dyDescent="0.2">
      <c r="A520" s="122"/>
      <c r="B520" s="180"/>
      <c r="F520" s="123"/>
      <c r="G520" s="186"/>
      <c r="H520" s="124"/>
      <c r="I520" s="125"/>
      <c r="J520" s="124"/>
      <c r="K520" s="126"/>
      <c r="L520" s="126"/>
      <c r="M520" s="127"/>
      <c r="N520" s="127"/>
      <c r="O520" s="127"/>
      <c r="P520" s="127"/>
      <c r="Q520" s="127"/>
      <c r="R520" s="128"/>
      <c r="S520" s="129"/>
      <c r="T520" s="129"/>
      <c r="U520" s="130"/>
      <c r="V520" s="130"/>
      <c r="W520" s="131"/>
      <c r="X520" s="132"/>
      <c r="Y520" s="133"/>
    </row>
    <row r="521" spans="1:25" x14ac:dyDescent="0.2">
      <c r="A521" s="122"/>
      <c r="B521" s="180"/>
      <c r="F521" s="123"/>
      <c r="G521" s="186"/>
      <c r="H521" s="124"/>
      <c r="I521" s="125"/>
      <c r="J521" s="124"/>
      <c r="K521" s="126"/>
      <c r="L521" s="126"/>
      <c r="M521" s="127"/>
      <c r="N521" s="127"/>
      <c r="O521" s="127"/>
      <c r="P521" s="127"/>
      <c r="Q521" s="127"/>
      <c r="R521" s="128"/>
      <c r="S521" s="129"/>
      <c r="T521" s="129"/>
      <c r="U521" s="130"/>
      <c r="V521" s="130"/>
      <c r="W521" s="131"/>
      <c r="X521" s="132"/>
      <c r="Y521" s="133"/>
    </row>
    <row r="522" spans="1:25" x14ac:dyDescent="0.2">
      <c r="A522" s="122"/>
      <c r="B522" s="180"/>
      <c r="F522" s="123"/>
      <c r="G522" s="186"/>
      <c r="H522" s="124"/>
      <c r="I522" s="125"/>
      <c r="J522" s="124"/>
      <c r="K522" s="126"/>
      <c r="L522" s="126"/>
      <c r="M522" s="127"/>
      <c r="N522" s="127"/>
      <c r="O522" s="127"/>
      <c r="P522" s="127"/>
      <c r="Q522" s="127"/>
      <c r="R522" s="128"/>
      <c r="S522" s="129"/>
      <c r="T522" s="129"/>
      <c r="U522" s="130"/>
      <c r="V522" s="130"/>
      <c r="W522" s="131"/>
      <c r="X522" s="132"/>
      <c r="Y522" s="133"/>
    </row>
    <row r="523" spans="1:25" x14ac:dyDescent="0.2">
      <c r="A523" s="122"/>
      <c r="B523" s="180"/>
      <c r="F523" s="123"/>
      <c r="G523" s="186"/>
      <c r="H523" s="124"/>
      <c r="I523" s="125"/>
      <c r="J523" s="124"/>
      <c r="K523" s="126"/>
      <c r="L523" s="126"/>
      <c r="M523" s="127"/>
      <c r="N523" s="127"/>
      <c r="O523" s="127"/>
      <c r="P523" s="127"/>
      <c r="Q523" s="127"/>
      <c r="R523" s="128"/>
      <c r="S523" s="129"/>
      <c r="T523" s="129"/>
      <c r="U523" s="130"/>
      <c r="V523" s="130"/>
      <c r="W523" s="131"/>
      <c r="X523" s="132"/>
      <c r="Y523" s="133"/>
    </row>
    <row r="524" spans="1:25" x14ac:dyDescent="0.2">
      <c r="A524" s="122"/>
      <c r="B524" s="180"/>
      <c r="F524" s="123"/>
      <c r="G524" s="186"/>
      <c r="H524" s="124"/>
      <c r="I524" s="125"/>
      <c r="J524" s="124"/>
      <c r="K524" s="126"/>
      <c r="L524" s="126"/>
      <c r="M524" s="127"/>
      <c r="N524" s="127"/>
      <c r="O524" s="127"/>
      <c r="P524" s="127"/>
      <c r="Q524" s="127"/>
      <c r="R524" s="128"/>
      <c r="S524" s="129"/>
      <c r="T524" s="129"/>
      <c r="U524" s="130"/>
      <c r="V524" s="130"/>
      <c r="W524" s="131"/>
      <c r="X524" s="132"/>
      <c r="Y524" s="133"/>
    </row>
    <row r="525" spans="1:25" x14ac:dyDescent="0.2">
      <c r="A525" s="122"/>
      <c r="B525" s="180"/>
      <c r="F525" s="123"/>
      <c r="G525" s="186"/>
      <c r="H525" s="124"/>
      <c r="I525" s="125"/>
      <c r="J525" s="124"/>
      <c r="K525" s="126"/>
      <c r="L525" s="126"/>
      <c r="M525" s="127"/>
      <c r="N525" s="127"/>
      <c r="O525" s="127"/>
      <c r="P525" s="127"/>
      <c r="Q525" s="127"/>
      <c r="R525" s="128"/>
      <c r="S525" s="129"/>
      <c r="T525" s="129"/>
      <c r="U525" s="130"/>
      <c r="V525" s="130"/>
      <c r="W525" s="131"/>
      <c r="X525" s="132"/>
      <c r="Y525" s="133"/>
    </row>
    <row r="526" spans="1:25" x14ac:dyDescent="0.2">
      <c r="A526" s="122"/>
      <c r="B526" s="180"/>
      <c r="F526" s="123"/>
      <c r="G526" s="186"/>
      <c r="H526" s="124"/>
      <c r="I526" s="125"/>
      <c r="J526" s="124"/>
      <c r="K526" s="126"/>
      <c r="L526" s="126"/>
      <c r="M526" s="127"/>
      <c r="N526" s="127"/>
      <c r="O526" s="127"/>
      <c r="P526" s="127"/>
      <c r="Q526" s="127"/>
      <c r="R526" s="128"/>
      <c r="S526" s="129"/>
      <c r="T526" s="129"/>
      <c r="U526" s="130"/>
      <c r="V526" s="130"/>
      <c r="W526" s="131"/>
      <c r="X526" s="132"/>
      <c r="Y526" s="133"/>
    </row>
    <row r="527" spans="1:25" x14ac:dyDescent="0.2">
      <c r="A527" s="122"/>
      <c r="B527" s="180"/>
      <c r="F527" s="123"/>
      <c r="G527" s="186"/>
      <c r="H527" s="124"/>
      <c r="I527" s="125"/>
      <c r="J527" s="124"/>
      <c r="K527" s="126"/>
      <c r="L527" s="126"/>
      <c r="M527" s="127"/>
      <c r="N527" s="127"/>
      <c r="O527" s="127"/>
      <c r="P527" s="127"/>
      <c r="Q527" s="127"/>
      <c r="R527" s="128"/>
      <c r="S527" s="129"/>
      <c r="T527" s="129"/>
      <c r="U527" s="130"/>
      <c r="V527" s="130"/>
      <c r="W527" s="131"/>
      <c r="X527" s="132"/>
      <c r="Y527" s="133"/>
    </row>
    <row r="528" spans="1:25" x14ac:dyDescent="0.2">
      <c r="A528" s="122"/>
      <c r="B528" s="180"/>
      <c r="F528" s="123"/>
      <c r="G528" s="186"/>
      <c r="H528" s="124"/>
      <c r="I528" s="125"/>
      <c r="J528" s="124"/>
      <c r="K528" s="126"/>
      <c r="L528" s="126"/>
      <c r="M528" s="127"/>
      <c r="N528" s="127"/>
      <c r="O528" s="127"/>
      <c r="P528" s="127"/>
      <c r="Q528" s="127"/>
      <c r="R528" s="128"/>
      <c r="S528" s="129"/>
      <c r="T528" s="129"/>
      <c r="U528" s="130"/>
      <c r="V528" s="130"/>
      <c r="W528" s="131"/>
      <c r="X528" s="132"/>
      <c r="Y528" s="133"/>
    </row>
    <row r="529" spans="1:25" x14ac:dyDescent="0.2">
      <c r="A529" s="122"/>
      <c r="B529" s="180"/>
      <c r="F529" s="123"/>
      <c r="G529" s="186"/>
      <c r="H529" s="124"/>
      <c r="I529" s="125"/>
      <c r="J529" s="124"/>
      <c r="K529" s="126"/>
      <c r="L529" s="126"/>
      <c r="M529" s="127"/>
      <c r="N529" s="127"/>
      <c r="O529" s="127"/>
      <c r="P529" s="127"/>
      <c r="Q529" s="127"/>
      <c r="R529" s="128"/>
      <c r="S529" s="129"/>
      <c r="T529" s="129"/>
      <c r="U529" s="130"/>
      <c r="V529" s="130"/>
      <c r="W529" s="131"/>
      <c r="X529" s="132"/>
      <c r="Y529" s="133"/>
    </row>
    <row r="530" spans="1:25" x14ac:dyDescent="0.2">
      <c r="A530" s="122"/>
      <c r="B530" s="180"/>
      <c r="F530" s="123"/>
      <c r="G530" s="186"/>
      <c r="H530" s="124"/>
      <c r="I530" s="125"/>
      <c r="J530" s="124"/>
      <c r="K530" s="126"/>
      <c r="L530" s="126"/>
      <c r="M530" s="127"/>
      <c r="N530" s="127"/>
      <c r="O530" s="127"/>
      <c r="P530" s="127"/>
      <c r="Q530" s="127"/>
      <c r="R530" s="128"/>
      <c r="S530" s="129"/>
      <c r="T530" s="129"/>
      <c r="U530" s="130"/>
      <c r="V530" s="130"/>
      <c r="W530" s="131"/>
      <c r="X530" s="132"/>
      <c r="Y530" s="133"/>
    </row>
    <row r="531" spans="1:25" x14ac:dyDescent="0.2">
      <c r="A531" s="122"/>
      <c r="B531" s="180"/>
      <c r="F531" s="123"/>
      <c r="G531" s="186"/>
      <c r="H531" s="124"/>
      <c r="I531" s="125"/>
      <c r="J531" s="124"/>
      <c r="K531" s="126"/>
      <c r="L531" s="126"/>
      <c r="M531" s="127"/>
      <c r="N531" s="127"/>
      <c r="O531" s="127"/>
      <c r="P531" s="127"/>
      <c r="Q531" s="127"/>
      <c r="R531" s="128"/>
      <c r="S531" s="129"/>
      <c r="T531" s="129"/>
      <c r="U531" s="130"/>
      <c r="V531" s="130"/>
      <c r="W531" s="131"/>
      <c r="X531" s="132"/>
      <c r="Y531" s="133"/>
    </row>
    <row r="532" spans="1:25" x14ac:dyDescent="0.2">
      <c r="A532" s="122"/>
      <c r="B532" s="180"/>
      <c r="F532" s="123"/>
      <c r="G532" s="186"/>
      <c r="H532" s="124"/>
      <c r="I532" s="125"/>
      <c r="J532" s="124"/>
      <c r="K532" s="126"/>
      <c r="L532" s="126"/>
      <c r="M532" s="127"/>
      <c r="N532" s="127"/>
      <c r="O532" s="127"/>
      <c r="P532" s="127"/>
      <c r="Q532" s="127"/>
      <c r="R532" s="128"/>
      <c r="S532" s="129"/>
      <c r="T532" s="129"/>
      <c r="U532" s="130"/>
      <c r="V532" s="130"/>
      <c r="W532" s="131"/>
      <c r="X532" s="132"/>
      <c r="Y532" s="133"/>
    </row>
    <row r="533" spans="1:25" x14ac:dyDescent="0.2">
      <c r="A533" s="122"/>
      <c r="B533" s="180"/>
      <c r="F533" s="123"/>
      <c r="G533" s="186"/>
      <c r="H533" s="124"/>
      <c r="I533" s="125"/>
      <c r="J533" s="124"/>
      <c r="K533" s="126"/>
      <c r="L533" s="126"/>
      <c r="M533" s="127"/>
      <c r="N533" s="127"/>
      <c r="O533" s="127"/>
      <c r="P533" s="127"/>
      <c r="Q533" s="127"/>
      <c r="R533" s="128"/>
      <c r="S533" s="129"/>
      <c r="T533" s="129"/>
      <c r="U533" s="130"/>
      <c r="V533" s="130"/>
      <c r="W533" s="131"/>
      <c r="X533" s="132"/>
      <c r="Y533" s="133"/>
    </row>
    <row r="534" spans="1:25" x14ac:dyDescent="0.2">
      <c r="A534" s="122"/>
      <c r="B534" s="180"/>
      <c r="F534" s="123"/>
      <c r="G534" s="186"/>
      <c r="H534" s="124"/>
      <c r="I534" s="125"/>
      <c r="J534" s="124"/>
      <c r="K534" s="126"/>
      <c r="L534" s="126"/>
      <c r="M534" s="127"/>
      <c r="N534" s="127"/>
      <c r="O534" s="127"/>
      <c r="P534" s="127"/>
      <c r="Q534" s="127"/>
      <c r="R534" s="128"/>
      <c r="S534" s="129"/>
      <c r="T534" s="129"/>
      <c r="U534" s="130"/>
      <c r="V534" s="130"/>
      <c r="W534" s="131"/>
      <c r="X534" s="132"/>
      <c r="Y534" s="133"/>
    </row>
    <row r="535" spans="1:25" x14ac:dyDescent="0.2">
      <c r="A535" s="122"/>
      <c r="B535" s="180"/>
      <c r="F535" s="123"/>
      <c r="G535" s="186"/>
      <c r="H535" s="124"/>
      <c r="I535" s="125"/>
      <c r="J535" s="124"/>
      <c r="K535" s="126"/>
      <c r="L535" s="126"/>
      <c r="M535" s="127"/>
      <c r="N535" s="127"/>
      <c r="O535" s="127"/>
      <c r="P535" s="127"/>
      <c r="Q535" s="127"/>
      <c r="R535" s="128"/>
      <c r="S535" s="129"/>
      <c r="T535" s="129"/>
      <c r="U535" s="130"/>
      <c r="V535" s="130"/>
      <c r="W535" s="131"/>
      <c r="X535" s="132"/>
      <c r="Y535" s="133"/>
    </row>
    <row r="536" spans="1:25" x14ac:dyDescent="0.2">
      <c r="A536" s="122"/>
      <c r="B536" s="180"/>
      <c r="F536" s="123"/>
      <c r="G536" s="186"/>
      <c r="H536" s="124"/>
      <c r="I536" s="125"/>
      <c r="J536" s="124"/>
      <c r="K536" s="126"/>
      <c r="L536" s="126"/>
      <c r="M536" s="127"/>
      <c r="N536" s="127"/>
      <c r="O536" s="127"/>
      <c r="P536" s="127"/>
      <c r="Q536" s="127"/>
      <c r="R536" s="128"/>
      <c r="S536" s="129"/>
      <c r="T536" s="129"/>
      <c r="U536" s="130"/>
      <c r="V536" s="130"/>
      <c r="W536" s="131"/>
      <c r="X536" s="132"/>
      <c r="Y536" s="133"/>
    </row>
    <row r="537" spans="1:25" x14ac:dyDescent="0.2">
      <c r="A537" s="122"/>
      <c r="B537" s="180"/>
      <c r="F537" s="123"/>
      <c r="G537" s="186"/>
      <c r="H537" s="124"/>
      <c r="I537" s="125"/>
      <c r="J537" s="124"/>
      <c r="K537" s="126"/>
      <c r="L537" s="126"/>
      <c r="M537" s="127"/>
      <c r="N537" s="127"/>
      <c r="O537" s="127"/>
      <c r="P537" s="127"/>
      <c r="Q537" s="127"/>
      <c r="R537" s="128"/>
      <c r="S537" s="129"/>
      <c r="T537" s="129"/>
      <c r="U537" s="130"/>
      <c r="V537" s="130"/>
      <c r="W537" s="131"/>
      <c r="X537" s="132"/>
      <c r="Y537" s="133"/>
    </row>
    <row r="538" spans="1:25" x14ac:dyDescent="0.2">
      <c r="A538" s="122"/>
      <c r="B538" s="180"/>
      <c r="F538" s="123"/>
      <c r="G538" s="186"/>
      <c r="H538" s="124"/>
      <c r="I538" s="125"/>
      <c r="J538" s="124"/>
      <c r="K538" s="126"/>
      <c r="L538" s="126"/>
      <c r="M538" s="127"/>
      <c r="N538" s="127"/>
      <c r="O538" s="127"/>
      <c r="P538" s="127"/>
      <c r="Q538" s="127"/>
      <c r="R538" s="128"/>
      <c r="S538" s="129"/>
      <c r="T538" s="129"/>
      <c r="U538" s="130"/>
      <c r="V538" s="130"/>
      <c r="W538" s="131"/>
      <c r="X538" s="132"/>
      <c r="Y538" s="133"/>
    </row>
    <row r="539" spans="1:25" x14ac:dyDescent="0.2">
      <c r="A539" s="122"/>
      <c r="B539" s="180"/>
      <c r="F539" s="123"/>
      <c r="G539" s="186"/>
      <c r="H539" s="124"/>
      <c r="I539" s="125"/>
      <c r="J539" s="124"/>
      <c r="K539" s="126"/>
      <c r="L539" s="126"/>
      <c r="M539" s="127"/>
      <c r="N539" s="127"/>
      <c r="O539" s="127"/>
      <c r="P539" s="127"/>
      <c r="Q539" s="127"/>
      <c r="R539" s="128"/>
      <c r="S539" s="129"/>
      <c r="T539" s="129"/>
      <c r="U539" s="130"/>
      <c r="V539" s="130"/>
      <c r="W539" s="131"/>
      <c r="X539" s="132"/>
      <c r="Y539" s="133"/>
    </row>
    <row r="540" spans="1:25" x14ac:dyDescent="0.2">
      <c r="A540" s="122"/>
      <c r="B540" s="180"/>
      <c r="F540" s="123"/>
      <c r="G540" s="186"/>
      <c r="H540" s="124"/>
      <c r="I540" s="125"/>
      <c r="J540" s="124"/>
      <c r="K540" s="126"/>
      <c r="L540" s="126"/>
      <c r="M540" s="127"/>
      <c r="N540" s="127"/>
      <c r="O540" s="127"/>
      <c r="P540" s="127"/>
      <c r="Q540" s="127"/>
      <c r="R540" s="128"/>
      <c r="S540" s="129"/>
      <c r="T540" s="129"/>
      <c r="U540" s="130"/>
      <c r="V540" s="130"/>
      <c r="W540" s="131"/>
      <c r="X540" s="132"/>
      <c r="Y540" s="133"/>
    </row>
    <row r="541" spans="1:25" x14ac:dyDescent="0.2">
      <c r="A541" s="122"/>
      <c r="B541" s="180"/>
      <c r="F541" s="123"/>
      <c r="G541" s="186"/>
      <c r="H541" s="124"/>
      <c r="I541" s="125"/>
      <c r="J541" s="124"/>
      <c r="K541" s="126"/>
      <c r="L541" s="126"/>
      <c r="M541" s="127"/>
      <c r="N541" s="127"/>
      <c r="O541" s="127"/>
      <c r="P541" s="127"/>
      <c r="Q541" s="127"/>
      <c r="R541" s="128"/>
      <c r="S541" s="129"/>
      <c r="T541" s="129"/>
      <c r="U541" s="130"/>
      <c r="V541" s="130"/>
      <c r="W541" s="131"/>
      <c r="X541" s="132"/>
      <c r="Y541" s="133"/>
    </row>
    <row r="542" spans="1:25" x14ac:dyDescent="0.2">
      <c r="A542" s="122"/>
      <c r="B542" s="180"/>
      <c r="F542" s="123"/>
      <c r="G542" s="186"/>
      <c r="H542" s="124"/>
      <c r="I542" s="125"/>
      <c r="J542" s="124"/>
      <c r="K542" s="126"/>
      <c r="L542" s="126"/>
      <c r="M542" s="127"/>
      <c r="N542" s="127"/>
      <c r="O542" s="127"/>
      <c r="P542" s="127"/>
      <c r="Q542" s="127"/>
      <c r="R542" s="128"/>
      <c r="S542" s="129"/>
      <c r="T542" s="129"/>
      <c r="U542" s="130"/>
      <c r="V542" s="130"/>
      <c r="W542" s="131"/>
      <c r="X542" s="132"/>
      <c r="Y542" s="133"/>
    </row>
    <row r="543" spans="1:25" x14ac:dyDescent="0.2">
      <c r="A543" s="122"/>
      <c r="B543" s="180"/>
      <c r="F543" s="123"/>
      <c r="G543" s="186"/>
      <c r="H543" s="124"/>
      <c r="I543" s="125"/>
      <c r="J543" s="124"/>
      <c r="K543" s="126"/>
      <c r="L543" s="126"/>
      <c r="M543" s="127"/>
      <c r="N543" s="127"/>
      <c r="O543" s="127"/>
      <c r="P543" s="127"/>
      <c r="Q543" s="127"/>
      <c r="R543" s="128"/>
      <c r="S543" s="129"/>
      <c r="T543" s="129"/>
      <c r="U543" s="130"/>
      <c r="V543" s="130"/>
      <c r="W543" s="131"/>
      <c r="X543" s="132"/>
      <c r="Y543" s="133"/>
    </row>
    <row r="544" spans="1:25" x14ac:dyDescent="0.2">
      <c r="A544" s="122"/>
      <c r="B544" s="180"/>
      <c r="F544" s="123"/>
      <c r="G544" s="186"/>
      <c r="H544" s="124"/>
      <c r="I544" s="125"/>
      <c r="J544" s="124"/>
      <c r="K544" s="126"/>
      <c r="L544" s="126"/>
      <c r="M544" s="127"/>
      <c r="N544" s="127"/>
      <c r="O544" s="127"/>
      <c r="P544" s="127"/>
      <c r="Q544" s="127"/>
      <c r="R544" s="128"/>
      <c r="S544" s="129"/>
      <c r="T544" s="129"/>
      <c r="U544" s="130"/>
      <c r="V544" s="130"/>
      <c r="W544" s="131"/>
      <c r="X544" s="132"/>
      <c r="Y544" s="133"/>
    </row>
    <row r="545" spans="1:25" x14ac:dyDescent="0.2">
      <c r="A545" s="122"/>
      <c r="B545" s="180"/>
      <c r="F545" s="123"/>
      <c r="G545" s="186"/>
      <c r="H545" s="124"/>
      <c r="I545" s="125"/>
      <c r="J545" s="124"/>
      <c r="K545" s="126"/>
      <c r="L545" s="126"/>
      <c r="M545" s="127"/>
      <c r="N545" s="127"/>
      <c r="O545" s="127"/>
      <c r="P545" s="127"/>
      <c r="Q545" s="127"/>
      <c r="R545" s="128"/>
      <c r="S545" s="129"/>
      <c r="T545" s="129"/>
      <c r="U545" s="130"/>
      <c r="V545" s="130"/>
      <c r="W545" s="131"/>
      <c r="X545" s="132"/>
      <c r="Y545" s="133"/>
    </row>
    <row r="546" spans="1:25" x14ac:dyDescent="0.2">
      <c r="A546" s="122"/>
      <c r="B546" s="180"/>
      <c r="F546" s="123"/>
      <c r="G546" s="186"/>
      <c r="H546" s="124"/>
      <c r="I546" s="125"/>
      <c r="J546" s="124"/>
      <c r="K546" s="126"/>
      <c r="L546" s="126"/>
      <c r="M546" s="127"/>
      <c r="N546" s="127"/>
      <c r="O546" s="127"/>
      <c r="P546" s="127"/>
      <c r="Q546" s="127"/>
      <c r="R546" s="128"/>
      <c r="S546" s="129"/>
      <c r="T546" s="129"/>
      <c r="U546" s="130"/>
      <c r="V546" s="130"/>
      <c r="W546" s="131"/>
      <c r="X546" s="132"/>
      <c r="Y546" s="133"/>
    </row>
    <row r="547" spans="1:25" x14ac:dyDescent="0.2">
      <c r="A547" s="122"/>
      <c r="B547" s="180"/>
      <c r="F547" s="123"/>
      <c r="G547" s="186"/>
      <c r="H547" s="124"/>
      <c r="I547" s="125"/>
      <c r="J547" s="124"/>
      <c r="K547" s="126"/>
      <c r="L547" s="126"/>
      <c r="M547" s="127"/>
      <c r="N547" s="127"/>
      <c r="O547" s="127"/>
      <c r="P547" s="127"/>
      <c r="Q547" s="127"/>
      <c r="R547" s="128"/>
      <c r="S547" s="129"/>
      <c r="T547" s="129"/>
      <c r="U547" s="130"/>
      <c r="V547" s="130"/>
      <c r="W547" s="131"/>
      <c r="X547" s="132"/>
      <c r="Y547" s="133"/>
    </row>
    <row r="548" spans="1:25" x14ac:dyDescent="0.2">
      <c r="A548" s="122"/>
      <c r="B548" s="180"/>
      <c r="F548" s="123"/>
      <c r="G548" s="186"/>
      <c r="H548" s="124"/>
      <c r="I548" s="125"/>
      <c r="J548" s="124"/>
      <c r="K548" s="126"/>
      <c r="L548" s="126"/>
      <c r="M548" s="127"/>
      <c r="N548" s="127"/>
      <c r="O548" s="127"/>
      <c r="P548" s="127"/>
      <c r="Q548" s="127"/>
      <c r="R548" s="128"/>
      <c r="S548" s="129"/>
      <c r="T548" s="129"/>
      <c r="U548" s="130"/>
      <c r="V548" s="130"/>
      <c r="W548" s="131"/>
      <c r="X548" s="132"/>
      <c r="Y548" s="133"/>
    </row>
    <row r="549" spans="1:25" x14ac:dyDescent="0.2">
      <c r="A549" s="122"/>
      <c r="B549" s="180"/>
      <c r="F549" s="123"/>
      <c r="G549" s="186"/>
      <c r="H549" s="124"/>
      <c r="I549" s="125"/>
      <c r="J549" s="124"/>
      <c r="K549" s="126"/>
      <c r="L549" s="126"/>
      <c r="M549" s="127"/>
      <c r="N549" s="127"/>
      <c r="O549" s="127"/>
      <c r="P549" s="127"/>
      <c r="Q549" s="127"/>
      <c r="R549" s="128"/>
      <c r="S549" s="129"/>
      <c r="T549" s="129"/>
      <c r="U549" s="130"/>
      <c r="V549" s="130"/>
      <c r="W549" s="131"/>
      <c r="X549" s="132"/>
      <c r="Y549" s="133"/>
    </row>
    <row r="550" spans="1:25" x14ac:dyDescent="0.2">
      <c r="A550" s="122"/>
      <c r="B550" s="180"/>
      <c r="F550" s="123"/>
      <c r="G550" s="186"/>
      <c r="H550" s="124"/>
      <c r="I550" s="125"/>
      <c r="J550" s="124"/>
      <c r="K550" s="126"/>
      <c r="L550" s="126"/>
      <c r="M550" s="127"/>
      <c r="N550" s="127"/>
      <c r="O550" s="127"/>
      <c r="P550" s="127"/>
      <c r="Q550" s="127"/>
      <c r="R550" s="128"/>
      <c r="S550" s="129"/>
      <c r="T550" s="129"/>
      <c r="U550" s="130"/>
      <c r="V550" s="130"/>
      <c r="W550" s="131"/>
      <c r="X550" s="132"/>
      <c r="Y550" s="133"/>
    </row>
    <row r="551" spans="1:25" x14ac:dyDescent="0.2">
      <c r="A551" s="122"/>
      <c r="B551" s="180"/>
      <c r="F551" s="123"/>
      <c r="G551" s="186"/>
      <c r="H551" s="124"/>
      <c r="I551" s="125"/>
      <c r="J551" s="124"/>
      <c r="K551" s="126"/>
      <c r="L551" s="126"/>
      <c r="M551" s="127"/>
      <c r="N551" s="127"/>
      <c r="O551" s="127"/>
      <c r="P551" s="127"/>
      <c r="Q551" s="127"/>
      <c r="R551" s="128"/>
      <c r="S551" s="129"/>
      <c r="T551" s="129"/>
      <c r="U551" s="130"/>
      <c r="V551" s="130"/>
      <c r="W551" s="131"/>
      <c r="X551" s="132"/>
      <c r="Y551" s="133"/>
    </row>
    <row r="552" spans="1:25" x14ac:dyDescent="0.2">
      <c r="A552" s="122"/>
      <c r="B552" s="180"/>
      <c r="F552" s="123"/>
      <c r="G552" s="186"/>
      <c r="H552" s="124"/>
      <c r="I552" s="125"/>
      <c r="J552" s="124"/>
      <c r="K552" s="126"/>
      <c r="L552" s="126"/>
      <c r="M552" s="127"/>
      <c r="N552" s="127"/>
      <c r="O552" s="127"/>
      <c r="P552" s="127"/>
      <c r="Q552" s="127"/>
      <c r="R552" s="128"/>
      <c r="S552" s="129"/>
      <c r="T552" s="129"/>
      <c r="U552" s="130"/>
      <c r="V552" s="130"/>
      <c r="W552" s="131"/>
      <c r="X552" s="132"/>
      <c r="Y552" s="133"/>
    </row>
    <row r="553" spans="1:25" x14ac:dyDescent="0.2">
      <c r="A553" s="122"/>
      <c r="B553" s="180"/>
      <c r="F553" s="123"/>
      <c r="G553" s="186"/>
      <c r="H553" s="124"/>
      <c r="I553" s="125"/>
      <c r="J553" s="124"/>
      <c r="K553" s="126"/>
      <c r="L553" s="126"/>
      <c r="M553" s="127"/>
      <c r="N553" s="127"/>
      <c r="O553" s="127"/>
      <c r="P553" s="127"/>
      <c r="Q553" s="127"/>
      <c r="R553" s="128"/>
      <c r="S553" s="129"/>
      <c r="T553" s="129"/>
      <c r="U553" s="130"/>
      <c r="V553" s="130"/>
      <c r="W553" s="131"/>
      <c r="X553" s="132"/>
      <c r="Y553" s="133"/>
    </row>
    <row r="554" spans="1:25" x14ac:dyDescent="0.2">
      <c r="A554" s="122"/>
      <c r="B554" s="180"/>
      <c r="F554" s="123"/>
      <c r="G554" s="186"/>
      <c r="H554" s="124"/>
      <c r="I554" s="125"/>
      <c r="J554" s="124"/>
      <c r="K554" s="126"/>
      <c r="L554" s="126"/>
      <c r="M554" s="127"/>
      <c r="N554" s="127"/>
      <c r="O554" s="127"/>
      <c r="P554" s="127"/>
      <c r="Q554" s="127"/>
      <c r="R554" s="128"/>
      <c r="S554" s="129"/>
      <c r="T554" s="129"/>
      <c r="U554" s="130"/>
      <c r="V554" s="130"/>
      <c r="W554" s="131"/>
      <c r="X554" s="132"/>
      <c r="Y554" s="133"/>
    </row>
    <row r="555" spans="1:25" x14ac:dyDescent="0.2">
      <c r="A555" s="122"/>
      <c r="B555" s="180"/>
      <c r="F555" s="123"/>
      <c r="G555" s="186"/>
      <c r="H555" s="124"/>
      <c r="I555" s="125"/>
      <c r="J555" s="124"/>
      <c r="K555" s="126"/>
      <c r="L555" s="126"/>
      <c r="M555" s="127"/>
      <c r="N555" s="127"/>
      <c r="O555" s="127"/>
      <c r="P555" s="127"/>
      <c r="Q555" s="127"/>
      <c r="R555" s="128"/>
      <c r="S555" s="129"/>
      <c r="T555" s="129"/>
      <c r="U555" s="130"/>
      <c r="V555" s="130"/>
      <c r="W555" s="131"/>
      <c r="X555" s="132"/>
      <c r="Y555" s="133"/>
    </row>
    <row r="556" spans="1:25" x14ac:dyDescent="0.2">
      <c r="A556" s="122"/>
      <c r="B556" s="180"/>
      <c r="F556" s="123"/>
      <c r="G556" s="186"/>
      <c r="H556" s="124"/>
      <c r="I556" s="125"/>
      <c r="J556" s="124"/>
      <c r="K556" s="126"/>
      <c r="L556" s="126"/>
      <c r="M556" s="127"/>
      <c r="N556" s="127"/>
      <c r="O556" s="127"/>
      <c r="P556" s="127"/>
      <c r="Q556" s="127"/>
      <c r="R556" s="128"/>
      <c r="S556" s="129"/>
      <c r="T556" s="129"/>
      <c r="U556" s="130"/>
      <c r="V556" s="130"/>
      <c r="W556" s="131"/>
      <c r="X556" s="132"/>
      <c r="Y556" s="133"/>
    </row>
    <row r="557" spans="1:25" x14ac:dyDescent="0.2">
      <c r="A557" s="122"/>
      <c r="B557" s="180"/>
      <c r="F557" s="123"/>
      <c r="G557" s="186"/>
      <c r="H557" s="124"/>
      <c r="I557" s="125"/>
      <c r="J557" s="124"/>
      <c r="K557" s="126"/>
      <c r="L557" s="126"/>
      <c r="M557" s="127"/>
      <c r="N557" s="127"/>
      <c r="O557" s="127"/>
      <c r="P557" s="127"/>
      <c r="Q557" s="127"/>
      <c r="R557" s="128"/>
      <c r="S557" s="129"/>
      <c r="T557" s="129"/>
      <c r="U557" s="130"/>
      <c r="V557" s="130"/>
      <c r="W557" s="131"/>
      <c r="X557" s="132"/>
      <c r="Y557" s="133"/>
    </row>
    <row r="558" spans="1:25" x14ac:dyDescent="0.2">
      <c r="A558" s="122"/>
      <c r="B558" s="180"/>
      <c r="F558" s="123"/>
      <c r="G558" s="186"/>
      <c r="H558" s="124"/>
      <c r="I558" s="125"/>
      <c r="J558" s="124"/>
      <c r="K558" s="126"/>
      <c r="L558" s="126"/>
      <c r="M558" s="127"/>
      <c r="N558" s="127"/>
      <c r="O558" s="127"/>
      <c r="P558" s="127"/>
      <c r="Q558" s="127"/>
      <c r="R558" s="128"/>
      <c r="S558" s="129"/>
      <c r="T558" s="129"/>
      <c r="U558" s="130"/>
      <c r="V558" s="130"/>
      <c r="W558" s="131"/>
      <c r="X558" s="132"/>
      <c r="Y558" s="133"/>
    </row>
    <row r="559" spans="1:25" x14ac:dyDescent="0.2">
      <c r="A559" s="122"/>
      <c r="B559" s="180"/>
      <c r="F559" s="123"/>
      <c r="G559" s="186"/>
      <c r="H559" s="124"/>
      <c r="I559" s="125"/>
      <c r="J559" s="124"/>
      <c r="K559" s="126"/>
      <c r="L559" s="126"/>
      <c r="M559" s="127"/>
      <c r="N559" s="127"/>
      <c r="O559" s="127"/>
      <c r="P559" s="127"/>
      <c r="Q559" s="127"/>
      <c r="R559" s="128"/>
      <c r="S559" s="129"/>
      <c r="T559" s="129"/>
      <c r="U559" s="130"/>
      <c r="V559" s="130"/>
      <c r="W559" s="131"/>
      <c r="X559" s="132"/>
      <c r="Y559" s="133"/>
    </row>
    <row r="560" spans="1:25" x14ac:dyDescent="0.2">
      <c r="A560" s="122"/>
      <c r="B560" s="180"/>
      <c r="F560" s="123"/>
      <c r="G560" s="186"/>
      <c r="H560" s="124"/>
      <c r="I560" s="125"/>
      <c r="J560" s="124"/>
      <c r="K560" s="126"/>
      <c r="L560" s="126"/>
      <c r="M560" s="127"/>
      <c r="N560" s="127"/>
      <c r="O560" s="127"/>
      <c r="P560" s="127"/>
      <c r="Q560" s="127"/>
      <c r="R560" s="128"/>
      <c r="S560" s="129"/>
      <c r="T560" s="129"/>
      <c r="U560" s="130"/>
      <c r="V560" s="130"/>
      <c r="W560" s="131"/>
      <c r="X560" s="132"/>
      <c r="Y560" s="133"/>
    </row>
    <row r="561" spans="1:25" x14ac:dyDescent="0.2">
      <c r="A561" s="122"/>
      <c r="B561" s="180"/>
      <c r="F561" s="123"/>
      <c r="G561" s="186"/>
      <c r="H561" s="124"/>
      <c r="I561" s="125"/>
      <c r="J561" s="124"/>
      <c r="K561" s="126"/>
      <c r="L561" s="126"/>
      <c r="M561" s="127"/>
      <c r="N561" s="127"/>
      <c r="O561" s="127"/>
      <c r="P561" s="127"/>
      <c r="Q561" s="127"/>
      <c r="R561" s="128"/>
      <c r="S561" s="129"/>
      <c r="T561" s="129"/>
      <c r="U561" s="130"/>
      <c r="V561" s="130"/>
      <c r="W561" s="131"/>
      <c r="X561" s="132"/>
      <c r="Y561" s="133"/>
    </row>
    <row r="562" spans="1:25" x14ac:dyDescent="0.2">
      <c r="A562" s="122"/>
      <c r="B562" s="180"/>
      <c r="F562" s="123"/>
      <c r="G562" s="186"/>
      <c r="H562" s="124"/>
      <c r="I562" s="125"/>
      <c r="J562" s="124"/>
      <c r="K562" s="126"/>
      <c r="L562" s="126"/>
      <c r="M562" s="127"/>
      <c r="N562" s="127"/>
      <c r="O562" s="127"/>
      <c r="P562" s="127"/>
      <c r="Q562" s="127"/>
      <c r="R562" s="128"/>
      <c r="S562" s="129"/>
      <c r="T562" s="129"/>
      <c r="U562" s="130"/>
      <c r="V562" s="130"/>
      <c r="W562" s="131"/>
      <c r="X562" s="132"/>
      <c r="Y562" s="133"/>
    </row>
    <row r="563" spans="1:25" x14ac:dyDescent="0.2">
      <c r="A563" s="122"/>
      <c r="B563" s="180"/>
      <c r="F563" s="123"/>
      <c r="G563" s="186"/>
      <c r="H563" s="124"/>
      <c r="I563" s="125"/>
      <c r="J563" s="124"/>
      <c r="K563" s="126"/>
      <c r="L563" s="126"/>
      <c r="M563" s="127"/>
      <c r="N563" s="127"/>
      <c r="O563" s="127"/>
      <c r="P563" s="127"/>
      <c r="Q563" s="127"/>
      <c r="R563" s="128"/>
      <c r="S563" s="129"/>
      <c r="T563" s="129"/>
      <c r="U563" s="130"/>
      <c r="V563" s="130"/>
      <c r="W563" s="131"/>
      <c r="X563" s="132"/>
      <c r="Y563" s="133"/>
    </row>
    <row r="564" spans="1:25" x14ac:dyDescent="0.2">
      <c r="A564" s="122"/>
      <c r="B564" s="180"/>
      <c r="F564" s="123"/>
      <c r="G564" s="186"/>
      <c r="H564" s="124"/>
      <c r="I564" s="125"/>
      <c r="J564" s="124"/>
      <c r="K564" s="126"/>
      <c r="L564" s="126"/>
      <c r="M564" s="127"/>
      <c r="N564" s="127"/>
      <c r="O564" s="127"/>
      <c r="P564" s="127"/>
      <c r="Q564" s="127"/>
      <c r="R564" s="128"/>
      <c r="S564" s="129"/>
      <c r="T564" s="129"/>
      <c r="U564" s="130"/>
      <c r="V564" s="130"/>
      <c r="W564" s="131"/>
      <c r="X564" s="132"/>
      <c r="Y564" s="133"/>
    </row>
    <row r="565" spans="1:25" x14ac:dyDescent="0.2">
      <c r="A565" s="122"/>
      <c r="B565" s="180"/>
      <c r="F565" s="123"/>
      <c r="G565" s="186"/>
      <c r="H565" s="124"/>
      <c r="I565" s="125"/>
      <c r="J565" s="124"/>
      <c r="K565" s="126"/>
      <c r="L565" s="126"/>
      <c r="M565" s="127"/>
      <c r="N565" s="127"/>
      <c r="O565" s="127"/>
      <c r="P565" s="127"/>
      <c r="Q565" s="127"/>
      <c r="R565" s="128"/>
      <c r="S565" s="129"/>
      <c r="T565" s="129"/>
      <c r="U565" s="130"/>
      <c r="V565" s="130"/>
      <c r="W565" s="131"/>
      <c r="X565" s="132"/>
      <c r="Y565" s="133"/>
    </row>
    <row r="566" spans="1:25" x14ac:dyDescent="0.2">
      <c r="A566" s="122"/>
      <c r="B566" s="180"/>
      <c r="F566" s="123"/>
      <c r="G566" s="186"/>
      <c r="H566" s="124"/>
      <c r="I566" s="125"/>
      <c r="J566" s="124"/>
      <c r="K566" s="126"/>
      <c r="L566" s="126"/>
      <c r="M566" s="127"/>
      <c r="N566" s="127"/>
      <c r="O566" s="127"/>
      <c r="P566" s="127"/>
      <c r="Q566" s="127"/>
      <c r="R566" s="128"/>
      <c r="S566" s="129"/>
      <c r="T566" s="129"/>
      <c r="U566" s="130"/>
      <c r="V566" s="130"/>
      <c r="W566" s="131"/>
      <c r="X566" s="132"/>
      <c r="Y566" s="133"/>
    </row>
    <row r="567" spans="1:25" x14ac:dyDescent="0.2">
      <c r="A567" s="122"/>
      <c r="B567" s="180"/>
      <c r="F567" s="123"/>
      <c r="G567" s="186"/>
      <c r="H567" s="124"/>
      <c r="I567" s="125"/>
      <c r="J567" s="124"/>
      <c r="K567" s="126"/>
      <c r="L567" s="126"/>
      <c r="M567" s="127"/>
      <c r="N567" s="127"/>
      <c r="O567" s="127"/>
      <c r="P567" s="127"/>
      <c r="Q567" s="127"/>
      <c r="R567" s="128"/>
      <c r="S567" s="129"/>
      <c r="T567" s="129"/>
      <c r="U567" s="130"/>
      <c r="V567" s="130"/>
      <c r="W567" s="131"/>
      <c r="X567" s="132"/>
      <c r="Y567" s="133"/>
    </row>
    <row r="568" spans="1:25" x14ac:dyDescent="0.2">
      <c r="A568" s="122"/>
      <c r="B568" s="180"/>
      <c r="F568" s="123"/>
      <c r="G568" s="186"/>
      <c r="H568" s="124"/>
      <c r="I568" s="125"/>
      <c r="J568" s="124"/>
      <c r="K568" s="126"/>
      <c r="L568" s="126"/>
      <c r="M568" s="127"/>
      <c r="N568" s="127"/>
      <c r="O568" s="127"/>
      <c r="P568" s="127"/>
      <c r="Q568" s="127"/>
      <c r="R568" s="128"/>
      <c r="S568" s="129"/>
      <c r="T568" s="129"/>
      <c r="U568" s="130"/>
      <c r="V568" s="130"/>
      <c r="W568" s="131"/>
      <c r="X568" s="132"/>
      <c r="Y568" s="133"/>
    </row>
    <row r="569" spans="1:25" x14ac:dyDescent="0.2">
      <c r="A569" s="122"/>
      <c r="B569" s="180"/>
      <c r="F569" s="123"/>
      <c r="G569" s="186"/>
      <c r="H569" s="124"/>
      <c r="I569" s="125"/>
      <c r="J569" s="124"/>
      <c r="K569" s="126"/>
      <c r="L569" s="126"/>
      <c r="M569" s="127"/>
      <c r="N569" s="127"/>
      <c r="O569" s="127"/>
      <c r="P569" s="127"/>
      <c r="Q569" s="127"/>
      <c r="R569" s="128"/>
      <c r="S569" s="129"/>
      <c r="T569" s="129"/>
      <c r="U569" s="130"/>
      <c r="V569" s="130"/>
      <c r="W569" s="131"/>
      <c r="X569" s="132"/>
      <c r="Y569" s="133"/>
    </row>
    <row r="570" spans="1:25" x14ac:dyDescent="0.2">
      <c r="A570" s="122"/>
      <c r="B570" s="180"/>
      <c r="F570" s="123"/>
      <c r="G570" s="186"/>
      <c r="H570" s="124"/>
      <c r="I570" s="125"/>
      <c r="J570" s="124"/>
      <c r="K570" s="126"/>
      <c r="L570" s="126"/>
      <c r="M570" s="127"/>
      <c r="N570" s="127"/>
      <c r="O570" s="127"/>
      <c r="P570" s="127"/>
      <c r="Q570" s="127"/>
      <c r="R570" s="128"/>
      <c r="S570" s="129"/>
      <c r="T570" s="129"/>
      <c r="U570" s="130"/>
      <c r="V570" s="130"/>
      <c r="W570" s="131"/>
      <c r="X570" s="132"/>
      <c r="Y570" s="133"/>
    </row>
    <row r="571" spans="1:25" x14ac:dyDescent="0.2">
      <c r="A571" s="122"/>
      <c r="B571" s="180"/>
      <c r="F571" s="123"/>
      <c r="G571" s="186"/>
      <c r="H571" s="124"/>
      <c r="I571" s="125"/>
      <c r="J571" s="124"/>
      <c r="K571" s="126"/>
      <c r="L571" s="126"/>
      <c r="M571" s="127"/>
      <c r="N571" s="127"/>
      <c r="O571" s="127"/>
      <c r="P571" s="127"/>
      <c r="Q571" s="127"/>
      <c r="R571" s="128"/>
      <c r="S571" s="129"/>
      <c r="T571" s="129"/>
      <c r="U571" s="130"/>
      <c r="V571" s="130"/>
      <c r="W571" s="131"/>
      <c r="X571" s="132"/>
      <c r="Y571" s="133"/>
    </row>
    <row r="572" spans="1:25" x14ac:dyDescent="0.2">
      <c r="A572" s="122"/>
      <c r="B572" s="180"/>
      <c r="F572" s="123"/>
      <c r="G572" s="186"/>
      <c r="H572" s="124"/>
      <c r="I572" s="125"/>
      <c r="J572" s="124"/>
      <c r="K572" s="126"/>
      <c r="L572" s="126"/>
      <c r="M572" s="127"/>
      <c r="N572" s="127"/>
      <c r="O572" s="127"/>
      <c r="P572" s="127"/>
      <c r="Q572" s="127"/>
      <c r="R572" s="128"/>
      <c r="S572" s="129"/>
      <c r="T572" s="129"/>
      <c r="U572" s="130"/>
      <c r="V572" s="130"/>
      <c r="W572" s="131"/>
      <c r="X572" s="132"/>
      <c r="Y572" s="133"/>
    </row>
    <row r="573" spans="1:25" x14ac:dyDescent="0.2">
      <c r="A573" s="122"/>
      <c r="B573" s="180"/>
      <c r="F573" s="123"/>
      <c r="G573" s="186"/>
      <c r="H573" s="124"/>
      <c r="I573" s="125"/>
      <c r="J573" s="124"/>
      <c r="K573" s="126"/>
      <c r="L573" s="126"/>
      <c r="M573" s="127"/>
      <c r="N573" s="127"/>
      <c r="O573" s="127"/>
      <c r="P573" s="127"/>
      <c r="Q573" s="127"/>
      <c r="R573" s="128"/>
      <c r="S573" s="129"/>
      <c r="T573" s="129"/>
      <c r="U573" s="130"/>
      <c r="V573" s="130"/>
      <c r="W573" s="131"/>
      <c r="X573" s="132"/>
      <c r="Y573" s="133"/>
    </row>
    <row r="574" spans="1:25" x14ac:dyDescent="0.2">
      <c r="A574" s="122"/>
      <c r="B574" s="180"/>
      <c r="F574" s="123"/>
      <c r="G574" s="186"/>
      <c r="H574" s="124"/>
      <c r="I574" s="125"/>
      <c r="J574" s="124"/>
      <c r="K574" s="126"/>
      <c r="L574" s="126"/>
      <c r="M574" s="127"/>
      <c r="N574" s="127"/>
      <c r="O574" s="127"/>
      <c r="P574" s="127"/>
      <c r="Q574" s="127"/>
      <c r="R574" s="128"/>
      <c r="S574" s="129"/>
      <c r="T574" s="129"/>
      <c r="U574" s="130"/>
      <c r="V574" s="130"/>
      <c r="W574" s="131"/>
      <c r="X574" s="132"/>
      <c r="Y574" s="133"/>
    </row>
    <row r="575" spans="1:25" x14ac:dyDescent="0.2">
      <c r="A575" s="122"/>
      <c r="B575" s="180"/>
      <c r="F575" s="123"/>
      <c r="G575" s="186"/>
      <c r="H575" s="124"/>
      <c r="I575" s="125"/>
      <c r="J575" s="124"/>
      <c r="K575" s="126"/>
      <c r="L575" s="126"/>
      <c r="M575" s="127"/>
      <c r="N575" s="127"/>
      <c r="O575" s="127"/>
      <c r="P575" s="127"/>
      <c r="Q575" s="127"/>
      <c r="R575" s="128"/>
      <c r="S575" s="129"/>
      <c r="T575" s="129"/>
      <c r="U575" s="130"/>
      <c r="V575" s="130"/>
      <c r="W575" s="131"/>
      <c r="X575" s="132"/>
      <c r="Y575" s="133"/>
    </row>
    <row r="576" spans="1:25" x14ac:dyDescent="0.2">
      <c r="A576" s="122"/>
      <c r="B576" s="180"/>
      <c r="F576" s="123"/>
      <c r="G576" s="186"/>
      <c r="H576" s="124"/>
      <c r="I576" s="125"/>
      <c r="J576" s="124"/>
      <c r="K576" s="126"/>
      <c r="L576" s="126"/>
      <c r="M576" s="127"/>
      <c r="N576" s="127"/>
      <c r="O576" s="127"/>
      <c r="P576" s="127"/>
      <c r="Q576" s="127"/>
      <c r="R576" s="128"/>
      <c r="S576" s="129"/>
      <c r="T576" s="129"/>
      <c r="U576" s="130"/>
      <c r="V576" s="130"/>
      <c r="W576" s="131"/>
      <c r="X576" s="132"/>
      <c r="Y576" s="133"/>
    </row>
    <row r="577" spans="1:25" x14ac:dyDescent="0.2">
      <c r="A577" s="122"/>
      <c r="B577" s="180"/>
      <c r="F577" s="123"/>
      <c r="G577" s="186"/>
      <c r="H577" s="124"/>
      <c r="I577" s="125"/>
      <c r="J577" s="124"/>
      <c r="K577" s="126"/>
      <c r="L577" s="126"/>
      <c r="M577" s="127"/>
      <c r="N577" s="127"/>
      <c r="O577" s="127"/>
      <c r="P577" s="127"/>
      <c r="Q577" s="127"/>
      <c r="R577" s="128"/>
      <c r="S577" s="129"/>
      <c r="T577" s="129"/>
      <c r="U577" s="130"/>
      <c r="V577" s="130"/>
      <c r="W577" s="131"/>
      <c r="X577" s="132"/>
      <c r="Y577" s="133"/>
    </row>
    <row r="578" spans="1:25" x14ac:dyDescent="0.2">
      <c r="A578" s="122"/>
      <c r="B578" s="180"/>
      <c r="F578" s="123"/>
      <c r="G578" s="186"/>
      <c r="H578" s="124"/>
      <c r="I578" s="125"/>
      <c r="J578" s="124"/>
      <c r="K578" s="126"/>
      <c r="L578" s="126"/>
      <c r="M578" s="127"/>
      <c r="N578" s="127"/>
      <c r="O578" s="127"/>
      <c r="P578" s="127"/>
      <c r="Q578" s="127"/>
      <c r="R578" s="128"/>
      <c r="S578" s="129"/>
      <c r="T578" s="129"/>
      <c r="U578" s="130"/>
      <c r="V578" s="130"/>
      <c r="W578" s="131"/>
      <c r="X578" s="132"/>
      <c r="Y578" s="133"/>
    </row>
    <row r="579" spans="1:25" x14ac:dyDescent="0.2">
      <c r="A579" s="122"/>
      <c r="B579" s="180"/>
      <c r="F579" s="123"/>
      <c r="G579" s="186"/>
      <c r="H579" s="124"/>
      <c r="I579" s="125"/>
      <c r="J579" s="124"/>
      <c r="K579" s="126"/>
      <c r="L579" s="126"/>
      <c r="M579" s="127"/>
      <c r="N579" s="127"/>
      <c r="O579" s="127"/>
      <c r="P579" s="127"/>
      <c r="Q579" s="127"/>
      <c r="R579" s="128"/>
      <c r="S579" s="129"/>
      <c r="T579" s="129"/>
      <c r="U579" s="130"/>
      <c r="V579" s="130"/>
      <c r="W579" s="131"/>
      <c r="X579" s="132"/>
      <c r="Y579" s="133"/>
    </row>
    <row r="580" spans="1:25" x14ac:dyDescent="0.2">
      <c r="A580" s="122"/>
      <c r="B580" s="180"/>
      <c r="F580" s="123"/>
      <c r="G580" s="186"/>
      <c r="H580" s="124"/>
      <c r="I580" s="125"/>
      <c r="J580" s="124"/>
      <c r="K580" s="126"/>
      <c r="L580" s="126"/>
      <c r="M580" s="127"/>
      <c r="N580" s="127"/>
      <c r="O580" s="127"/>
      <c r="P580" s="127"/>
      <c r="Q580" s="127"/>
      <c r="R580" s="128"/>
      <c r="S580" s="129"/>
      <c r="T580" s="129"/>
      <c r="U580" s="130"/>
      <c r="V580" s="130"/>
      <c r="W580" s="131"/>
      <c r="X580" s="132"/>
      <c r="Y580" s="133"/>
    </row>
    <row r="581" spans="1:25" x14ac:dyDescent="0.2">
      <c r="A581" s="122"/>
      <c r="B581" s="180"/>
      <c r="F581" s="123"/>
      <c r="G581" s="186"/>
      <c r="H581" s="124"/>
      <c r="I581" s="125"/>
      <c r="J581" s="124"/>
      <c r="K581" s="126"/>
      <c r="L581" s="126"/>
      <c r="M581" s="127"/>
      <c r="N581" s="127"/>
      <c r="O581" s="127"/>
      <c r="P581" s="127"/>
      <c r="Q581" s="127"/>
      <c r="R581" s="128"/>
      <c r="S581" s="129"/>
      <c r="T581" s="129"/>
      <c r="U581" s="130"/>
      <c r="V581" s="130"/>
      <c r="W581" s="131"/>
      <c r="X581" s="132"/>
      <c r="Y581" s="133"/>
    </row>
    <row r="582" spans="1:25" x14ac:dyDescent="0.2">
      <c r="A582" s="122"/>
      <c r="B582" s="180"/>
      <c r="F582" s="123"/>
      <c r="G582" s="186"/>
      <c r="H582" s="124"/>
      <c r="I582" s="125"/>
      <c r="J582" s="124"/>
      <c r="K582" s="126"/>
      <c r="L582" s="126"/>
      <c r="M582" s="127"/>
      <c r="N582" s="127"/>
      <c r="O582" s="127"/>
      <c r="P582" s="127"/>
      <c r="Q582" s="127"/>
      <c r="R582" s="128"/>
      <c r="S582" s="129"/>
      <c r="T582" s="129"/>
      <c r="U582" s="130"/>
      <c r="V582" s="130"/>
      <c r="W582" s="131"/>
      <c r="X582" s="132"/>
      <c r="Y582" s="133"/>
    </row>
    <row r="583" spans="1:25" x14ac:dyDescent="0.2">
      <c r="A583" s="122"/>
      <c r="B583" s="180"/>
      <c r="F583" s="123"/>
      <c r="G583" s="186"/>
      <c r="H583" s="124"/>
      <c r="I583" s="125"/>
      <c r="J583" s="124"/>
      <c r="K583" s="126"/>
      <c r="L583" s="126"/>
      <c r="M583" s="127"/>
      <c r="N583" s="127"/>
      <c r="O583" s="127"/>
      <c r="P583" s="127"/>
      <c r="Q583" s="127"/>
      <c r="R583" s="128"/>
      <c r="S583" s="129"/>
      <c r="T583" s="129"/>
      <c r="U583" s="130"/>
      <c r="V583" s="130"/>
      <c r="W583" s="131"/>
      <c r="X583" s="132"/>
      <c r="Y583" s="133"/>
    </row>
    <row r="584" spans="1:25" x14ac:dyDescent="0.2">
      <c r="A584" s="122"/>
      <c r="B584" s="180"/>
      <c r="F584" s="123"/>
      <c r="G584" s="186"/>
      <c r="H584" s="124"/>
      <c r="I584" s="125"/>
      <c r="J584" s="124"/>
      <c r="K584" s="126"/>
      <c r="L584" s="126"/>
      <c r="M584" s="127"/>
      <c r="N584" s="127"/>
      <c r="O584" s="127"/>
      <c r="P584" s="127"/>
      <c r="Q584" s="127"/>
      <c r="R584" s="128"/>
      <c r="S584" s="129"/>
      <c r="T584" s="129"/>
      <c r="U584" s="130"/>
      <c r="V584" s="130"/>
      <c r="W584" s="131"/>
      <c r="X584" s="132"/>
      <c r="Y584" s="133"/>
    </row>
    <row r="585" spans="1:25" x14ac:dyDescent="0.2">
      <c r="A585" s="122"/>
      <c r="B585" s="180"/>
      <c r="F585" s="123"/>
      <c r="G585" s="186"/>
      <c r="H585" s="124"/>
      <c r="I585" s="125"/>
      <c r="J585" s="124"/>
      <c r="K585" s="126"/>
      <c r="L585" s="126"/>
      <c r="M585" s="127"/>
      <c r="N585" s="127"/>
      <c r="O585" s="127"/>
      <c r="P585" s="127"/>
      <c r="Q585" s="127"/>
      <c r="R585" s="128"/>
      <c r="S585" s="129"/>
      <c r="T585" s="129"/>
      <c r="U585" s="130"/>
      <c r="V585" s="130"/>
      <c r="W585" s="131"/>
      <c r="X585" s="132"/>
      <c r="Y585" s="133"/>
    </row>
    <row r="586" spans="1:25" x14ac:dyDescent="0.2">
      <c r="A586" s="122"/>
      <c r="B586" s="180"/>
      <c r="F586" s="123"/>
      <c r="G586" s="186"/>
      <c r="H586" s="124"/>
      <c r="I586" s="125"/>
      <c r="J586" s="124"/>
      <c r="K586" s="126"/>
      <c r="L586" s="126"/>
      <c r="M586" s="127"/>
      <c r="N586" s="127"/>
      <c r="O586" s="127"/>
      <c r="P586" s="127"/>
      <c r="Q586" s="127"/>
      <c r="R586" s="128"/>
      <c r="S586" s="129"/>
      <c r="T586" s="129"/>
      <c r="U586" s="130"/>
      <c r="V586" s="130"/>
      <c r="W586" s="131"/>
      <c r="X586" s="132"/>
      <c r="Y586" s="133"/>
    </row>
    <row r="587" spans="1:25" x14ac:dyDescent="0.2">
      <c r="A587" s="122"/>
      <c r="B587" s="180"/>
      <c r="F587" s="123"/>
      <c r="G587" s="186"/>
      <c r="H587" s="124"/>
      <c r="I587" s="125"/>
      <c r="J587" s="124"/>
      <c r="K587" s="126"/>
      <c r="L587" s="126"/>
      <c r="M587" s="127"/>
      <c r="N587" s="127"/>
      <c r="O587" s="127"/>
      <c r="P587" s="127"/>
      <c r="Q587" s="127"/>
      <c r="R587" s="128"/>
      <c r="S587" s="129"/>
      <c r="T587" s="129"/>
      <c r="U587" s="130"/>
      <c r="V587" s="130"/>
      <c r="W587" s="131"/>
      <c r="X587" s="132"/>
      <c r="Y587" s="133"/>
    </row>
    <row r="588" spans="1:25" x14ac:dyDescent="0.2">
      <c r="A588" s="122"/>
      <c r="B588" s="180"/>
      <c r="F588" s="123"/>
      <c r="G588" s="186"/>
      <c r="H588" s="124"/>
      <c r="I588" s="125"/>
      <c r="J588" s="124"/>
      <c r="K588" s="126"/>
      <c r="L588" s="126"/>
      <c r="M588" s="127"/>
      <c r="N588" s="127"/>
      <c r="O588" s="127"/>
      <c r="P588" s="127"/>
      <c r="Q588" s="127"/>
      <c r="R588" s="128"/>
      <c r="S588" s="129"/>
      <c r="T588" s="129"/>
      <c r="U588" s="130"/>
      <c r="V588" s="130"/>
      <c r="W588" s="131"/>
      <c r="X588" s="132"/>
      <c r="Y588" s="133"/>
    </row>
    <row r="589" spans="1:25" x14ac:dyDescent="0.2">
      <c r="A589" s="122"/>
      <c r="B589" s="180"/>
      <c r="F589" s="123"/>
      <c r="G589" s="186"/>
      <c r="H589" s="124"/>
      <c r="I589" s="125"/>
      <c r="J589" s="124"/>
      <c r="K589" s="126"/>
      <c r="L589" s="126"/>
      <c r="M589" s="127"/>
      <c r="N589" s="127"/>
      <c r="O589" s="127"/>
      <c r="P589" s="127"/>
      <c r="Q589" s="127"/>
      <c r="R589" s="128"/>
      <c r="S589" s="129"/>
      <c r="T589" s="129"/>
      <c r="U589" s="130"/>
      <c r="V589" s="130"/>
      <c r="W589" s="131"/>
      <c r="X589" s="132"/>
      <c r="Y589" s="133"/>
    </row>
    <row r="590" spans="1:25" x14ac:dyDescent="0.2">
      <c r="A590" s="122"/>
      <c r="B590" s="180"/>
      <c r="F590" s="123"/>
      <c r="G590" s="186"/>
      <c r="H590" s="124"/>
      <c r="I590" s="125"/>
      <c r="J590" s="124"/>
      <c r="K590" s="126"/>
      <c r="L590" s="126"/>
      <c r="M590" s="127"/>
      <c r="N590" s="127"/>
      <c r="O590" s="127"/>
      <c r="P590" s="127"/>
      <c r="Q590" s="127"/>
      <c r="R590" s="128"/>
      <c r="S590" s="129"/>
      <c r="T590" s="129"/>
      <c r="U590" s="130"/>
      <c r="V590" s="130"/>
      <c r="W590" s="131"/>
      <c r="X590" s="132"/>
      <c r="Y590" s="133"/>
    </row>
    <row r="591" spans="1:25" x14ac:dyDescent="0.2">
      <c r="A591" s="122"/>
      <c r="B591" s="180"/>
      <c r="F591" s="123"/>
      <c r="G591" s="186"/>
      <c r="H591" s="124"/>
      <c r="I591" s="125"/>
      <c r="J591" s="124"/>
      <c r="K591" s="126"/>
      <c r="L591" s="126"/>
      <c r="M591" s="127"/>
      <c r="N591" s="127"/>
      <c r="O591" s="127"/>
      <c r="P591" s="127"/>
      <c r="Q591" s="127"/>
      <c r="R591" s="128"/>
      <c r="S591" s="129"/>
      <c r="T591" s="129"/>
      <c r="U591" s="130"/>
      <c r="V591" s="130"/>
      <c r="W591" s="131"/>
      <c r="X591" s="132"/>
      <c r="Y591" s="133"/>
    </row>
    <row r="592" spans="1:25" x14ac:dyDescent="0.2">
      <c r="A592" s="122"/>
      <c r="B592" s="180"/>
      <c r="F592" s="123"/>
      <c r="G592" s="186"/>
      <c r="H592" s="124"/>
      <c r="I592" s="125"/>
      <c r="J592" s="124"/>
      <c r="K592" s="126"/>
      <c r="L592" s="126"/>
      <c r="M592" s="127"/>
      <c r="N592" s="127"/>
      <c r="O592" s="127"/>
      <c r="P592" s="127"/>
      <c r="Q592" s="127"/>
      <c r="R592" s="128"/>
      <c r="S592" s="129"/>
      <c r="T592" s="129"/>
      <c r="U592" s="130"/>
      <c r="V592" s="130"/>
      <c r="W592" s="131"/>
      <c r="X592" s="132"/>
      <c r="Y592" s="133"/>
    </row>
    <row r="593" spans="1:25" x14ac:dyDescent="0.2">
      <c r="A593" s="122"/>
      <c r="B593" s="180"/>
      <c r="F593" s="123"/>
      <c r="G593" s="186"/>
      <c r="H593" s="124"/>
      <c r="I593" s="125"/>
      <c r="J593" s="124"/>
      <c r="K593" s="126"/>
      <c r="L593" s="126"/>
      <c r="M593" s="127"/>
      <c r="N593" s="127"/>
      <c r="O593" s="127"/>
      <c r="P593" s="127"/>
      <c r="Q593" s="127"/>
      <c r="R593" s="128"/>
      <c r="S593" s="129"/>
      <c r="T593" s="129"/>
      <c r="U593" s="130"/>
      <c r="V593" s="130"/>
      <c r="W593" s="131"/>
      <c r="X593" s="132"/>
      <c r="Y593" s="133"/>
    </row>
    <row r="594" spans="1:25" x14ac:dyDescent="0.2">
      <c r="A594" s="122"/>
      <c r="B594" s="180"/>
      <c r="F594" s="123"/>
      <c r="G594" s="186"/>
      <c r="H594" s="124"/>
      <c r="I594" s="125"/>
      <c r="J594" s="124"/>
      <c r="K594" s="126"/>
      <c r="L594" s="126"/>
      <c r="M594" s="127"/>
      <c r="N594" s="127"/>
      <c r="O594" s="127"/>
      <c r="P594" s="127"/>
      <c r="Q594" s="127"/>
      <c r="R594" s="128"/>
      <c r="S594" s="129"/>
      <c r="T594" s="129"/>
      <c r="U594" s="130"/>
      <c r="V594" s="130"/>
      <c r="W594" s="131"/>
      <c r="X594" s="132"/>
      <c r="Y594" s="133"/>
    </row>
    <row r="595" spans="1:25" x14ac:dyDescent="0.2">
      <c r="A595" s="122"/>
      <c r="B595" s="180"/>
      <c r="F595" s="123"/>
      <c r="G595" s="186"/>
      <c r="H595" s="124"/>
      <c r="I595" s="125"/>
      <c r="J595" s="124"/>
      <c r="K595" s="126"/>
      <c r="L595" s="126"/>
      <c r="M595" s="127"/>
      <c r="N595" s="127"/>
      <c r="O595" s="127"/>
      <c r="P595" s="127"/>
      <c r="Q595" s="127"/>
      <c r="R595" s="128"/>
      <c r="S595" s="129"/>
      <c r="T595" s="129"/>
      <c r="U595" s="130"/>
      <c r="V595" s="130"/>
      <c r="W595" s="131"/>
      <c r="X595" s="132"/>
      <c r="Y595" s="133"/>
    </row>
    <row r="596" spans="1:25" x14ac:dyDescent="0.2">
      <c r="A596" s="122"/>
      <c r="B596" s="180"/>
      <c r="F596" s="123"/>
      <c r="G596" s="186"/>
      <c r="H596" s="124"/>
      <c r="I596" s="125"/>
      <c r="J596" s="124"/>
      <c r="K596" s="126"/>
      <c r="L596" s="126"/>
      <c r="M596" s="127"/>
      <c r="N596" s="127"/>
      <c r="O596" s="127"/>
      <c r="P596" s="127"/>
      <c r="Q596" s="127"/>
      <c r="R596" s="128"/>
      <c r="S596" s="129"/>
      <c r="T596" s="129"/>
      <c r="U596" s="130"/>
      <c r="V596" s="130"/>
      <c r="W596" s="131"/>
      <c r="X596" s="132"/>
      <c r="Y596" s="133"/>
    </row>
    <row r="597" spans="1:25" x14ac:dyDescent="0.2">
      <c r="A597" s="122"/>
      <c r="B597" s="180"/>
      <c r="F597" s="123"/>
      <c r="G597" s="186"/>
      <c r="H597" s="124"/>
      <c r="I597" s="125"/>
      <c r="J597" s="124"/>
      <c r="K597" s="126"/>
      <c r="L597" s="126"/>
      <c r="M597" s="127"/>
      <c r="N597" s="127"/>
      <c r="O597" s="127"/>
      <c r="P597" s="127"/>
      <c r="Q597" s="127"/>
      <c r="R597" s="128"/>
      <c r="S597" s="129"/>
      <c r="T597" s="129"/>
      <c r="U597" s="130"/>
      <c r="V597" s="130"/>
      <c r="W597" s="131"/>
      <c r="X597" s="132"/>
      <c r="Y597" s="133"/>
    </row>
    <row r="598" spans="1:25" x14ac:dyDescent="0.2">
      <c r="A598" s="122"/>
      <c r="B598" s="180"/>
      <c r="F598" s="123"/>
      <c r="G598" s="186"/>
      <c r="H598" s="124"/>
      <c r="I598" s="125"/>
      <c r="J598" s="124"/>
      <c r="K598" s="126"/>
      <c r="L598" s="126"/>
      <c r="M598" s="127"/>
      <c r="N598" s="127"/>
      <c r="O598" s="127"/>
      <c r="P598" s="127"/>
      <c r="Q598" s="127"/>
      <c r="R598" s="128"/>
      <c r="S598" s="129"/>
      <c r="T598" s="129"/>
      <c r="U598" s="130"/>
      <c r="V598" s="130"/>
      <c r="W598" s="131"/>
      <c r="X598" s="132"/>
      <c r="Y598" s="133"/>
    </row>
    <row r="599" spans="1:25" x14ac:dyDescent="0.2">
      <c r="A599" s="122"/>
      <c r="B599" s="180"/>
      <c r="F599" s="123"/>
      <c r="G599" s="186"/>
      <c r="H599" s="124"/>
      <c r="I599" s="125"/>
      <c r="J599" s="124"/>
      <c r="K599" s="126"/>
      <c r="L599" s="126"/>
      <c r="M599" s="127"/>
      <c r="N599" s="127"/>
      <c r="O599" s="127"/>
      <c r="P599" s="127"/>
      <c r="Q599" s="127"/>
      <c r="R599" s="128"/>
      <c r="S599" s="129"/>
      <c r="T599" s="129"/>
      <c r="U599" s="130"/>
      <c r="V599" s="130"/>
      <c r="W599" s="131"/>
      <c r="X599" s="132"/>
      <c r="Y599" s="133"/>
    </row>
    <row r="600" spans="1:25" x14ac:dyDescent="0.2">
      <c r="A600" s="122"/>
      <c r="B600" s="180"/>
      <c r="F600" s="123"/>
      <c r="G600" s="186"/>
      <c r="H600" s="124"/>
      <c r="I600" s="125"/>
      <c r="J600" s="124"/>
      <c r="K600" s="126"/>
      <c r="L600" s="126"/>
      <c r="M600" s="127"/>
      <c r="N600" s="127"/>
      <c r="O600" s="127"/>
      <c r="P600" s="127"/>
      <c r="Q600" s="127"/>
      <c r="R600" s="128"/>
      <c r="S600" s="129"/>
      <c r="T600" s="129"/>
      <c r="U600" s="130"/>
      <c r="V600" s="130"/>
      <c r="W600" s="131"/>
      <c r="X600" s="132"/>
      <c r="Y600" s="133"/>
    </row>
    <row r="601" spans="1:25" x14ac:dyDescent="0.2">
      <c r="A601" s="122"/>
      <c r="B601" s="180"/>
      <c r="F601" s="123"/>
      <c r="G601" s="186"/>
      <c r="H601" s="124"/>
      <c r="I601" s="125"/>
      <c r="J601" s="124"/>
      <c r="K601" s="126"/>
      <c r="L601" s="126"/>
      <c r="M601" s="127"/>
      <c r="N601" s="127"/>
      <c r="O601" s="127"/>
      <c r="P601" s="127"/>
      <c r="Q601" s="127"/>
      <c r="R601" s="128"/>
      <c r="S601" s="129"/>
      <c r="T601" s="129"/>
      <c r="U601" s="130"/>
      <c r="V601" s="130"/>
      <c r="W601" s="131"/>
      <c r="X601" s="132"/>
      <c r="Y601" s="133"/>
    </row>
    <row r="602" spans="1:25" x14ac:dyDescent="0.2">
      <c r="A602" s="122"/>
      <c r="B602" s="180"/>
      <c r="F602" s="123"/>
      <c r="G602" s="186"/>
      <c r="H602" s="124"/>
      <c r="I602" s="125"/>
      <c r="J602" s="124"/>
      <c r="K602" s="126"/>
      <c r="L602" s="126"/>
      <c r="M602" s="127"/>
      <c r="N602" s="127"/>
      <c r="O602" s="127"/>
      <c r="P602" s="127"/>
      <c r="Q602" s="127"/>
      <c r="R602" s="128"/>
      <c r="S602" s="129"/>
      <c r="T602" s="129"/>
      <c r="U602" s="130"/>
      <c r="V602" s="130"/>
      <c r="W602" s="131"/>
      <c r="X602" s="132"/>
      <c r="Y602" s="133"/>
    </row>
    <row r="603" spans="1:25" x14ac:dyDescent="0.2">
      <c r="A603" s="122"/>
      <c r="B603" s="180"/>
      <c r="F603" s="123"/>
      <c r="G603" s="186"/>
      <c r="H603" s="124"/>
      <c r="I603" s="125"/>
      <c r="J603" s="124"/>
      <c r="K603" s="126"/>
      <c r="L603" s="126"/>
      <c r="M603" s="127"/>
      <c r="N603" s="127"/>
      <c r="O603" s="127"/>
      <c r="P603" s="127"/>
      <c r="Q603" s="127"/>
      <c r="R603" s="128"/>
      <c r="S603" s="129"/>
      <c r="T603" s="129"/>
      <c r="U603" s="130"/>
      <c r="V603" s="130"/>
      <c r="W603" s="131"/>
      <c r="X603" s="132"/>
      <c r="Y603" s="133"/>
    </row>
    <row r="604" spans="1:25" x14ac:dyDescent="0.2">
      <c r="A604" s="122"/>
      <c r="B604" s="180"/>
      <c r="F604" s="123"/>
      <c r="G604" s="186"/>
      <c r="H604" s="124"/>
      <c r="I604" s="125"/>
      <c r="J604" s="124"/>
      <c r="K604" s="126"/>
      <c r="L604" s="126"/>
      <c r="M604" s="127"/>
      <c r="N604" s="127"/>
      <c r="O604" s="127"/>
      <c r="P604" s="127"/>
      <c r="Q604" s="127"/>
      <c r="R604" s="128"/>
      <c r="S604" s="129"/>
      <c r="T604" s="129"/>
      <c r="U604" s="130"/>
      <c r="V604" s="130"/>
      <c r="W604" s="131"/>
      <c r="X604" s="132"/>
      <c r="Y604" s="133"/>
    </row>
    <row r="605" spans="1:25" x14ac:dyDescent="0.2">
      <c r="A605" s="122"/>
      <c r="B605" s="180"/>
      <c r="F605" s="123"/>
      <c r="G605" s="186"/>
      <c r="H605" s="124"/>
      <c r="I605" s="125"/>
      <c r="J605" s="124"/>
      <c r="K605" s="126"/>
      <c r="L605" s="126"/>
      <c r="M605" s="127"/>
      <c r="N605" s="127"/>
      <c r="O605" s="127"/>
      <c r="P605" s="127"/>
      <c r="Q605" s="127"/>
      <c r="R605" s="128"/>
      <c r="S605" s="129"/>
      <c r="T605" s="129"/>
      <c r="U605" s="130"/>
      <c r="V605" s="130"/>
      <c r="W605" s="131"/>
      <c r="X605" s="132"/>
      <c r="Y605" s="133"/>
    </row>
    <row r="606" spans="1:25" x14ac:dyDescent="0.2">
      <c r="A606" s="122"/>
      <c r="B606" s="180"/>
      <c r="F606" s="123"/>
      <c r="G606" s="186"/>
      <c r="H606" s="124"/>
      <c r="I606" s="125"/>
      <c r="J606" s="124"/>
      <c r="K606" s="126"/>
      <c r="L606" s="126"/>
      <c r="M606" s="127"/>
      <c r="N606" s="127"/>
      <c r="O606" s="127"/>
      <c r="P606" s="127"/>
      <c r="Q606" s="127"/>
      <c r="R606" s="128"/>
      <c r="S606" s="129"/>
      <c r="T606" s="129"/>
      <c r="U606" s="130"/>
      <c r="V606" s="130"/>
      <c r="W606" s="131"/>
      <c r="X606" s="132"/>
      <c r="Y606" s="133"/>
    </row>
    <row r="607" spans="1:25" x14ac:dyDescent="0.2">
      <c r="A607" s="122"/>
      <c r="B607" s="180"/>
      <c r="F607" s="123"/>
      <c r="G607" s="186"/>
      <c r="H607" s="124"/>
      <c r="I607" s="125"/>
      <c r="J607" s="124"/>
      <c r="K607" s="126"/>
      <c r="L607" s="126"/>
      <c r="M607" s="127"/>
      <c r="N607" s="127"/>
      <c r="O607" s="127"/>
      <c r="P607" s="127"/>
      <c r="Q607" s="127"/>
      <c r="R607" s="128"/>
      <c r="S607" s="129"/>
      <c r="T607" s="129"/>
      <c r="U607" s="130"/>
      <c r="V607" s="130"/>
      <c r="W607" s="131"/>
      <c r="X607" s="132"/>
      <c r="Y607" s="133"/>
    </row>
    <row r="608" spans="1:25" x14ac:dyDescent="0.2">
      <c r="A608" s="122"/>
      <c r="B608" s="180"/>
      <c r="F608" s="123"/>
      <c r="G608" s="186"/>
      <c r="H608" s="124"/>
      <c r="I608" s="125"/>
      <c r="J608" s="124"/>
      <c r="K608" s="126"/>
      <c r="L608" s="126"/>
      <c r="M608" s="127"/>
      <c r="N608" s="127"/>
      <c r="O608" s="127"/>
      <c r="P608" s="127"/>
      <c r="Q608" s="127"/>
      <c r="R608" s="128"/>
      <c r="S608" s="129"/>
      <c r="T608" s="129"/>
      <c r="U608" s="130"/>
      <c r="V608" s="130"/>
      <c r="W608" s="131"/>
      <c r="X608" s="132"/>
      <c r="Y608" s="133"/>
    </row>
    <row r="609" spans="1:25" x14ac:dyDescent="0.2">
      <c r="A609" s="122"/>
      <c r="B609" s="180"/>
      <c r="F609" s="123"/>
      <c r="G609" s="186"/>
      <c r="H609" s="124"/>
      <c r="I609" s="125"/>
      <c r="J609" s="124"/>
      <c r="K609" s="126"/>
      <c r="L609" s="126"/>
      <c r="M609" s="127"/>
      <c r="N609" s="127"/>
      <c r="O609" s="127"/>
      <c r="P609" s="127"/>
      <c r="Q609" s="127"/>
      <c r="R609" s="128"/>
      <c r="S609" s="129"/>
      <c r="T609" s="129"/>
      <c r="U609" s="130"/>
      <c r="V609" s="130"/>
      <c r="W609" s="131"/>
      <c r="X609" s="132"/>
      <c r="Y609" s="133"/>
    </row>
    <row r="610" spans="1:25" x14ac:dyDescent="0.2">
      <c r="A610" s="122"/>
      <c r="B610" s="180"/>
      <c r="F610" s="123"/>
      <c r="G610" s="186"/>
      <c r="H610" s="124"/>
      <c r="I610" s="125"/>
      <c r="J610" s="124"/>
      <c r="K610" s="126"/>
      <c r="L610" s="126"/>
      <c r="M610" s="127"/>
      <c r="N610" s="127"/>
      <c r="O610" s="127"/>
      <c r="P610" s="127"/>
      <c r="Q610" s="127"/>
      <c r="R610" s="128"/>
      <c r="S610" s="129"/>
      <c r="T610" s="129"/>
      <c r="U610" s="130"/>
      <c r="V610" s="130"/>
      <c r="W610" s="131"/>
      <c r="X610" s="132"/>
      <c r="Y610" s="133"/>
    </row>
    <row r="611" spans="1:25" x14ac:dyDescent="0.2">
      <c r="A611" s="122"/>
      <c r="B611" s="180"/>
      <c r="F611" s="123"/>
      <c r="G611" s="186"/>
      <c r="H611" s="124"/>
      <c r="I611" s="125"/>
      <c r="J611" s="124"/>
      <c r="K611" s="126"/>
      <c r="L611" s="126"/>
      <c r="M611" s="127"/>
      <c r="N611" s="127"/>
      <c r="O611" s="127"/>
      <c r="P611" s="127"/>
      <c r="Q611" s="127"/>
      <c r="R611" s="128"/>
      <c r="S611" s="129"/>
      <c r="T611" s="129"/>
      <c r="U611" s="130"/>
      <c r="V611" s="130"/>
      <c r="W611" s="131"/>
      <c r="X611" s="132"/>
      <c r="Y611" s="133"/>
    </row>
    <row r="612" spans="1:25" x14ac:dyDescent="0.2">
      <c r="A612" s="122"/>
      <c r="B612" s="180"/>
      <c r="F612" s="123"/>
      <c r="G612" s="186"/>
      <c r="H612" s="124"/>
      <c r="I612" s="125"/>
      <c r="J612" s="124"/>
      <c r="K612" s="126"/>
      <c r="L612" s="126"/>
      <c r="M612" s="127"/>
      <c r="N612" s="127"/>
      <c r="O612" s="127"/>
      <c r="P612" s="127"/>
      <c r="Q612" s="127"/>
      <c r="R612" s="128"/>
      <c r="S612" s="129"/>
      <c r="T612" s="129"/>
      <c r="U612" s="130"/>
      <c r="V612" s="130"/>
      <c r="W612" s="131"/>
      <c r="X612" s="132"/>
      <c r="Y612" s="133"/>
    </row>
    <row r="613" spans="1:25" x14ac:dyDescent="0.2">
      <c r="A613" s="122"/>
      <c r="B613" s="180"/>
      <c r="F613" s="123"/>
      <c r="G613" s="186"/>
      <c r="H613" s="124"/>
      <c r="I613" s="125"/>
      <c r="J613" s="124"/>
      <c r="K613" s="126"/>
      <c r="L613" s="126"/>
      <c r="M613" s="127"/>
      <c r="N613" s="127"/>
      <c r="O613" s="127"/>
      <c r="P613" s="127"/>
      <c r="Q613" s="127"/>
      <c r="R613" s="128"/>
      <c r="S613" s="129"/>
      <c r="T613" s="129"/>
      <c r="U613" s="130"/>
      <c r="V613" s="130"/>
      <c r="W613" s="131"/>
      <c r="X613" s="132"/>
      <c r="Y613" s="133"/>
    </row>
    <row r="614" spans="1:25" x14ac:dyDescent="0.2">
      <c r="A614" s="122"/>
      <c r="B614" s="180"/>
      <c r="F614" s="123"/>
      <c r="G614" s="186"/>
      <c r="H614" s="124"/>
      <c r="I614" s="125"/>
      <c r="J614" s="124"/>
      <c r="K614" s="126"/>
      <c r="L614" s="126"/>
      <c r="M614" s="127"/>
      <c r="N614" s="127"/>
      <c r="O614" s="127"/>
      <c r="P614" s="127"/>
      <c r="Q614" s="127"/>
      <c r="R614" s="128"/>
      <c r="S614" s="129"/>
      <c r="T614" s="129"/>
      <c r="U614" s="130"/>
      <c r="V614" s="130"/>
      <c r="W614" s="131"/>
      <c r="X614" s="132"/>
      <c r="Y614" s="133"/>
    </row>
    <row r="615" spans="1:25" x14ac:dyDescent="0.2">
      <c r="A615" s="122"/>
      <c r="B615" s="180"/>
      <c r="F615" s="123"/>
      <c r="G615" s="186"/>
      <c r="H615" s="124"/>
      <c r="I615" s="125"/>
      <c r="J615" s="124"/>
      <c r="K615" s="126"/>
      <c r="L615" s="126"/>
      <c r="M615" s="127"/>
      <c r="N615" s="127"/>
      <c r="O615" s="127"/>
      <c r="P615" s="127"/>
      <c r="Q615" s="127"/>
      <c r="R615" s="128"/>
      <c r="S615" s="129"/>
      <c r="T615" s="129"/>
      <c r="U615" s="130"/>
      <c r="V615" s="130"/>
      <c r="W615" s="131"/>
      <c r="X615" s="132"/>
      <c r="Y615" s="133"/>
    </row>
    <row r="616" spans="1:25" x14ac:dyDescent="0.2">
      <c r="A616" s="122"/>
      <c r="B616" s="180"/>
      <c r="F616" s="123"/>
      <c r="G616" s="186"/>
      <c r="H616" s="124"/>
      <c r="I616" s="125"/>
      <c r="J616" s="124"/>
      <c r="K616" s="126"/>
      <c r="L616" s="126"/>
      <c r="M616" s="127"/>
      <c r="N616" s="127"/>
      <c r="O616" s="127"/>
      <c r="P616" s="127"/>
      <c r="Q616" s="127"/>
      <c r="R616" s="128"/>
      <c r="S616" s="129"/>
      <c r="T616" s="129"/>
      <c r="U616" s="130"/>
      <c r="V616" s="130"/>
      <c r="W616" s="131"/>
      <c r="X616" s="132"/>
      <c r="Y616" s="133"/>
    </row>
    <row r="617" spans="1:25" x14ac:dyDescent="0.2">
      <c r="A617" s="122"/>
      <c r="B617" s="180"/>
      <c r="F617" s="123"/>
      <c r="G617" s="186"/>
      <c r="H617" s="124"/>
      <c r="I617" s="125"/>
      <c r="J617" s="124"/>
      <c r="K617" s="126"/>
      <c r="L617" s="126"/>
      <c r="M617" s="127"/>
      <c r="N617" s="127"/>
      <c r="O617" s="127"/>
      <c r="P617" s="127"/>
      <c r="Q617" s="127"/>
      <c r="R617" s="128"/>
      <c r="S617" s="129"/>
      <c r="T617" s="129"/>
      <c r="U617" s="130"/>
      <c r="V617" s="130"/>
      <c r="W617" s="131"/>
      <c r="X617" s="132"/>
      <c r="Y617" s="133"/>
    </row>
    <row r="618" spans="1:25" x14ac:dyDescent="0.2">
      <c r="A618" s="122"/>
      <c r="B618" s="180"/>
      <c r="F618" s="123"/>
      <c r="G618" s="186"/>
      <c r="H618" s="124"/>
      <c r="I618" s="125"/>
      <c r="J618" s="124"/>
      <c r="K618" s="126"/>
      <c r="L618" s="126"/>
      <c r="M618" s="127"/>
      <c r="N618" s="127"/>
      <c r="O618" s="127"/>
      <c r="P618" s="127"/>
      <c r="Q618" s="127"/>
      <c r="R618" s="128"/>
      <c r="S618" s="129"/>
      <c r="T618" s="129"/>
      <c r="U618" s="130"/>
      <c r="V618" s="130"/>
      <c r="W618" s="131"/>
      <c r="X618" s="132"/>
      <c r="Y618" s="133"/>
    </row>
    <row r="619" spans="1:25" x14ac:dyDescent="0.2">
      <c r="A619" s="122"/>
      <c r="B619" s="180"/>
      <c r="F619" s="123"/>
      <c r="G619" s="186"/>
      <c r="H619" s="124"/>
      <c r="I619" s="125"/>
      <c r="J619" s="124"/>
      <c r="K619" s="126"/>
      <c r="L619" s="126"/>
      <c r="M619" s="127"/>
      <c r="N619" s="127"/>
      <c r="O619" s="127"/>
      <c r="P619" s="127"/>
      <c r="Q619" s="127"/>
      <c r="R619" s="128"/>
      <c r="S619" s="129"/>
      <c r="T619" s="129"/>
      <c r="U619" s="130"/>
      <c r="V619" s="130"/>
      <c r="W619" s="131"/>
      <c r="X619" s="132"/>
      <c r="Y619" s="133"/>
    </row>
    <row r="620" spans="1:25" x14ac:dyDescent="0.2">
      <c r="A620" s="122"/>
      <c r="B620" s="180"/>
      <c r="F620" s="123"/>
      <c r="G620" s="186"/>
      <c r="H620" s="124"/>
      <c r="I620" s="125"/>
      <c r="J620" s="124"/>
      <c r="K620" s="126"/>
      <c r="L620" s="126"/>
      <c r="M620" s="127"/>
      <c r="N620" s="127"/>
      <c r="O620" s="127"/>
      <c r="P620" s="127"/>
      <c r="Q620" s="127"/>
      <c r="R620" s="128"/>
      <c r="S620" s="129"/>
      <c r="T620" s="129"/>
      <c r="U620" s="130"/>
      <c r="V620" s="130"/>
      <c r="W620" s="131"/>
      <c r="X620" s="132"/>
      <c r="Y620" s="133"/>
    </row>
    <row r="621" spans="1:25" x14ac:dyDescent="0.2">
      <c r="A621" s="122"/>
      <c r="B621" s="180"/>
      <c r="F621" s="123"/>
      <c r="G621" s="186"/>
      <c r="H621" s="124"/>
      <c r="I621" s="125"/>
      <c r="J621" s="124"/>
      <c r="K621" s="126"/>
      <c r="L621" s="126"/>
      <c r="M621" s="127"/>
      <c r="N621" s="127"/>
      <c r="O621" s="127"/>
      <c r="P621" s="127"/>
      <c r="Q621" s="127"/>
      <c r="R621" s="128"/>
      <c r="S621" s="129"/>
      <c r="T621" s="129"/>
      <c r="U621" s="130"/>
      <c r="V621" s="130"/>
      <c r="W621" s="131"/>
      <c r="X621" s="132"/>
      <c r="Y621" s="133"/>
    </row>
    <row r="622" spans="1:25" x14ac:dyDescent="0.2">
      <c r="A622" s="122"/>
      <c r="B622" s="180"/>
      <c r="F622" s="123"/>
      <c r="G622" s="186"/>
      <c r="H622" s="124"/>
      <c r="I622" s="125"/>
      <c r="J622" s="124"/>
      <c r="K622" s="126"/>
      <c r="L622" s="126"/>
      <c r="M622" s="127"/>
      <c r="N622" s="127"/>
      <c r="O622" s="127"/>
      <c r="P622" s="127"/>
      <c r="Q622" s="127"/>
      <c r="R622" s="128"/>
      <c r="S622" s="129"/>
      <c r="T622" s="129"/>
      <c r="U622" s="130"/>
      <c r="V622" s="130"/>
      <c r="W622" s="131"/>
      <c r="X622" s="132"/>
      <c r="Y622" s="133"/>
    </row>
    <row r="623" spans="1:25" x14ac:dyDescent="0.2">
      <c r="A623" s="122"/>
      <c r="B623" s="180"/>
      <c r="F623" s="123"/>
      <c r="G623" s="186"/>
      <c r="H623" s="124"/>
      <c r="I623" s="125"/>
      <c r="J623" s="124"/>
      <c r="K623" s="126"/>
      <c r="L623" s="126"/>
      <c r="M623" s="127"/>
      <c r="N623" s="127"/>
      <c r="O623" s="127"/>
      <c r="P623" s="127"/>
      <c r="Q623" s="127"/>
      <c r="R623" s="128"/>
      <c r="S623" s="129"/>
      <c r="T623" s="129"/>
      <c r="U623" s="130"/>
      <c r="V623" s="130"/>
      <c r="W623" s="131"/>
      <c r="X623" s="132"/>
      <c r="Y623" s="133"/>
    </row>
    <row r="624" spans="1:25" x14ac:dyDescent="0.2">
      <c r="A624" s="122"/>
      <c r="B624" s="180"/>
      <c r="F624" s="123"/>
      <c r="G624" s="186"/>
      <c r="H624" s="124"/>
      <c r="I624" s="125"/>
      <c r="J624" s="124"/>
      <c r="K624" s="126"/>
      <c r="L624" s="126"/>
      <c r="M624" s="127"/>
      <c r="N624" s="127"/>
      <c r="O624" s="127"/>
      <c r="P624" s="127"/>
      <c r="Q624" s="127"/>
      <c r="R624" s="128"/>
      <c r="S624" s="129"/>
      <c r="T624" s="129"/>
      <c r="U624" s="130"/>
      <c r="V624" s="130"/>
      <c r="W624" s="131"/>
      <c r="X624" s="132"/>
      <c r="Y624" s="133"/>
    </row>
    <row r="625" spans="1:25" x14ac:dyDescent="0.2">
      <c r="A625" s="122"/>
      <c r="B625" s="180"/>
      <c r="F625" s="123"/>
      <c r="G625" s="186"/>
      <c r="H625" s="124"/>
      <c r="I625" s="125"/>
      <c r="J625" s="124"/>
      <c r="K625" s="126"/>
      <c r="L625" s="126"/>
      <c r="M625" s="127"/>
      <c r="N625" s="127"/>
      <c r="O625" s="127"/>
      <c r="P625" s="127"/>
      <c r="Q625" s="127"/>
      <c r="R625" s="128"/>
      <c r="S625" s="129"/>
      <c r="T625" s="129"/>
      <c r="U625" s="130"/>
      <c r="V625" s="130"/>
      <c r="W625" s="131"/>
      <c r="X625" s="132"/>
      <c r="Y625" s="133"/>
    </row>
    <row r="626" spans="1:25" x14ac:dyDescent="0.2">
      <c r="A626" s="122"/>
      <c r="B626" s="180"/>
      <c r="F626" s="123"/>
      <c r="G626" s="186"/>
      <c r="H626" s="124"/>
      <c r="I626" s="125"/>
      <c r="J626" s="124"/>
      <c r="K626" s="126"/>
      <c r="L626" s="126"/>
      <c r="M626" s="127"/>
      <c r="N626" s="127"/>
      <c r="O626" s="127"/>
      <c r="P626" s="127"/>
      <c r="Q626" s="127"/>
      <c r="R626" s="128"/>
      <c r="S626" s="129"/>
      <c r="T626" s="129"/>
      <c r="U626" s="130"/>
      <c r="V626" s="130"/>
      <c r="W626" s="131"/>
      <c r="X626" s="132"/>
      <c r="Y626" s="133"/>
    </row>
    <row r="627" spans="1:25" x14ac:dyDescent="0.2">
      <c r="A627" s="122"/>
      <c r="B627" s="180"/>
      <c r="F627" s="123"/>
      <c r="G627" s="186"/>
      <c r="H627" s="124"/>
      <c r="I627" s="125"/>
      <c r="J627" s="124"/>
      <c r="K627" s="126"/>
      <c r="L627" s="126"/>
      <c r="M627" s="127"/>
      <c r="N627" s="127"/>
      <c r="O627" s="127"/>
      <c r="P627" s="127"/>
      <c r="Q627" s="127"/>
      <c r="R627" s="128"/>
      <c r="S627" s="129"/>
      <c r="T627" s="129"/>
      <c r="U627" s="130"/>
      <c r="V627" s="130"/>
      <c r="W627" s="131"/>
      <c r="X627" s="132"/>
      <c r="Y627" s="133"/>
    </row>
    <row r="628" spans="1:25" x14ac:dyDescent="0.2">
      <c r="A628" s="122"/>
      <c r="B628" s="180"/>
      <c r="F628" s="123"/>
      <c r="G628" s="186"/>
      <c r="H628" s="124"/>
      <c r="I628" s="125"/>
      <c r="J628" s="124"/>
      <c r="K628" s="126"/>
      <c r="L628" s="126"/>
      <c r="M628" s="127"/>
      <c r="N628" s="127"/>
      <c r="O628" s="127"/>
      <c r="P628" s="127"/>
      <c r="Q628" s="127"/>
      <c r="R628" s="128"/>
      <c r="S628" s="129"/>
      <c r="T628" s="129"/>
      <c r="U628" s="130"/>
      <c r="V628" s="130"/>
      <c r="W628" s="131"/>
      <c r="X628" s="132"/>
      <c r="Y628" s="133"/>
    </row>
    <row r="629" spans="1:25" x14ac:dyDescent="0.2">
      <c r="A629" s="122"/>
      <c r="B629" s="180"/>
      <c r="F629" s="123"/>
      <c r="G629" s="186"/>
      <c r="H629" s="124"/>
      <c r="I629" s="125"/>
      <c r="J629" s="124"/>
      <c r="K629" s="126"/>
      <c r="L629" s="126"/>
      <c r="M629" s="127"/>
      <c r="N629" s="127"/>
      <c r="O629" s="127"/>
      <c r="P629" s="127"/>
      <c r="Q629" s="127"/>
      <c r="R629" s="128"/>
      <c r="S629" s="129"/>
      <c r="T629" s="129"/>
      <c r="U629" s="130"/>
      <c r="V629" s="130"/>
      <c r="W629" s="131"/>
      <c r="X629" s="132"/>
      <c r="Y629" s="133"/>
    </row>
    <row r="630" spans="1:25" x14ac:dyDescent="0.2">
      <c r="A630" s="122"/>
      <c r="B630" s="180"/>
      <c r="F630" s="123"/>
      <c r="G630" s="186"/>
      <c r="H630" s="124"/>
      <c r="I630" s="125"/>
      <c r="J630" s="124"/>
      <c r="K630" s="126"/>
      <c r="L630" s="126"/>
      <c r="M630" s="127"/>
      <c r="N630" s="127"/>
      <c r="O630" s="127"/>
      <c r="P630" s="127"/>
      <c r="Q630" s="127"/>
      <c r="R630" s="128"/>
      <c r="S630" s="129"/>
      <c r="T630" s="129"/>
      <c r="U630" s="130"/>
      <c r="V630" s="130"/>
      <c r="W630" s="131"/>
      <c r="X630" s="132"/>
      <c r="Y630" s="133"/>
    </row>
    <row r="631" spans="1:25" x14ac:dyDescent="0.2">
      <c r="A631" s="122"/>
      <c r="B631" s="180"/>
      <c r="F631" s="123"/>
      <c r="G631" s="186"/>
      <c r="H631" s="124"/>
      <c r="I631" s="125"/>
      <c r="J631" s="124"/>
      <c r="K631" s="126"/>
      <c r="L631" s="126"/>
      <c r="M631" s="127"/>
      <c r="N631" s="127"/>
      <c r="O631" s="127"/>
      <c r="P631" s="127"/>
      <c r="Q631" s="127"/>
      <c r="R631" s="128"/>
      <c r="S631" s="129"/>
      <c r="T631" s="129"/>
      <c r="U631" s="130"/>
      <c r="V631" s="130"/>
      <c r="W631" s="131"/>
      <c r="X631" s="132"/>
      <c r="Y631" s="133"/>
    </row>
    <row r="632" spans="1:25" x14ac:dyDescent="0.2">
      <c r="A632" s="122"/>
      <c r="B632" s="180"/>
      <c r="F632" s="123"/>
      <c r="G632" s="186"/>
      <c r="H632" s="124"/>
      <c r="I632" s="125"/>
      <c r="J632" s="124"/>
      <c r="K632" s="126"/>
      <c r="L632" s="126"/>
      <c r="M632" s="127"/>
      <c r="N632" s="127"/>
      <c r="O632" s="127"/>
      <c r="P632" s="127"/>
      <c r="Q632" s="127"/>
      <c r="R632" s="128"/>
      <c r="S632" s="129"/>
      <c r="T632" s="129"/>
      <c r="U632" s="130"/>
      <c r="V632" s="130"/>
      <c r="W632" s="131"/>
      <c r="X632" s="132"/>
      <c r="Y632" s="133"/>
    </row>
    <row r="633" spans="1:25" x14ac:dyDescent="0.2">
      <c r="A633" s="122"/>
      <c r="B633" s="180"/>
      <c r="F633" s="123"/>
      <c r="G633" s="186"/>
      <c r="H633" s="124"/>
      <c r="I633" s="125"/>
      <c r="J633" s="124"/>
      <c r="K633" s="126"/>
      <c r="L633" s="126"/>
      <c r="M633" s="127"/>
      <c r="N633" s="127"/>
      <c r="O633" s="127"/>
      <c r="P633" s="127"/>
      <c r="Q633" s="127"/>
      <c r="R633" s="128"/>
      <c r="S633" s="129"/>
      <c r="T633" s="129"/>
      <c r="U633" s="130"/>
      <c r="V633" s="130"/>
      <c r="W633" s="131"/>
      <c r="X633" s="132"/>
      <c r="Y633" s="133"/>
    </row>
    <row r="634" spans="1:25" x14ac:dyDescent="0.2">
      <c r="A634" s="122"/>
      <c r="B634" s="180"/>
      <c r="F634" s="123"/>
      <c r="G634" s="186"/>
      <c r="H634" s="124"/>
      <c r="I634" s="125"/>
      <c r="J634" s="124"/>
      <c r="K634" s="126"/>
      <c r="L634" s="126"/>
      <c r="M634" s="127"/>
      <c r="N634" s="127"/>
      <c r="O634" s="127"/>
      <c r="P634" s="127"/>
      <c r="Q634" s="127"/>
      <c r="R634" s="128"/>
      <c r="S634" s="129"/>
      <c r="T634" s="129"/>
      <c r="U634" s="130"/>
      <c r="V634" s="130"/>
      <c r="W634" s="131"/>
      <c r="X634" s="132"/>
      <c r="Y634" s="133"/>
    </row>
    <row r="635" spans="1:25" x14ac:dyDescent="0.2">
      <c r="A635" s="122"/>
      <c r="B635" s="180"/>
      <c r="F635" s="123"/>
      <c r="G635" s="186"/>
      <c r="H635" s="124"/>
      <c r="I635" s="125"/>
      <c r="J635" s="124"/>
      <c r="K635" s="126"/>
      <c r="L635" s="126"/>
      <c r="M635" s="127"/>
      <c r="N635" s="127"/>
      <c r="O635" s="127"/>
      <c r="P635" s="127"/>
      <c r="Q635" s="127"/>
      <c r="R635" s="128"/>
      <c r="S635" s="129"/>
      <c r="T635" s="129"/>
      <c r="U635" s="130"/>
      <c r="V635" s="130"/>
      <c r="W635" s="131"/>
      <c r="X635" s="132"/>
      <c r="Y635" s="133"/>
    </row>
    <row r="636" spans="1:25" x14ac:dyDescent="0.2">
      <c r="A636" s="122"/>
      <c r="B636" s="180"/>
      <c r="F636" s="123"/>
      <c r="G636" s="186"/>
      <c r="H636" s="124"/>
      <c r="I636" s="125"/>
      <c r="J636" s="124"/>
      <c r="K636" s="126"/>
      <c r="L636" s="126"/>
      <c r="M636" s="127"/>
      <c r="N636" s="127"/>
      <c r="O636" s="127"/>
      <c r="P636" s="127"/>
      <c r="Q636" s="127"/>
      <c r="R636" s="128"/>
      <c r="S636" s="129"/>
      <c r="T636" s="129"/>
      <c r="U636" s="130"/>
      <c r="V636" s="130"/>
      <c r="W636" s="131"/>
      <c r="X636" s="132"/>
      <c r="Y636" s="133"/>
    </row>
    <row r="637" spans="1:25" x14ac:dyDescent="0.2">
      <c r="A637" s="122"/>
      <c r="B637" s="180"/>
      <c r="F637" s="123"/>
      <c r="G637" s="186"/>
      <c r="H637" s="124"/>
      <c r="I637" s="125"/>
      <c r="J637" s="124"/>
      <c r="K637" s="126"/>
      <c r="L637" s="126"/>
      <c r="M637" s="127"/>
      <c r="N637" s="127"/>
      <c r="O637" s="127"/>
      <c r="P637" s="127"/>
      <c r="Q637" s="127"/>
      <c r="R637" s="128"/>
      <c r="S637" s="129"/>
      <c r="T637" s="129"/>
      <c r="U637" s="130"/>
      <c r="V637" s="130"/>
      <c r="W637" s="131"/>
      <c r="X637" s="132"/>
      <c r="Y637" s="133"/>
    </row>
    <row r="638" spans="1:25" x14ac:dyDescent="0.2">
      <c r="A638" s="122"/>
      <c r="B638" s="180"/>
      <c r="F638" s="123"/>
      <c r="G638" s="186"/>
      <c r="H638" s="124"/>
      <c r="I638" s="125"/>
      <c r="J638" s="124"/>
      <c r="K638" s="126"/>
      <c r="L638" s="126"/>
      <c r="M638" s="127"/>
      <c r="N638" s="127"/>
      <c r="O638" s="127"/>
      <c r="P638" s="127"/>
      <c r="Q638" s="127"/>
      <c r="R638" s="128"/>
      <c r="S638" s="129"/>
      <c r="T638" s="129"/>
      <c r="U638" s="130"/>
      <c r="V638" s="130"/>
      <c r="W638" s="131"/>
      <c r="X638" s="132"/>
      <c r="Y638" s="133"/>
    </row>
    <row r="639" spans="1:25" x14ac:dyDescent="0.2">
      <c r="A639" s="122"/>
      <c r="B639" s="180"/>
      <c r="F639" s="123"/>
      <c r="G639" s="186"/>
      <c r="H639" s="124"/>
      <c r="I639" s="125"/>
      <c r="J639" s="124"/>
      <c r="K639" s="126"/>
      <c r="L639" s="126"/>
      <c r="M639" s="127"/>
      <c r="N639" s="127"/>
      <c r="O639" s="127"/>
      <c r="P639" s="127"/>
      <c r="Q639" s="127"/>
      <c r="R639" s="128"/>
      <c r="S639" s="129"/>
      <c r="T639" s="129"/>
      <c r="U639" s="130"/>
      <c r="V639" s="130"/>
      <c r="W639" s="131"/>
      <c r="X639" s="132"/>
      <c r="Y639" s="133"/>
    </row>
    <row r="640" spans="1:25" x14ac:dyDescent="0.2">
      <c r="A640" s="122"/>
      <c r="B640" s="180"/>
      <c r="F640" s="123"/>
      <c r="G640" s="186"/>
      <c r="H640" s="124"/>
      <c r="I640" s="125"/>
      <c r="J640" s="124"/>
      <c r="K640" s="126"/>
      <c r="L640" s="126"/>
      <c r="M640" s="127"/>
      <c r="N640" s="127"/>
      <c r="O640" s="127"/>
      <c r="P640" s="127"/>
      <c r="Q640" s="127"/>
      <c r="R640" s="128"/>
      <c r="S640" s="129"/>
      <c r="T640" s="129"/>
      <c r="U640" s="130"/>
      <c r="V640" s="130"/>
      <c r="W640" s="131"/>
      <c r="X640" s="132"/>
      <c r="Y640" s="133"/>
    </row>
    <row r="641" spans="1:25" x14ac:dyDescent="0.2">
      <c r="A641" s="122"/>
      <c r="B641" s="180"/>
      <c r="F641" s="123"/>
      <c r="G641" s="186"/>
      <c r="H641" s="124"/>
      <c r="I641" s="125"/>
      <c r="J641" s="124"/>
      <c r="K641" s="126"/>
      <c r="L641" s="126"/>
      <c r="M641" s="127"/>
      <c r="N641" s="127"/>
      <c r="O641" s="127"/>
      <c r="P641" s="127"/>
      <c r="Q641" s="127"/>
      <c r="R641" s="128"/>
      <c r="S641" s="129"/>
      <c r="T641" s="129"/>
      <c r="U641" s="130"/>
      <c r="V641" s="130"/>
      <c r="W641" s="131"/>
      <c r="X641" s="132"/>
      <c r="Y641" s="133"/>
    </row>
    <row r="642" spans="1:25" x14ac:dyDescent="0.2">
      <c r="A642" s="122"/>
      <c r="B642" s="180"/>
      <c r="F642" s="123"/>
      <c r="G642" s="186"/>
      <c r="H642" s="124"/>
      <c r="I642" s="125"/>
      <c r="J642" s="124"/>
      <c r="K642" s="126"/>
      <c r="L642" s="126"/>
      <c r="M642" s="127"/>
      <c r="N642" s="127"/>
      <c r="O642" s="127"/>
      <c r="P642" s="127"/>
      <c r="Q642" s="127"/>
      <c r="R642" s="128"/>
      <c r="S642" s="129"/>
      <c r="T642" s="129"/>
      <c r="U642" s="130"/>
      <c r="V642" s="130"/>
      <c r="W642" s="131"/>
      <c r="X642" s="132"/>
      <c r="Y642" s="133"/>
    </row>
    <row r="643" spans="1:25" x14ac:dyDescent="0.2">
      <c r="A643" s="122"/>
      <c r="B643" s="180"/>
      <c r="F643" s="123"/>
      <c r="G643" s="186"/>
      <c r="H643" s="124"/>
      <c r="I643" s="125"/>
      <c r="J643" s="124"/>
      <c r="K643" s="126"/>
      <c r="L643" s="126"/>
      <c r="M643" s="127"/>
      <c r="N643" s="127"/>
      <c r="O643" s="127"/>
      <c r="P643" s="127"/>
      <c r="Q643" s="127"/>
      <c r="R643" s="128"/>
      <c r="S643" s="129"/>
      <c r="T643" s="129"/>
      <c r="U643" s="130"/>
      <c r="V643" s="130"/>
      <c r="W643" s="131"/>
      <c r="X643" s="132"/>
      <c r="Y643" s="133"/>
    </row>
    <row r="644" spans="1:25" x14ac:dyDescent="0.2">
      <c r="A644" s="122"/>
      <c r="B644" s="180"/>
      <c r="F644" s="123"/>
      <c r="G644" s="186"/>
      <c r="H644" s="124"/>
      <c r="I644" s="125"/>
      <c r="J644" s="124"/>
      <c r="K644" s="126"/>
      <c r="L644" s="126"/>
      <c r="M644" s="127"/>
      <c r="N644" s="127"/>
      <c r="O644" s="127"/>
      <c r="P644" s="127"/>
      <c r="Q644" s="127"/>
      <c r="R644" s="128"/>
      <c r="S644" s="129"/>
      <c r="T644" s="129"/>
      <c r="U644" s="130"/>
      <c r="V644" s="130"/>
      <c r="W644" s="131"/>
      <c r="X644" s="132"/>
      <c r="Y644" s="133"/>
    </row>
    <row r="645" spans="1:25" x14ac:dyDescent="0.2">
      <c r="A645" s="122"/>
      <c r="B645" s="180"/>
      <c r="F645" s="123"/>
      <c r="G645" s="186"/>
      <c r="H645" s="124"/>
      <c r="I645" s="125"/>
      <c r="J645" s="124"/>
      <c r="K645" s="126"/>
      <c r="L645" s="126"/>
      <c r="M645" s="127"/>
      <c r="N645" s="127"/>
      <c r="O645" s="127"/>
      <c r="P645" s="127"/>
      <c r="Q645" s="127"/>
      <c r="R645" s="128"/>
      <c r="S645" s="129"/>
      <c r="T645" s="129"/>
      <c r="U645" s="130"/>
      <c r="V645" s="130"/>
      <c r="W645" s="131"/>
      <c r="X645" s="132"/>
      <c r="Y645" s="133"/>
    </row>
    <row r="646" spans="1:25" x14ac:dyDescent="0.2">
      <c r="A646" s="122"/>
      <c r="B646" s="180"/>
      <c r="F646" s="123"/>
      <c r="G646" s="186"/>
      <c r="H646" s="124"/>
      <c r="I646" s="125"/>
      <c r="J646" s="124"/>
      <c r="K646" s="126"/>
      <c r="L646" s="126"/>
      <c r="M646" s="127"/>
      <c r="N646" s="127"/>
      <c r="O646" s="127"/>
      <c r="P646" s="127"/>
      <c r="Q646" s="127"/>
      <c r="R646" s="128"/>
      <c r="S646" s="129"/>
      <c r="T646" s="129"/>
      <c r="U646" s="130"/>
      <c r="V646" s="130"/>
      <c r="W646" s="131"/>
      <c r="X646" s="132"/>
      <c r="Y646" s="133"/>
    </row>
    <row r="647" spans="1:25" x14ac:dyDescent="0.2">
      <c r="A647" s="122"/>
      <c r="B647" s="180"/>
      <c r="F647" s="123"/>
      <c r="G647" s="186"/>
      <c r="H647" s="124"/>
      <c r="I647" s="125"/>
      <c r="J647" s="124"/>
      <c r="K647" s="126"/>
      <c r="L647" s="126"/>
      <c r="M647" s="127"/>
      <c r="N647" s="127"/>
      <c r="O647" s="127"/>
      <c r="P647" s="127"/>
      <c r="Q647" s="127"/>
      <c r="R647" s="128"/>
      <c r="S647" s="129"/>
      <c r="T647" s="129"/>
      <c r="U647" s="130"/>
      <c r="V647" s="130"/>
      <c r="W647" s="131"/>
      <c r="X647" s="132"/>
      <c r="Y647" s="133"/>
    </row>
    <row r="648" spans="1:25" x14ac:dyDescent="0.2">
      <c r="A648" s="122"/>
      <c r="B648" s="180"/>
      <c r="F648" s="123"/>
      <c r="G648" s="186"/>
      <c r="H648" s="124"/>
      <c r="I648" s="125"/>
      <c r="J648" s="124"/>
      <c r="K648" s="126"/>
      <c r="L648" s="126"/>
      <c r="M648" s="127"/>
      <c r="N648" s="127"/>
      <c r="O648" s="127"/>
      <c r="P648" s="127"/>
      <c r="Q648" s="127"/>
      <c r="R648" s="128"/>
      <c r="S648" s="129"/>
      <c r="T648" s="129"/>
      <c r="U648" s="130"/>
      <c r="V648" s="130"/>
      <c r="W648" s="131"/>
      <c r="X648" s="132"/>
      <c r="Y648" s="133"/>
    </row>
    <row r="649" spans="1:25" x14ac:dyDescent="0.2">
      <c r="A649" s="122"/>
      <c r="B649" s="180"/>
      <c r="F649" s="123"/>
      <c r="G649" s="186"/>
      <c r="H649" s="124"/>
      <c r="I649" s="125"/>
      <c r="J649" s="124"/>
      <c r="K649" s="126"/>
      <c r="L649" s="126"/>
      <c r="M649" s="127"/>
      <c r="N649" s="127"/>
      <c r="O649" s="127"/>
      <c r="P649" s="127"/>
      <c r="Q649" s="127"/>
      <c r="R649" s="128"/>
      <c r="S649" s="129"/>
      <c r="T649" s="129"/>
      <c r="U649" s="130"/>
      <c r="V649" s="130"/>
      <c r="W649" s="131"/>
      <c r="X649" s="132"/>
      <c r="Y649" s="133"/>
    </row>
    <row r="650" spans="1:25" x14ac:dyDescent="0.2">
      <c r="A650" s="122"/>
      <c r="B650" s="180"/>
      <c r="F650" s="123"/>
      <c r="G650" s="186"/>
      <c r="H650" s="124"/>
      <c r="I650" s="125"/>
      <c r="J650" s="124"/>
      <c r="K650" s="126"/>
      <c r="L650" s="126"/>
      <c r="M650" s="127"/>
      <c r="N650" s="127"/>
      <c r="O650" s="127"/>
      <c r="P650" s="127"/>
      <c r="Q650" s="127"/>
      <c r="R650" s="128"/>
      <c r="S650" s="129"/>
      <c r="T650" s="129"/>
      <c r="U650" s="130"/>
      <c r="V650" s="130"/>
      <c r="W650" s="131"/>
      <c r="X650" s="132"/>
      <c r="Y650" s="133"/>
    </row>
    <row r="651" spans="1:25" x14ac:dyDescent="0.2">
      <c r="A651" s="122"/>
      <c r="B651" s="180"/>
      <c r="F651" s="123"/>
      <c r="G651" s="186"/>
      <c r="H651" s="124"/>
      <c r="I651" s="125"/>
      <c r="J651" s="124"/>
      <c r="K651" s="126"/>
      <c r="L651" s="126"/>
      <c r="M651" s="127"/>
      <c r="N651" s="127"/>
      <c r="O651" s="127"/>
      <c r="P651" s="127"/>
      <c r="Q651" s="127"/>
      <c r="R651" s="128"/>
      <c r="S651" s="129"/>
      <c r="T651" s="129"/>
      <c r="U651" s="130"/>
      <c r="V651" s="130"/>
      <c r="W651" s="131"/>
      <c r="X651" s="132"/>
      <c r="Y651" s="133"/>
    </row>
    <row r="652" spans="1:25" x14ac:dyDescent="0.2">
      <c r="A652" s="122"/>
      <c r="B652" s="180"/>
      <c r="F652" s="123"/>
      <c r="G652" s="186"/>
      <c r="H652" s="124"/>
      <c r="I652" s="125"/>
      <c r="J652" s="124"/>
      <c r="K652" s="126"/>
      <c r="L652" s="126"/>
      <c r="M652" s="127"/>
      <c r="N652" s="127"/>
      <c r="O652" s="127"/>
      <c r="P652" s="127"/>
      <c r="Q652" s="127"/>
      <c r="R652" s="128"/>
      <c r="S652" s="129"/>
      <c r="T652" s="129"/>
      <c r="U652" s="130"/>
      <c r="V652" s="130"/>
      <c r="W652" s="131"/>
      <c r="X652" s="132"/>
      <c r="Y652" s="133"/>
    </row>
    <row r="653" spans="1:25" x14ac:dyDescent="0.2">
      <c r="A653" s="122"/>
      <c r="B653" s="180"/>
      <c r="F653" s="123"/>
      <c r="G653" s="186"/>
      <c r="H653" s="124"/>
      <c r="I653" s="125"/>
      <c r="J653" s="124"/>
      <c r="K653" s="126"/>
      <c r="L653" s="126"/>
      <c r="M653" s="127"/>
      <c r="N653" s="127"/>
      <c r="O653" s="127"/>
      <c r="P653" s="127"/>
      <c r="Q653" s="127"/>
      <c r="R653" s="128"/>
      <c r="S653" s="129"/>
      <c r="T653" s="129"/>
      <c r="U653" s="130"/>
      <c r="V653" s="130"/>
      <c r="W653" s="131"/>
      <c r="X653" s="132"/>
      <c r="Y653" s="133"/>
    </row>
    <row r="654" spans="1:25" x14ac:dyDescent="0.2">
      <c r="A654" s="122"/>
      <c r="B654" s="180"/>
      <c r="F654" s="123"/>
      <c r="G654" s="186"/>
      <c r="H654" s="124"/>
      <c r="I654" s="125"/>
      <c r="J654" s="124"/>
      <c r="K654" s="126"/>
      <c r="L654" s="126"/>
      <c r="M654" s="127"/>
      <c r="N654" s="127"/>
      <c r="O654" s="127"/>
      <c r="P654" s="127"/>
      <c r="Q654" s="127"/>
      <c r="R654" s="128"/>
      <c r="S654" s="129"/>
      <c r="T654" s="129"/>
      <c r="U654" s="130"/>
      <c r="V654" s="130"/>
      <c r="W654" s="131"/>
      <c r="X654" s="132"/>
      <c r="Y654" s="133"/>
    </row>
    <row r="655" spans="1:25" x14ac:dyDescent="0.2">
      <c r="A655" s="122"/>
      <c r="B655" s="180"/>
      <c r="F655" s="123"/>
      <c r="G655" s="186"/>
      <c r="H655" s="124"/>
      <c r="I655" s="125"/>
      <c r="J655" s="124"/>
      <c r="K655" s="126"/>
      <c r="L655" s="126"/>
      <c r="M655" s="127"/>
      <c r="N655" s="127"/>
      <c r="O655" s="127"/>
      <c r="P655" s="127"/>
      <c r="Q655" s="127"/>
      <c r="R655" s="128"/>
      <c r="S655" s="129"/>
      <c r="T655" s="129"/>
      <c r="U655" s="130"/>
      <c r="V655" s="130"/>
      <c r="W655" s="131"/>
      <c r="X655" s="132"/>
      <c r="Y655" s="133"/>
    </row>
    <row r="656" spans="1:25" x14ac:dyDescent="0.2">
      <c r="A656" s="122"/>
      <c r="B656" s="180"/>
      <c r="F656" s="123"/>
      <c r="G656" s="186"/>
      <c r="H656" s="124"/>
      <c r="I656" s="125"/>
      <c r="J656" s="124"/>
      <c r="K656" s="126"/>
      <c r="L656" s="126"/>
      <c r="M656" s="127"/>
      <c r="N656" s="127"/>
      <c r="O656" s="127"/>
      <c r="P656" s="127"/>
      <c r="Q656" s="127"/>
      <c r="R656" s="128"/>
      <c r="S656" s="129"/>
      <c r="T656" s="129"/>
      <c r="U656" s="130"/>
      <c r="V656" s="130"/>
      <c r="W656" s="131"/>
      <c r="X656" s="132"/>
      <c r="Y656" s="133"/>
    </row>
    <row r="657" spans="1:25" x14ac:dyDescent="0.2">
      <c r="A657" s="122"/>
      <c r="B657" s="180"/>
      <c r="F657" s="123"/>
      <c r="G657" s="186"/>
      <c r="H657" s="124"/>
      <c r="I657" s="125"/>
      <c r="J657" s="124"/>
      <c r="K657" s="126"/>
      <c r="L657" s="126"/>
      <c r="M657" s="127"/>
      <c r="N657" s="127"/>
      <c r="O657" s="127"/>
      <c r="P657" s="127"/>
      <c r="Q657" s="127"/>
      <c r="R657" s="128"/>
      <c r="S657" s="129"/>
      <c r="T657" s="129"/>
      <c r="U657" s="130"/>
      <c r="V657" s="130"/>
      <c r="W657" s="131"/>
      <c r="X657" s="132"/>
      <c r="Y657" s="133"/>
    </row>
    <row r="658" spans="1:25" x14ac:dyDescent="0.2">
      <c r="A658" s="122"/>
      <c r="B658" s="180"/>
      <c r="F658" s="123"/>
      <c r="G658" s="186"/>
      <c r="H658" s="124"/>
      <c r="I658" s="125"/>
      <c r="J658" s="124"/>
      <c r="K658" s="126"/>
      <c r="L658" s="126"/>
      <c r="M658" s="127"/>
      <c r="N658" s="127"/>
      <c r="O658" s="127"/>
      <c r="P658" s="127"/>
      <c r="Q658" s="127"/>
      <c r="R658" s="128"/>
      <c r="S658" s="129"/>
      <c r="T658" s="129"/>
      <c r="U658" s="130"/>
      <c r="V658" s="130"/>
      <c r="W658" s="131"/>
      <c r="X658" s="132"/>
      <c r="Y658" s="133"/>
    </row>
    <row r="659" spans="1:25" x14ac:dyDescent="0.2">
      <c r="A659" s="122"/>
      <c r="B659" s="180"/>
      <c r="F659" s="123"/>
      <c r="G659" s="186"/>
      <c r="H659" s="124"/>
      <c r="I659" s="125"/>
      <c r="J659" s="124"/>
      <c r="K659" s="126"/>
      <c r="L659" s="126"/>
      <c r="M659" s="127"/>
      <c r="N659" s="127"/>
      <c r="O659" s="127"/>
      <c r="P659" s="127"/>
      <c r="Q659" s="127"/>
      <c r="R659" s="128"/>
      <c r="S659" s="129"/>
      <c r="T659" s="129"/>
      <c r="U659" s="130"/>
      <c r="V659" s="130"/>
      <c r="W659" s="131"/>
      <c r="X659" s="132"/>
      <c r="Y659" s="133"/>
    </row>
    <row r="660" spans="1:25" x14ac:dyDescent="0.2">
      <c r="A660" s="122"/>
      <c r="B660" s="180"/>
      <c r="F660" s="123"/>
      <c r="G660" s="186"/>
      <c r="H660" s="124"/>
      <c r="I660" s="125"/>
      <c r="J660" s="124"/>
      <c r="K660" s="126"/>
      <c r="L660" s="126"/>
      <c r="M660" s="127"/>
      <c r="N660" s="127"/>
      <c r="O660" s="127"/>
      <c r="P660" s="127"/>
      <c r="Q660" s="127"/>
      <c r="R660" s="128"/>
      <c r="S660" s="129"/>
      <c r="T660" s="129"/>
      <c r="U660" s="130"/>
      <c r="V660" s="130"/>
      <c r="W660" s="131"/>
      <c r="X660" s="132"/>
      <c r="Y660" s="133"/>
    </row>
    <row r="661" spans="1:25" x14ac:dyDescent="0.2">
      <c r="A661" s="122"/>
      <c r="B661" s="180"/>
      <c r="F661" s="123"/>
      <c r="G661" s="186"/>
      <c r="H661" s="124"/>
      <c r="I661" s="125"/>
      <c r="J661" s="124"/>
      <c r="K661" s="126"/>
      <c r="L661" s="126"/>
      <c r="M661" s="127"/>
      <c r="N661" s="127"/>
      <c r="O661" s="127"/>
      <c r="P661" s="127"/>
      <c r="Q661" s="127"/>
      <c r="R661" s="128"/>
      <c r="S661" s="129"/>
      <c r="T661" s="129"/>
      <c r="U661" s="130"/>
      <c r="V661" s="130"/>
      <c r="W661" s="131"/>
      <c r="X661" s="132"/>
      <c r="Y661" s="133"/>
    </row>
    <row r="662" spans="1:25" x14ac:dyDescent="0.2">
      <c r="A662" s="122"/>
      <c r="B662" s="180"/>
      <c r="F662" s="123"/>
      <c r="G662" s="186"/>
      <c r="H662" s="124"/>
      <c r="I662" s="125"/>
      <c r="J662" s="124"/>
      <c r="K662" s="126"/>
      <c r="L662" s="126"/>
      <c r="M662" s="127"/>
      <c r="N662" s="127"/>
      <c r="O662" s="127"/>
      <c r="P662" s="127"/>
      <c r="Q662" s="127"/>
      <c r="R662" s="128"/>
      <c r="S662" s="129"/>
      <c r="T662" s="129"/>
      <c r="U662" s="130"/>
      <c r="V662" s="130"/>
      <c r="W662" s="131"/>
      <c r="X662" s="132"/>
      <c r="Y662" s="133"/>
    </row>
    <row r="663" spans="1:25" x14ac:dyDescent="0.2">
      <c r="A663" s="122"/>
      <c r="B663" s="180"/>
      <c r="F663" s="123"/>
      <c r="G663" s="186"/>
      <c r="H663" s="124"/>
      <c r="I663" s="125"/>
      <c r="J663" s="124"/>
      <c r="K663" s="126"/>
      <c r="L663" s="126"/>
      <c r="M663" s="127"/>
      <c r="N663" s="127"/>
      <c r="O663" s="127"/>
      <c r="P663" s="127"/>
      <c r="Q663" s="127"/>
      <c r="R663" s="128"/>
      <c r="S663" s="129"/>
      <c r="T663" s="129"/>
      <c r="U663" s="130"/>
      <c r="V663" s="130"/>
      <c r="W663" s="131"/>
      <c r="X663" s="132"/>
      <c r="Y663" s="133"/>
    </row>
    <row r="664" spans="1:25" x14ac:dyDescent="0.2">
      <c r="A664" s="122"/>
      <c r="B664" s="180"/>
      <c r="F664" s="123"/>
      <c r="G664" s="186"/>
      <c r="H664" s="124"/>
      <c r="I664" s="125"/>
      <c r="J664" s="124"/>
      <c r="K664" s="126"/>
      <c r="L664" s="126"/>
      <c r="M664" s="127"/>
      <c r="N664" s="127"/>
      <c r="O664" s="127"/>
      <c r="P664" s="127"/>
      <c r="Q664" s="127"/>
      <c r="R664" s="128"/>
      <c r="S664" s="129"/>
      <c r="T664" s="129"/>
      <c r="U664" s="130"/>
      <c r="V664" s="130"/>
      <c r="W664" s="131"/>
      <c r="X664" s="132"/>
      <c r="Y664" s="133"/>
    </row>
    <row r="665" spans="1:25" x14ac:dyDescent="0.2">
      <c r="A665" s="122"/>
      <c r="B665" s="180"/>
      <c r="F665" s="123"/>
      <c r="G665" s="186"/>
      <c r="H665" s="124"/>
      <c r="I665" s="125"/>
      <c r="J665" s="124"/>
      <c r="K665" s="126"/>
      <c r="L665" s="126"/>
      <c r="M665" s="127"/>
      <c r="N665" s="127"/>
      <c r="O665" s="127"/>
      <c r="P665" s="127"/>
      <c r="Q665" s="127"/>
      <c r="R665" s="128"/>
      <c r="S665" s="129"/>
      <c r="T665" s="129"/>
      <c r="U665" s="130"/>
      <c r="V665" s="130"/>
      <c r="W665" s="131"/>
      <c r="X665" s="132"/>
      <c r="Y665" s="133"/>
    </row>
    <row r="666" spans="1:25" x14ac:dyDescent="0.2">
      <c r="A666" s="122"/>
      <c r="B666" s="180"/>
      <c r="F666" s="123"/>
      <c r="G666" s="186"/>
      <c r="H666" s="124"/>
      <c r="I666" s="125"/>
      <c r="J666" s="124"/>
      <c r="K666" s="126"/>
      <c r="L666" s="126"/>
      <c r="M666" s="127"/>
      <c r="N666" s="127"/>
      <c r="O666" s="127"/>
      <c r="P666" s="127"/>
      <c r="Q666" s="127"/>
      <c r="R666" s="128"/>
      <c r="S666" s="129"/>
      <c r="T666" s="129"/>
      <c r="U666" s="130"/>
      <c r="V666" s="130"/>
      <c r="W666" s="131"/>
      <c r="X666" s="132"/>
      <c r="Y666" s="133"/>
    </row>
    <row r="667" spans="1:25" x14ac:dyDescent="0.2">
      <c r="A667" s="122"/>
      <c r="B667" s="180"/>
      <c r="F667" s="123"/>
      <c r="G667" s="186"/>
      <c r="H667" s="124"/>
      <c r="I667" s="125"/>
      <c r="J667" s="124"/>
      <c r="K667" s="126"/>
      <c r="L667" s="126"/>
      <c r="M667" s="127"/>
      <c r="N667" s="127"/>
      <c r="O667" s="127"/>
      <c r="P667" s="127"/>
      <c r="Q667" s="127"/>
      <c r="R667" s="128"/>
      <c r="S667" s="129"/>
      <c r="T667" s="129"/>
      <c r="U667" s="130"/>
      <c r="V667" s="130"/>
      <c r="W667" s="131"/>
      <c r="X667" s="132"/>
      <c r="Y667" s="133"/>
    </row>
    <row r="668" spans="1:25" x14ac:dyDescent="0.2">
      <c r="A668" s="122"/>
      <c r="B668" s="180"/>
      <c r="F668" s="123"/>
      <c r="G668" s="186"/>
      <c r="H668" s="124"/>
      <c r="I668" s="125"/>
      <c r="J668" s="124"/>
      <c r="K668" s="126"/>
      <c r="L668" s="126"/>
      <c r="M668" s="127"/>
      <c r="N668" s="127"/>
      <c r="O668" s="127"/>
      <c r="P668" s="127"/>
      <c r="Q668" s="127"/>
      <c r="R668" s="128"/>
      <c r="S668" s="129"/>
      <c r="T668" s="129"/>
      <c r="U668" s="130"/>
      <c r="V668" s="130"/>
      <c r="W668" s="131"/>
      <c r="X668" s="132"/>
      <c r="Y668" s="133"/>
    </row>
    <row r="669" spans="1:25" x14ac:dyDescent="0.2">
      <c r="A669" s="122"/>
      <c r="B669" s="180"/>
      <c r="F669" s="123"/>
      <c r="G669" s="186"/>
      <c r="H669" s="124"/>
      <c r="I669" s="125"/>
      <c r="J669" s="124"/>
      <c r="K669" s="126"/>
      <c r="L669" s="126"/>
      <c r="M669" s="127"/>
      <c r="N669" s="127"/>
      <c r="O669" s="127"/>
      <c r="P669" s="127"/>
      <c r="Q669" s="127"/>
      <c r="R669" s="128"/>
      <c r="S669" s="129"/>
      <c r="T669" s="129"/>
      <c r="U669" s="130"/>
      <c r="V669" s="130"/>
      <c r="W669" s="131"/>
      <c r="X669" s="132"/>
      <c r="Y669" s="133"/>
    </row>
    <row r="670" spans="1:25" x14ac:dyDescent="0.2">
      <c r="A670" s="122"/>
      <c r="B670" s="180"/>
      <c r="F670" s="123"/>
      <c r="G670" s="186"/>
      <c r="H670" s="124"/>
      <c r="I670" s="125"/>
      <c r="J670" s="124"/>
      <c r="K670" s="126"/>
      <c r="L670" s="126"/>
      <c r="M670" s="127"/>
      <c r="N670" s="127"/>
      <c r="O670" s="127"/>
      <c r="P670" s="127"/>
      <c r="Q670" s="127"/>
      <c r="R670" s="128"/>
      <c r="S670" s="129"/>
      <c r="T670" s="129"/>
      <c r="U670" s="130"/>
      <c r="V670" s="130"/>
      <c r="W670" s="131"/>
      <c r="X670" s="132"/>
      <c r="Y670" s="133"/>
    </row>
    <row r="671" spans="1:25" x14ac:dyDescent="0.2">
      <c r="A671" s="122"/>
      <c r="B671" s="180"/>
      <c r="F671" s="123"/>
      <c r="G671" s="186"/>
      <c r="H671" s="124"/>
      <c r="I671" s="125"/>
      <c r="J671" s="124"/>
      <c r="K671" s="126"/>
      <c r="L671" s="126"/>
      <c r="M671" s="127"/>
      <c r="N671" s="127"/>
      <c r="O671" s="127"/>
      <c r="P671" s="127"/>
      <c r="Q671" s="127"/>
      <c r="R671" s="128"/>
      <c r="S671" s="129"/>
      <c r="T671" s="129"/>
      <c r="U671" s="130"/>
      <c r="V671" s="130"/>
      <c r="W671" s="131"/>
      <c r="X671" s="132"/>
      <c r="Y671" s="133"/>
    </row>
    <row r="672" spans="1:25" x14ac:dyDescent="0.2">
      <c r="A672" s="122"/>
      <c r="B672" s="180"/>
      <c r="F672" s="123"/>
      <c r="G672" s="186"/>
      <c r="H672" s="124"/>
      <c r="I672" s="125"/>
      <c r="J672" s="124"/>
      <c r="K672" s="126"/>
      <c r="L672" s="126"/>
      <c r="M672" s="127"/>
      <c r="N672" s="127"/>
      <c r="O672" s="127"/>
      <c r="P672" s="127"/>
      <c r="Q672" s="127"/>
      <c r="R672" s="128"/>
      <c r="S672" s="129"/>
      <c r="T672" s="129"/>
      <c r="U672" s="130"/>
      <c r="V672" s="130"/>
      <c r="W672" s="131"/>
      <c r="X672" s="132"/>
      <c r="Y672" s="133"/>
    </row>
    <row r="673" spans="1:25" x14ac:dyDescent="0.2">
      <c r="A673" s="122"/>
      <c r="B673" s="180"/>
      <c r="F673" s="123"/>
      <c r="G673" s="186"/>
      <c r="H673" s="124"/>
      <c r="I673" s="125"/>
      <c r="J673" s="124"/>
      <c r="K673" s="126"/>
      <c r="L673" s="126"/>
      <c r="M673" s="127"/>
      <c r="N673" s="127"/>
      <c r="O673" s="127"/>
      <c r="P673" s="127"/>
      <c r="Q673" s="127"/>
      <c r="R673" s="128"/>
      <c r="S673" s="129"/>
      <c r="T673" s="129"/>
      <c r="U673" s="130"/>
      <c r="V673" s="130"/>
      <c r="W673" s="131"/>
      <c r="X673" s="132"/>
      <c r="Y673" s="133"/>
    </row>
    <row r="674" spans="1:25" x14ac:dyDescent="0.2">
      <c r="A674" s="122"/>
      <c r="B674" s="180"/>
      <c r="F674" s="123"/>
      <c r="G674" s="186"/>
      <c r="H674" s="124"/>
      <c r="I674" s="125"/>
      <c r="J674" s="124"/>
      <c r="K674" s="126"/>
      <c r="L674" s="126"/>
      <c r="M674" s="127"/>
      <c r="N674" s="127"/>
      <c r="O674" s="127"/>
      <c r="P674" s="127"/>
      <c r="Q674" s="127"/>
      <c r="R674" s="128"/>
      <c r="S674" s="129"/>
      <c r="T674" s="129"/>
      <c r="U674" s="130"/>
      <c r="V674" s="130"/>
      <c r="W674" s="131"/>
      <c r="X674" s="132"/>
      <c r="Y674" s="133"/>
    </row>
    <row r="675" spans="1:25" x14ac:dyDescent="0.2">
      <c r="A675" s="122"/>
      <c r="B675" s="180"/>
      <c r="F675" s="123"/>
      <c r="G675" s="186"/>
      <c r="H675" s="124"/>
      <c r="I675" s="125"/>
      <c r="J675" s="124"/>
      <c r="K675" s="126"/>
      <c r="L675" s="126"/>
      <c r="M675" s="127"/>
      <c r="N675" s="127"/>
      <c r="O675" s="127"/>
      <c r="P675" s="127"/>
      <c r="Q675" s="127"/>
      <c r="R675" s="128"/>
      <c r="S675" s="129"/>
      <c r="T675" s="129"/>
      <c r="U675" s="130"/>
      <c r="V675" s="130"/>
      <c r="W675" s="131"/>
      <c r="X675" s="132"/>
      <c r="Y675" s="133"/>
    </row>
    <row r="676" spans="1:25" x14ac:dyDescent="0.2">
      <c r="A676" s="122"/>
      <c r="B676" s="180"/>
      <c r="F676" s="123"/>
      <c r="G676" s="186"/>
      <c r="H676" s="124"/>
      <c r="I676" s="125"/>
      <c r="J676" s="124"/>
      <c r="K676" s="126"/>
      <c r="L676" s="126"/>
      <c r="M676" s="127"/>
      <c r="N676" s="127"/>
      <c r="O676" s="127"/>
      <c r="P676" s="127"/>
      <c r="Q676" s="127"/>
      <c r="R676" s="128"/>
      <c r="S676" s="129"/>
      <c r="T676" s="129"/>
      <c r="U676" s="130"/>
      <c r="V676" s="130"/>
      <c r="W676" s="131"/>
      <c r="X676" s="132"/>
      <c r="Y676" s="133"/>
    </row>
    <row r="677" spans="1:25" x14ac:dyDescent="0.2">
      <c r="A677" s="122"/>
      <c r="B677" s="180"/>
      <c r="F677" s="123"/>
      <c r="G677" s="186"/>
      <c r="H677" s="124"/>
      <c r="I677" s="125"/>
      <c r="J677" s="124"/>
      <c r="K677" s="126"/>
      <c r="L677" s="126"/>
      <c r="M677" s="127"/>
      <c r="N677" s="127"/>
      <c r="O677" s="127"/>
      <c r="P677" s="127"/>
      <c r="Q677" s="127"/>
      <c r="R677" s="128"/>
      <c r="S677" s="129"/>
      <c r="T677" s="129"/>
      <c r="U677" s="130"/>
      <c r="V677" s="130"/>
      <c r="W677" s="131"/>
      <c r="X677" s="132"/>
      <c r="Y677" s="133"/>
    </row>
    <row r="678" spans="1:25" x14ac:dyDescent="0.2">
      <c r="A678" s="122"/>
      <c r="B678" s="180"/>
      <c r="F678" s="123"/>
      <c r="G678" s="186"/>
      <c r="H678" s="124"/>
      <c r="I678" s="125"/>
      <c r="J678" s="124"/>
      <c r="K678" s="126"/>
      <c r="L678" s="126"/>
      <c r="M678" s="127"/>
      <c r="N678" s="127"/>
      <c r="O678" s="127"/>
      <c r="P678" s="127"/>
      <c r="Q678" s="127"/>
      <c r="R678" s="128"/>
      <c r="S678" s="129"/>
      <c r="T678" s="129"/>
      <c r="U678" s="130"/>
      <c r="V678" s="130"/>
      <c r="W678" s="131"/>
      <c r="X678" s="132"/>
      <c r="Y678" s="133"/>
    </row>
    <row r="679" spans="1:25" x14ac:dyDescent="0.2">
      <c r="A679" s="122"/>
      <c r="B679" s="180"/>
      <c r="F679" s="123"/>
      <c r="G679" s="186"/>
      <c r="H679" s="124"/>
      <c r="I679" s="125"/>
      <c r="J679" s="124"/>
      <c r="K679" s="126"/>
      <c r="L679" s="126"/>
      <c r="M679" s="127"/>
      <c r="N679" s="127"/>
      <c r="O679" s="127"/>
      <c r="P679" s="127"/>
      <c r="Q679" s="127"/>
      <c r="R679" s="128"/>
      <c r="S679" s="129"/>
      <c r="T679" s="129"/>
      <c r="U679" s="130"/>
      <c r="V679" s="130"/>
      <c r="W679" s="131"/>
      <c r="X679" s="132"/>
      <c r="Y679" s="133"/>
    </row>
    <row r="680" spans="1:25" x14ac:dyDescent="0.2">
      <c r="A680" s="122"/>
      <c r="B680" s="180"/>
      <c r="F680" s="123"/>
      <c r="G680" s="186"/>
      <c r="H680" s="124"/>
      <c r="I680" s="125"/>
      <c r="J680" s="124"/>
      <c r="K680" s="126"/>
      <c r="L680" s="126"/>
      <c r="M680" s="127"/>
      <c r="N680" s="127"/>
      <c r="O680" s="127"/>
      <c r="P680" s="127"/>
      <c r="Q680" s="127"/>
      <c r="R680" s="128"/>
      <c r="S680" s="129"/>
      <c r="T680" s="129"/>
      <c r="U680" s="130"/>
      <c r="V680" s="130"/>
      <c r="W680" s="131"/>
      <c r="X680" s="132"/>
      <c r="Y680" s="133"/>
    </row>
    <row r="681" spans="1:25" x14ac:dyDescent="0.2">
      <c r="A681" s="122"/>
      <c r="B681" s="180"/>
      <c r="F681" s="123"/>
      <c r="G681" s="186"/>
      <c r="H681" s="124"/>
      <c r="I681" s="125"/>
      <c r="J681" s="124"/>
      <c r="K681" s="126"/>
      <c r="L681" s="126"/>
      <c r="M681" s="127"/>
      <c r="N681" s="127"/>
      <c r="O681" s="127"/>
      <c r="P681" s="127"/>
      <c r="Q681" s="127"/>
      <c r="R681" s="128"/>
      <c r="S681" s="129"/>
      <c r="T681" s="129"/>
      <c r="U681" s="130"/>
      <c r="V681" s="130"/>
      <c r="W681" s="131"/>
      <c r="X681" s="132"/>
      <c r="Y681" s="133"/>
    </row>
    <row r="682" spans="1:25" x14ac:dyDescent="0.2">
      <c r="A682" s="122"/>
      <c r="B682" s="180"/>
      <c r="F682" s="123"/>
      <c r="G682" s="186"/>
      <c r="H682" s="124"/>
      <c r="I682" s="125"/>
      <c r="J682" s="124"/>
      <c r="K682" s="126"/>
      <c r="L682" s="126"/>
      <c r="M682" s="127"/>
      <c r="N682" s="127"/>
      <c r="O682" s="127"/>
      <c r="P682" s="127"/>
      <c r="Q682" s="127"/>
      <c r="R682" s="128"/>
      <c r="S682" s="129"/>
      <c r="T682" s="129"/>
      <c r="U682" s="130"/>
      <c r="V682" s="130"/>
      <c r="W682" s="131"/>
      <c r="X682" s="132"/>
      <c r="Y682" s="133"/>
    </row>
    <row r="683" spans="1:25" x14ac:dyDescent="0.2">
      <c r="A683" s="122"/>
      <c r="B683" s="180"/>
      <c r="F683" s="123"/>
      <c r="G683" s="186"/>
      <c r="H683" s="124"/>
      <c r="I683" s="125"/>
      <c r="J683" s="124"/>
      <c r="K683" s="126"/>
      <c r="L683" s="126"/>
      <c r="M683" s="127"/>
      <c r="N683" s="127"/>
      <c r="O683" s="127"/>
      <c r="P683" s="127"/>
      <c r="Q683" s="127"/>
      <c r="R683" s="128"/>
      <c r="S683" s="129"/>
      <c r="T683" s="129"/>
      <c r="U683" s="130"/>
      <c r="V683" s="130"/>
      <c r="W683" s="131"/>
      <c r="X683" s="132"/>
      <c r="Y683" s="133"/>
    </row>
    <row r="684" spans="1:25" x14ac:dyDescent="0.2">
      <c r="A684" s="122"/>
      <c r="B684" s="180"/>
      <c r="F684" s="123"/>
      <c r="G684" s="186"/>
      <c r="H684" s="124"/>
      <c r="I684" s="125"/>
      <c r="J684" s="124"/>
      <c r="K684" s="126"/>
      <c r="L684" s="126"/>
      <c r="M684" s="127"/>
      <c r="N684" s="127"/>
      <c r="O684" s="127"/>
      <c r="P684" s="127"/>
      <c r="Q684" s="127"/>
      <c r="R684" s="128"/>
      <c r="S684" s="129"/>
      <c r="T684" s="129"/>
      <c r="U684" s="130"/>
      <c r="V684" s="130"/>
      <c r="W684" s="131"/>
      <c r="X684" s="132"/>
      <c r="Y684" s="133"/>
    </row>
    <row r="685" spans="1:25" x14ac:dyDescent="0.2">
      <c r="A685" s="122"/>
      <c r="B685" s="180"/>
      <c r="F685" s="123"/>
      <c r="G685" s="186"/>
      <c r="H685" s="124"/>
      <c r="I685" s="125"/>
      <c r="J685" s="124"/>
      <c r="K685" s="126"/>
      <c r="L685" s="126"/>
      <c r="M685" s="127"/>
      <c r="N685" s="127"/>
      <c r="O685" s="127"/>
      <c r="P685" s="127"/>
      <c r="Q685" s="127"/>
      <c r="R685" s="128"/>
      <c r="S685" s="129"/>
      <c r="T685" s="129"/>
      <c r="U685" s="130"/>
      <c r="V685" s="130"/>
      <c r="W685" s="131"/>
      <c r="X685" s="132"/>
      <c r="Y685" s="133"/>
    </row>
    <row r="686" spans="1:25" x14ac:dyDescent="0.2">
      <c r="A686" s="122"/>
      <c r="B686" s="180"/>
      <c r="F686" s="123"/>
      <c r="G686" s="186"/>
      <c r="H686" s="124"/>
      <c r="I686" s="125"/>
      <c r="J686" s="124"/>
      <c r="K686" s="126"/>
      <c r="L686" s="126"/>
      <c r="M686" s="127"/>
      <c r="N686" s="127"/>
      <c r="O686" s="127"/>
      <c r="P686" s="127"/>
      <c r="Q686" s="127"/>
      <c r="R686" s="128"/>
      <c r="S686" s="129"/>
      <c r="T686" s="129"/>
      <c r="U686" s="130"/>
      <c r="V686" s="130"/>
      <c r="W686" s="131"/>
      <c r="X686" s="132"/>
      <c r="Y686" s="133"/>
    </row>
    <row r="687" spans="1:25" x14ac:dyDescent="0.2">
      <c r="A687" s="122"/>
      <c r="B687" s="180"/>
      <c r="F687" s="123"/>
      <c r="G687" s="186"/>
      <c r="H687" s="124"/>
      <c r="I687" s="125"/>
      <c r="J687" s="124"/>
      <c r="K687" s="126"/>
      <c r="L687" s="126"/>
      <c r="M687" s="127"/>
      <c r="N687" s="127"/>
      <c r="O687" s="127"/>
      <c r="P687" s="127"/>
      <c r="Q687" s="127"/>
      <c r="R687" s="128"/>
      <c r="S687" s="129"/>
      <c r="T687" s="129"/>
      <c r="U687" s="130"/>
      <c r="V687" s="130"/>
      <c r="W687" s="131"/>
      <c r="X687" s="132"/>
      <c r="Y687" s="133"/>
    </row>
    <row r="688" spans="1:25" x14ac:dyDescent="0.2">
      <c r="A688" s="122"/>
      <c r="B688" s="180"/>
      <c r="F688" s="123"/>
      <c r="G688" s="186"/>
      <c r="H688" s="124"/>
      <c r="I688" s="125"/>
      <c r="J688" s="124"/>
      <c r="K688" s="126"/>
      <c r="L688" s="126"/>
      <c r="M688" s="127"/>
      <c r="N688" s="127"/>
      <c r="O688" s="127"/>
      <c r="P688" s="127"/>
      <c r="Q688" s="127"/>
      <c r="R688" s="128"/>
      <c r="S688" s="129"/>
      <c r="T688" s="129"/>
      <c r="U688" s="130"/>
      <c r="V688" s="130"/>
      <c r="W688" s="131"/>
      <c r="X688" s="132"/>
      <c r="Y688" s="133"/>
    </row>
    <row r="689" spans="1:25" x14ac:dyDescent="0.2">
      <c r="A689" s="122"/>
      <c r="B689" s="180"/>
      <c r="F689" s="123"/>
      <c r="G689" s="186"/>
      <c r="H689" s="124"/>
      <c r="I689" s="125"/>
      <c r="J689" s="124"/>
      <c r="K689" s="126"/>
      <c r="L689" s="126"/>
      <c r="M689" s="127"/>
      <c r="N689" s="127"/>
      <c r="O689" s="127"/>
      <c r="P689" s="127"/>
      <c r="Q689" s="127"/>
      <c r="R689" s="128"/>
      <c r="S689" s="129"/>
      <c r="T689" s="129"/>
      <c r="U689" s="130"/>
      <c r="V689" s="130"/>
      <c r="W689" s="131"/>
      <c r="X689" s="132"/>
      <c r="Y689" s="133"/>
    </row>
    <row r="690" spans="1:25" x14ac:dyDescent="0.2">
      <c r="A690" s="122"/>
      <c r="B690" s="180"/>
      <c r="F690" s="123"/>
      <c r="G690" s="186"/>
      <c r="H690" s="124"/>
      <c r="I690" s="125"/>
      <c r="J690" s="124"/>
      <c r="K690" s="126"/>
      <c r="L690" s="126"/>
      <c r="M690" s="127"/>
      <c r="N690" s="127"/>
      <c r="O690" s="127"/>
      <c r="P690" s="127"/>
      <c r="Q690" s="127"/>
      <c r="R690" s="128"/>
      <c r="S690" s="129"/>
      <c r="T690" s="129"/>
      <c r="U690" s="130"/>
      <c r="V690" s="130"/>
      <c r="W690" s="131"/>
      <c r="X690" s="132"/>
      <c r="Y690" s="133"/>
    </row>
    <row r="691" spans="1:25" x14ac:dyDescent="0.2">
      <c r="A691" s="122"/>
      <c r="B691" s="180"/>
      <c r="F691" s="123"/>
      <c r="G691" s="186"/>
      <c r="H691" s="124"/>
      <c r="I691" s="125"/>
      <c r="J691" s="124"/>
      <c r="K691" s="126"/>
      <c r="L691" s="126"/>
      <c r="M691" s="127"/>
      <c r="N691" s="127"/>
      <c r="O691" s="127"/>
      <c r="P691" s="127"/>
      <c r="Q691" s="127"/>
      <c r="R691" s="128"/>
      <c r="S691" s="129"/>
      <c r="T691" s="129"/>
      <c r="U691" s="130"/>
      <c r="V691" s="130"/>
      <c r="W691" s="131"/>
      <c r="X691" s="132"/>
      <c r="Y691" s="133"/>
    </row>
    <row r="692" spans="1:25" x14ac:dyDescent="0.2">
      <c r="A692" s="122"/>
      <c r="B692" s="180"/>
      <c r="F692" s="123"/>
      <c r="G692" s="186"/>
      <c r="H692" s="124"/>
      <c r="I692" s="125"/>
      <c r="J692" s="124"/>
      <c r="K692" s="126"/>
      <c r="L692" s="126"/>
      <c r="M692" s="127"/>
      <c r="N692" s="127"/>
      <c r="O692" s="127"/>
      <c r="P692" s="127"/>
      <c r="Q692" s="127"/>
      <c r="R692" s="128"/>
      <c r="S692" s="129"/>
      <c r="T692" s="129"/>
      <c r="U692" s="130"/>
      <c r="V692" s="130"/>
      <c r="W692" s="131"/>
      <c r="X692" s="132"/>
      <c r="Y692" s="133"/>
    </row>
    <row r="693" spans="1:25" x14ac:dyDescent="0.2">
      <c r="A693" s="122"/>
      <c r="B693" s="180"/>
      <c r="F693" s="123"/>
      <c r="G693" s="186"/>
      <c r="H693" s="124"/>
      <c r="I693" s="125"/>
      <c r="J693" s="124"/>
      <c r="K693" s="126"/>
      <c r="L693" s="126"/>
      <c r="M693" s="127"/>
      <c r="N693" s="127"/>
      <c r="O693" s="127"/>
      <c r="P693" s="127"/>
      <c r="Q693" s="127"/>
      <c r="R693" s="128"/>
      <c r="S693" s="129"/>
      <c r="T693" s="129"/>
      <c r="U693" s="130"/>
      <c r="V693" s="130"/>
      <c r="W693" s="131"/>
      <c r="X693" s="132"/>
      <c r="Y693" s="133"/>
    </row>
    <row r="694" spans="1:25" x14ac:dyDescent="0.2">
      <c r="A694" s="122"/>
      <c r="B694" s="180"/>
      <c r="F694" s="123"/>
      <c r="G694" s="186"/>
      <c r="H694" s="124"/>
      <c r="I694" s="125"/>
      <c r="J694" s="124"/>
      <c r="K694" s="126"/>
      <c r="L694" s="126"/>
      <c r="M694" s="127"/>
      <c r="N694" s="127"/>
      <c r="O694" s="127"/>
      <c r="P694" s="127"/>
      <c r="Q694" s="127"/>
      <c r="R694" s="128"/>
      <c r="S694" s="129"/>
      <c r="T694" s="129"/>
      <c r="U694" s="130"/>
      <c r="V694" s="130"/>
      <c r="W694" s="131"/>
      <c r="X694" s="132"/>
      <c r="Y694" s="133"/>
    </row>
    <row r="695" spans="1:25" x14ac:dyDescent="0.2">
      <c r="A695" s="122"/>
      <c r="B695" s="180"/>
      <c r="F695" s="123"/>
      <c r="G695" s="186"/>
      <c r="H695" s="124"/>
      <c r="I695" s="125"/>
      <c r="J695" s="124"/>
      <c r="K695" s="126"/>
      <c r="L695" s="126"/>
      <c r="M695" s="127"/>
      <c r="N695" s="127"/>
      <c r="O695" s="127"/>
      <c r="P695" s="127"/>
      <c r="Q695" s="127"/>
      <c r="R695" s="128"/>
      <c r="S695" s="129"/>
      <c r="T695" s="129"/>
      <c r="U695" s="130"/>
      <c r="V695" s="130"/>
      <c r="W695" s="131"/>
      <c r="X695" s="132"/>
      <c r="Y695" s="133"/>
    </row>
    <row r="696" spans="1:25" x14ac:dyDescent="0.2">
      <c r="A696" s="122"/>
      <c r="B696" s="180"/>
      <c r="F696" s="123"/>
      <c r="G696" s="186"/>
      <c r="H696" s="124"/>
      <c r="I696" s="125"/>
      <c r="J696" s="124"/>
      <c r="K696" s="126"/>
      <c r="L696" s="126"/>
      <c r="M696" s="127"/>
      <c r="N696" s="127"/>
      <c r="O696" s="127"/>
      <c r="P696" s="127"/>
      <c r="Q696" s="127"/>
      <c r="R696" s="128"/>
      <c r="S696" s="129"/>
      <c r="T696" s="129"/>
      <c r="U696" s="130"/>
      <c r="V696" s="130"/>
      <c r="W696" s="131"/>
      <c r="X696" s="132"/>
      <c r="Y696" s="133"/>
    </row>
    <row r="697" spans="1:25" x14ac:dyDescent="0.2">
      <c r="A697" s="122"/>
      <c r="B697" s="180"/>
      <c r="F697" s="123"/>
      <c r="G697" s="186"/>
      <c r="H697" s="124"/>
      <c r="I697" s="125"/>
      <c r="J697" s="124"/>
      <c r="K697" s="126"/>
      <c r="L697" s="126"/>
      <c r="M697" s="127"/>
      <c r="N697" s="127"/>
      <c r="O697" s="127"/>
      <c r="P697" s="127"/>
      <c r="Q697" s="127"/>
      <c r="R697" s="128"/>
      <c r="S697" s="129"/>
      <c r="T697" s="129"/>
      <c r="U697" s="130"/>
      <c r="V697" s="130"/>
      <c r="W697" s="131"/>
      <c r="X697" s="132"/>
      <c r="Y697" s="133"/>
    </row>
    <row r="698" spans="1:25" x14ac:dyDescent="0.2">
      <c r="A698" s="122"/>
      <c r="B698" s="180"/>
      <c r="F698" s="123"/>
      <c r="G698" s="186"/>
      <c r="H698" s="124"/>
      <c r="I698" s="125"/>
      <c r="J698" s="124"/>
      <c r="K698" s="126"/>
      <c r="L698" s="126"/>
      <c r="M698" s="127"/>
      <c r="N698" s="127"/>
      <c r="O698" s="127"/>
      <c r="P698" s="127"/>
      <c r="Q698" s="127"/>
      <c r="R698" s="128"/>
      <c r="S698" s="129"/>
      <c r="T698" s="129"/>
      <c r="U698" s="130"/>
      <c r="V698" s="130"/>
      <c r="W698" s="131"/>
      <c r="X698" s="132"/>
      <c r="Y698" s="133"/>
    </row>
    <row r="699" spans="1:25" x14ac:dyDescent="0.2">
      <c r="A699" s="122"/>
      <c r="B699" s="180"/>
      <c r="F699" s="123"/>
      <c r="G699" s="186"/>
      <c r="H699" s="124"/>
      <c r="I699" s="125"/>
      <c r="J699" s="124"/>
      <c r="K699" s="126"/>
      <c r="L699" s="126"/>
      <c r="M699" s="127"/>
      <c r="N699" s="127"/>
      <c r="O699" s="127"/>
      <c r="P699" s="127"/>
      <c r="Q699" s="127"/>
      <c r="R699" s="128"/>
      <c r="S699" s="129"/>
      <c r="T699" s="129"/>
      <c r="U699" s="130"/>
      <c r="V699" s="130"/>
      <c r="W699" s="131"/>
      <c r="X699" s="132"/>
      <c r="Y699" s="133"/>
    </row>
    <row r="700" spans="1:25" x14ac:dyDescent="0.2">
      <c r="A700" s="122"/>
      <c r="B700" s="180"/>
      <c r="F700" s="123"/>
      <c r="G700" s="186"/>
      <c r="H700" s="124"/>
      <c r="I700" s="125"/>
      <c r="J700" s="124"/>
      <c r="K700" s="126"/>
      <c r="L700" s="126"/>
      <c r="M700" s="127"/>
      <c r="N700" s="127"/>
      <c r="O700" s="127"/>
      <c r="P700" s="127"/>
      <c r="Q700" s="127"/>
      <c r="R700" s="128"/>
      <c r="S700" s="129"/>
      <c r="T700" s="129"/>
      <c r="U700" s="130"/>
      <c r="V700" s="130"/>
      <c r="W700" s="131"/>
      <c r="X700" s="132"/>
      <c r="Y700" s="133"/>
    </row>
    <row r="701" spans="1:25" x14ac:dyDescent="0.2">
      <c r="A701" s="122"/>
      <c r="B701" s="180"/>
      <c r="F701" s="123"/>
      <c r="G701" s="186"/>
      <c r="H701" s="124"/>
      <c r="I701" s="125"/>
      <c r="J701" s="124"/>
      <c r="K701" s="126"/>
      <c r="L701" s="126"/>
      <c r="M701" s="127"/>
      <c r="N701" s="127"/>
      <c r="O701" s="127"/>
      <c r="P701" s="127"/>
      <c r="Q701" s="127"/>
      <c r="R701" s="128"/>
      <c r="S701" s="129"/>
      <c r="T701" s="129"/>
      <c r="U701" s="130"/>
      <c r="V701" s="130"/>
      <c r="W701" s="131"/>
      <c r="X701" s="132"/>
      <c r="Y701" s="133"/>
    </row>
    <row r="702" spans="1:25" x14ac:dyDescent="0.2">
      <c r="A702" s="122"/>
      <c r="B702" s="180"/>
      <c r="F702" s="123"/>
      <c r="G702" s="186"/>
      <c r="H702" s="124"/>
      <c r="I702" s="125"/>
      <c r="J702" s="124"/>
      <c r="K702" s="126"/>
      <c r="L702" s="126"/>
      <c r="M702" s="127"/>
      <c r="N702" s="127"/>
      <c r="O702" s="127"/>
      <c r="P702" s="127"/>
      <c r="Q702" s="127"/>
      <c r="R702" s="128"/>
      <c r="S702" s="129"/>
      <c r="T702" s="129"/>
      <c r="U702" s="130"/>
      <c r="V702" s="130"/>
      <c r="W702" s="131"/>
      <c r="X702" s="132"/>
      <c r="Y702" s="133"/>
    </row>
    <row r="703" spans="1:25" x14ac:dyDescent="0.2">
      <c r="A703" s="122"/>
      <c r="B703" s="180"/>
      <c r="F703" s="123"/>
      <c r="G703" s="186"/>
      <c r="H703" s="124"/>
      <c r="I703" s="125"/>
      <c r="J703" s="124"/>
      <c r="K703" s="126"/>
      <c r="L703" s="126"/>
      <c r="M703" s="127"/>
      <c r="N703" s="127"/>
      <c r="O703" s="127"/>
      <c r="P703" s="127"/>
      <c r="Q703" s="127"/>
      <c r="R703" s="128"/>
      <c r="S703" s="129"/>
      <c r="T703" s="129"/>
      <c r="U703" s="130"/>
      <c r="V703" s="130"/>
      <c r="W703" s="131"/>
      <c r="X703" s="132"/>
      <c r="Y703" s="133"/>
    </row>
    <row r="704" spans="1:25" x14ac:dyDescent="0.2">
      <c r="A704" s="122"/>
      <c r="B704" s="180"/>
      <c r="F704" s="123"/>
      <c r="G704" s="186"/>
      <c r="H704" s="124"/>
      <c r="I704" s="125"/>
      <c r="J704" s="124"/>
      <c r="K704" s="126"/>
      <c r="L704" s="126"/>
      <c r="M704" s="127"/>
      <c r="N704" s="127"/>
      <c r="O704" s="127"/>
      <c r="P704" s="127"/>
      <c r="Q704" s="127"/>
      <c r="R704" s="128"/>
      <c r="S704" s="129"/>
      <c r="T704" s="129"/>
      <c r="U704" s="130"/>
      <c r="V704" s="130"/>
      <c r="W704" s="131"/>
      <c r="X704" s="132"/>
      <c r="Y704" s="133"/>
    </row>
    <row r="705" spans="1:25" x14ac:dyDescent="0.2">
      <c r="A705" s="122"/>
      <c r="B705" s="180"/>
      <c r="F705" s="123"/>
      <c r="G705" s="186"/>
      <c r="H705" s="124"/>
      <c r="I705" s="125"/>
      <c r="J705" s="124"/>
      <c r="K705" s="126"/>
      <c r="L705" s="126"/>
      <c r="M705" s="127"/>
      <c r="N705" s="127"/>
      <c r="O705" s="127"/>
      <c r="P705" s="127"/>
      <c r="Q705" s="127"/>
      <c r="R705" s="128"/>
      <c r="S705" s="129"/>
      <c r="T705" s="129"/>
      <c r="U705" s="130"/>
      <c r="V705" s="130"/>
      <c r="W705" s="131"/>
      <c r="X705" s="132"/>
      <c r="Y705" s="133"/>
    </row>
    <row r="706" spans="1:25" x14ac:dyDescent="0.2">
      <c r="A706" s="122"/>
      <c r="B706" s="180"/>
      <c r="F706" s="123"/>
      <c r="G706" s="186"/>
      <c r="H706" s="124"/>
      <c r="I706" s="125"/>
      <c r="J706" s="124"/>
      <c r="K706" s="126"/>
      <c r="L706" s="126"/>
      <c r="M706" s="127"/>
      <c r="N706" s="127"/>
      <c r="O706" s="127"/>
      <c r="P706" s="127"/>
      <c r="Q706" s="127"/>
      <c r="R706" s="128"/>
      <c r="S706" s="129"/>
      <c r="T706" s="129"/>
      <c r="U706" s="130"/>
      <c r="V706" s="130"/>
      <c r="W706" s="131"/>
      <c r="X706" s="132"/>
      <c r="Y706" s="133"/>
    </row>
    <row r="707" spans="1:25" x14ac:dyDescent="0.2">
      <c r="A707" s="122"/>
      <c r="B707" s="180"/>
      <c r="F707" s="123"/>
      <c r="G707" s="186"/>
      <c r="H707" s="124"/>
      <c r="I707" s="125"/>
      <c r="J707" s="124"/>
      <c r="K707" s="126"/>
      <c r="L707" s="126"/>
      <c r="M707" s="127"/>
      <c r="N707" s="127"/>
      <c r="O707" s="127"/>
      <c r="P707" s="127"/>
      <c r="Q707" s="127"/>
      <c r="R707" s="128"/>
      <c r="S707" s="129"/>
      <c r="T707" s="129"/>
      <c r="U707" s="130"/>
      <c r="V707" s="130"/>
      <c r="W707" s="131"/>
      <c r="X707" s="132"/>
      <c r="Y707" s="133"/>
    </row>
    <row r="708" spans="1:25" x14ac:dyDescent="0.2">
      <c r="A708" s="122"/>
      <c r="B708" s="180"/>
      <c r="F708" s="123"/>
      <c r="G708" s="186"/>
      <c r="H708" s="124"/>
      <c r="I708" s="125"/>
      <c r="J708" s="124"/>
      <c r="K708" s="126"/>
      <c r="L708" s="126"/>
      <c r="M708" s="127"/>
      <c r="N708" s="127"/>
      <c r="O708" s="127"/>
      <c r="P708" s="127"/>
      <c r="Q708" s="127"/>
      <c r="R708" s="128"/>
      <c r="S708" s="129"/>
      <c r="T708" s="129"/>
      <c r="U708" s="130"/>
      <c r="V708" s="130"/>
      <c r="W708" s="131"/>
      <c r="X708" s="132"/>
      <c r="Y708" s="133"/>
    </row>
    <row r="709" spans="1:25" x14ac:dyDescent="0.2">
      <c r="A709" s="122"/>
      <c r="B709" s="180"/>
      <c r="F709" s="123"/>
      <c r="G709" s="186"/>
      <c r="H709" s="124"/>
      <c r="I709" s="125"/>
      <c r="J709" s="124"/>
      <c r="K709" s="126"/>
      <c r="L709" s="126"/>
      <c r="M709" s="127"/>
      <c r="N709" s="127"/>
      <c r="O709" s="127"/>
      <c r="P709" s="127"/>
      <c r="Q709" s="127"/>
      <c r="R709" s="128"/>
      <c r="S709" s="129"/>
      <c r="T709" s="129"/>
      <c r="U709" s="130"/>
      <c r="V709" s="130"/>
      <c r="W709" s="131"/>
      <c r="X709" s="132"/>
      <c r="Y709" s="133"/>
    </row>
    <row r="710" spans="1:25" x14ac:dyDescent="0.2">
      <c r="A710" s="122"/>
      <c r="B710" s="180"/>
      <c r="F710" s="123"/>
      <c r="G710" s="186"/>
      <c r="H710" s="124"/>
      <c r="I710" s="125"/>
      <c r="J710" s="124"/>
      <c r="K710" s="126"/>
      <c r="L710" s="126"/>
      <c r="M710" s="127"/>
      <c r="N710" s="127"/>
      <c r="O710" s="127"/>
      <c r="P710" s="127"/>
      <c r="Q710" s="127"/>
      <c r="R710" s="128"/>
      <c r="S710" s="129"/>
      <c r="T710" s="129"/>
      <c r="U710" s="130"/>
      <c r="V710" s="130"/>
      <c r="W710" s="131"/>
      <c r="X710" s="132"/>
      <c r="Y710" s="133"/>
    </row>
    <row r="711" spans="1:25" x14ac:dyDescent="0.2">
      <c r="A711" s="122"/>
      <c r="B711" s="180"/>
      <c r="F711" s="123"/>
      <c r="G711" s="186"/>
      <c r="H711" s="124"/>
      <c r="I711" s="125"/>
      <c r="J711" s="124"/>
      <c r="K711" s="126"/>
      <c r="L711" s="126"/>
      <c r="M711" s="127"/>
      <c r="N711" s="127"/>
      <c r="O711" s="127"/>
      <c r="P711" s="127"/>
      <c r="Q711" s="127"/>
      <c r="R711" s="128"/>
      <c r="S711" s="129"/>
      <c r="T711" s="129"/>
      <c r="U711" s="130"/>
      <c r="V711" s="130"/>
      <c r="W711" s="131"/>
      <c r="X711" s="132"/>
      <c r="Y711" s="133"/>
    </row>
    <row r="712" spans="1:25" x14ac:dyDescent="0.2">
      <c r="A712" s="122"/>
      <c r="B712" s="180"/>
      <c r="F712" s="123"/>
      <c r="G712" s="186"/>
      <c r="H712" s="124"/>
      <c r="I712" s="125"/>
      <c r="J712" s="124"/>
      <c r="K712" s="126"/>
      <c r="L712" s="126"/>
      <c r="M712" s="127"/>
      <c r="N712" s="127"/>
      <c r="O712" s="127"/>
      <c r="P712" s="127"/>
      <c r="Q712" s="127"/>
      <c r="R712" s="128"/>
      <c r="S712" s="129"/>
      <c r="T712" s="129"/>
      <c r="U712" s="130"/>
      <c r="V712" s="130"/>
      <c r="W712" s="131"/>
      <c r="X712" s="132"/>
      <c r="Y712" s="133"/>
    </row>
    <row r="713" spans="1:25" x14ac:dyDescent="0.2">
      <c r="A713" s="122"/>
      <c r="B713" s="180"/>
      <c r="F713" s="123"/>
      <c r="G713" s="186"/>
      <c r="H713" s="124"/>
      <c r="I713" s="125"/>
      <c r="J713" s="124"/>
      <c r="K713" s="126"/>
      <c r="L713" s="126"/>
      <c r="M713" s="127"/>
      <c r="N713" s="127"/>
      <c r="O713" s="127"/>
      <c r="P713" s="127"/>
      <c r="Q713" s="127"/>
      <c r="R713" s="128"/>
      <c r="S713" s="129"/>
      <c r="T713" s="129"/>
      <c r="U713" s="130"/>
      <c r="V713" s="130"/>
      <c r="W713" s="131"/>
      <c r="X713" s="132"/>
      <c r="Y713" s="133"/>
    </row>
    <row r="714" spans="1:25" x14ac:dyDescent="0.2">
      <c r="A714" s="122"/>
      <c r="B714" s="180"/>
      <c r="F714" s="123"/>
      <c r="G714" s="186"/>
      <c r="H714" s="124"/>
      <c r="I714" s="125"/>
      <c r="J714" s="124"/>
      <c r="K714" s="126"/>
      <c r="L714" s="126"/>
      <c r="M714" s="127"/>
      <c r="N714" s="127"/>
      <c r="O714" s="127"/>
      <c r="P714" s="127"/>
      <c r="Q714" s="127"/>
      <c r="R714" s="128"/>
      <c r="S714" s="129"/>
      <c r="T714" s="129"/>
      <c r="U714" s="130"/>
      <c r="V714" s="130"/>
      <c r="W714" s="131"/>
      <c r="X714" s="132"/>
      <c r="Y714" s="133"/>
    </row>
    <row r="715" spans="1:25" x14ac:dyDescent="0.2">
      <c r="A715" s="122"/>
      <c r="B715" s="180"/>
      <c r="F715" s="123"/>
      <c r="G715" s="186"/>
      <c r="H715" s="124"/>
      <c r="I715" s="125"/>
      <c r="J715" s="124"/>
      <c r="K715" s="126"/>
      <c r="L715" s="126"/>
      <c r="M715" s="127"/>
      <c r="N715" s="127"/>
      <c r="O715" s="127"/>
      <c r="P715" s="127"/>
      <c r="Q715" s="127"/>
      <c r="R715" s="128"/>
      <c r="S715" s="129"/>
      <c r="T715" s="129"/>
      <c r="U715" s="130"/>
      <c r="V715" s="130"/>
      <c r="W715" s="131"/>
      <c r="X715" s="132"/>
      <c r="Y715" s="133"/>
    </row>
    <row r="716" spans="1:25" x14ac:dyDescent="0.2">
      <c r="A716" s="122"/>
      <c r="B716" s="180"/>
      <c r="F716" s="123"/>
      <c r="G716" s="186"/>
      <c r="H716" s="124"/>
      <c r="I716" s="125"/>
      <c r="J716" s="124"/>
      <c r="K716" s="126"/>
      <c r="L716" s="126"/>
      <c r="M716" s="127"/>
      <c r="N716" s="127"/>
      <c r="O716" s="127"/>
      <c r="P716" s="127"/>
      <c r="Q716" s="127"/>
      <c r="R716" s="128"/>
      <c r="S716" s="129"/>
      <c r="T716" s="129"/>
      <c r="U716" s="130"/>
      <c r="V716" s="130"/>
      <c r="W716" s="131"/>
      <c r="X716" s="132"/>
      <c r="Y716" s="133"/>
    </row>
    <row r="717" spans="1:25" x14ac:dyDescent="0.2">
      <c r="A717" s="122"/>
      <c r="B717" s="180"/>
      <c r="F717" s="123"/>
      <c r="G717" s="186"/>
      <c r="H717" s="124"/>
      <c r="I717" s="125"/>
      <c r="J717" s="124"/>
      <c r="K717" s="126"/>
      <c r="L717" s="126"/>
      <c r="M717" s="127"/>
      <c r="N717" s="127"/>
      <c r="O717" s="127"/>
      <c r="P717" s="127"/>
      <c r="Q717" s="127"/>
      <c r="R717" s="128"/>
      <c r="S717" s="129"/>
      <c r="T717" s="129"/>
      <c r="U717" s="130"/>
      <c r="V717" s="130"/>
      <c r="W717" s="131"/>
      <c r="X717" s="132"/>
      <c r="Y717" s="133"/>
    </row>
    <row r="718" spans="1:25" x14ac:dyDescent="0.2">
      <c r="A718" s="122"/>
      <c r="B718" s="180"/>
      <c r="F718" s="123"/>
      <c r="G718" s="186"/>
      <c r="H718" s="124"/>
      <c r="I718" s="125"/>
      <c r="J718" s="124"/>
      <c r="K718" s="126"/>
      <c r="L718" s="126"/>
      <c r="M718" s="127"/>
      <c r="N718" s="127"/>
      <c r="O718" s="127"/>
      <c r="P718" s="127"/>
      <c r="Q718" s="127"/>
      <c r="R718" s="128"/>
      <c r="S718" s="129"/>
      <c r="T718" s="129"/>
      <c r="U718" s="130"/>
      <c r="V718" s="130"/>
      <c r="W718" s="131"/>
      <c r="X718" s="132"/>
      <c r="Y718" s="133"/>
    </row>
    <row r="719" spans="1:25" x14ac:dyDescent="0.2">
      <c r="A719" s="122"/>
      <c r="B719" s="180"/>
      <c r="F719" s="123"/>
      <c r="G719" s="186"/>
      <c r="H719" s="124"/>
      <c r="I719" s="125"/>
      <c r="J719" s="124"/>
      <c r="K719" s="126"/>
      <c r="L719" s="126"/>
      <c r="M719" s="127"/>
      <c r="N719" s="127"/>
      <c r="O719" s="127"/>
      <c r="P719" s="127"/>
      <c r="Q719" s="127"/>
      <c r="R719" s="128"/>
      <c r="S719" s="129"/>
      <c r="T719" s="129"/>
      <c r="U719" s="130"/>
      <c r="V719" s="130"/>
      <c r="W719" s="131"/>
      <c r="X719" s="132"/>
      <c r="Y719" s="133"/>
    </row>
    <row r="720" spans="1:25" x14ac:dyDescent="0.2">
      <c r="A720" s="122"/>
      <c r="B720" s="180"/>
      <c r="F720" s="123"/>
      <c r="G720" s="186"/>
      <c r="H720" s="124"/>
      <c r="I720" s="125"/>
      <c r="J720" s="124"/>
      <c r="K720" s="126"/>
      <c r="L720" s="126"/>
      <c r="M720" s="127"/>
      <c r="N720" s="127"/>
      <c r="O720" s="127"/>
      <c r="P720" s="127"/>
      <c r="Q720" s="127"/>
      <c r="R720" s="128"/>
      <c r="S720" s="129"/>
      <c r="T720" s="129"/>
      <c r="U720" s="130"/>
      <c r="V720" s="130"/>
      <c r="W720" s="131"/>
      <c r="X720" s="132"/>
      <c r="Y720" s="133"/>
    </row>
    <row r="721" spans="1:25" x14ac:dyDescent="0.2">
      <c r="A721" s="122"/>
      <c r="B721" s="180"/>
      <c r="F721" s="123"/>
      <c r="G721" s="186"/>
      <c r="H721" s="124"/>
      <c r="I721" s="125"/>
      <c r="J721" s="124"/>
      <c r="K721" s="126"/>
      <c r="L721" s="126"/>
      <c r="M721" s="127"/>
      <c r="N721" s="127"/>
      <c r="O721" s="127"/>
      <c r="P721" s="127"/>
      <c r="Q721" s="127"/>
      <c r="R721" s="128"/>
      <c r="S721" s="129"/>
      <c r="T721" s="129"/>
      <c r="U721" s="130"/>
      <c r="V721" s="130"/>
      <c r="W721" s="131"/>
      <c r="X721" s="132"/>
      <c r="Y721" s="133"/>
    </row>
    <row r="722" spans="1:25" x14ac:dyDescent="0.2">
      <c r="A722" s="122"/>
      <c r="B722" s="180"/>
      <c r="F722" s="123"/>
      <c r="G722" s="186"/>
      <c r="H722" s="124"/>
      <c r="I722" s="125"/>
      <c r="J722" s="124"/>
      <c r="K722" s="126"/>
      <c r="L722" s="126"/>
      <c r="M722" s="127"/>
      <c r="N722" s="127"/>
      <c r="O722" s="127"/>
      <c r="P722" s="127"/>
      <c r="Q722" s="127"/>
      <c r="R722" s="128"/>
      <c r="S722" s="129"/>
      <c r="T722" s="129"/>
      <c r="U722" s="130"/>
      <c r="V722" s="130"/>
      <c r="W722" s="131"/>
      <c r="X722" s="132"/>
      <c r="Y722" s="133"/>
    </row>
    <row r="723" spans="1:25" x14ac:dyDescent="0.2">
      <c r="A723" s="122"/>
      <c r="B723" s="180"/>
      <c r="F723" s="123"/>
      <c r="G723" s="186"/>
      <c r="H723" s="124"/>
      <c r="I723" s="125"/>
      <c r="J723" s="124"/>
      <c r="K723" s="126"/>
      <c r="L723" s="126"/>
      <c r="M723" s="127"/>
      <c r="N723" s="127"/>
      <c r="O723" s="127"/>
      <c r="P723" s="127"/>
      <c r="Q723" s="127"/>
      <c r="R723" s="128"/>
      <c r="S723" s="129"/>
      <c r="T723" s="129"/>
      <c r="U723" s="130"/>
      <c r="V723" s="130"/>
      <c r="W723" s="131"/>
      <c r="X723" s="132"/>
      <c r="Y723" s="133"/>
    </row>
    <row r="724" spans="1:25" x14ac:dyDescent="0.2">
      <c r="A724" s="122"/>
      <c r="B724" s="180"/>
      <c r="F724" s="123"/>
      <c r="G724" s="186"/>
      <c r="H724" s="124"/>
      <c r="I724" s="125"/>
      <c r="J724" s="124"/>
      <c r="K724" s="126"/>
      <c r="L724" s="126"/>
      <c r="M724" s="127"/>
      <c r="N724" s="127"/>
      <c r="O724" s="127"/>
      <c r="P724" s="127"/>
      <c r="Q724" s="127"/>
      <c r="R724" s="128"/>
      <c r="S724" s="129"/>
      <c r="T724" s="129"/>
      <c r="U724" s="130"/>
      <c r="V724" s="130"/>
      <c r="W724" s="131"/>
      <c r="X724" s="132"/>
      <c r="Y724" s="133"/>
    </row>
    <row r="725" spans="1:25" x14ac:dyDescent="0.2">
      <c r="A725" s="122"/>
      <c r="B725" s="180"/>
      <c r="F725" s="123"/>
      <c r="G725" s="186"/>
      <c r="H725" s="124"/>
      <c r="I725" s="125"/>
      <c r="J725" s="124"/>
      <c r="K725" s="126"/>
      <c r="L725" s="126"/>
      <c r="M725" s="127"/>
      <c r="N725" s="127"/>
      <c r="O725" s="127"/>
      <c r="P725" s="127"/>
      <c r="Q725" s="127"/>
      <c r="R725" s="128"/>
      <c r="S725" s="129"/>
      <c r="T725" s="129"/>
      <c r="U725" s="130"/>
      <c r="V725" s="130"/>
      <c r="W725" s="131"/>
      <c r="X725" s="132"/>
      <c r="Y725" s="133"/>
    </row>
    <row r="726" spans="1:25" x14ac:dyDescent="0.2">
      <c r="A726" s="122"/>
      <c r="B726" s="180"/>
      <c r="F726" s="123"/>
      <c r="G726" s="186"/>
      <c r="H726" s="124"/>
      <c r="I726" s="125"/>
      <c r="J726" s="124"/>
      <c r="K726" s="126"/>
      <c r="L726" s="126"/>
      <c r="M726" s="127"/>
      <c r="N726" s="127"/>
      <c r="O726" s="127"/>
      <c r="P726" s="127"/>
      <c r="Q726" s="127"/>
      <c r="R726" s="128"/>
      <c r="S726" s="129"/>
      <c r="T726" s="129"/>
      <c r="U726" s="130"/>
      <c r="V726" s="130"/>
      <c r="W726" s="131"/>
      <c r="X726" s="132"/>
      <c r="Y726" s="133"/>
    </row>
    <row r="727" spans="1:25" x14ac:dyDescent="0.2">
      <c r="A727" s="122"/>
      <c r="B727" s="180"/>
      <c r="F727" s="123"/>
      <c r="G727" s="186"/>
      <c r="H727" s="124"/>
      <c r="I727" s="125"/>
      <c r="J727" s="124"/>
      <c r="K727" s="126"/>
      <c r="L727" s="126"/>
      <c r="M727" s="127"/>
      <c r="N727" s="127"/>
      <c r="O727" s="127"/>
      <c r="P727" s="127"/>
      <c r="Q727" s="127"/>
      <c r="R727" s="128"/>
      <c r="S727" s="129"/>
      <c r="T727" s="129"/>
      <c r="U727" s="130"/>
      <c r="V727" s="130"/>
      <c r="W727" s="131"/>
      <c r="X727" s="132"/>
      <c r="Y727" s="133"/>
    </row>
    <row r="728" spans="1:25" x14ac:dyDescent="0.2">
      <c r="A728" s="122"/>
      <c r="B728" s="180"/>
      <c r="F728" s="123"/>
      <c r="G728" s="186"/>
      <c r="H728" s="124"/>
      <c r="I728" s="125"/>
      <c r="J728" s="124"/>
      <c r="K728" s="126"/>
      <c r="L728" s="126"/>
      <c r="M728" s="127"/>
      <c r="N728" s="127"/>
      <c r="O728" s="127"/>
      <c r="P728" s="127"/>
      <c r="Q728" s="127"/>
      <c r="R728" s="128"/>
      <c r="S728" s="129"/>
      <c r="T728" s="129"/>
      <c r="U728" s="130"/>
      <c r="V728" s="130"/>
      <c r="W728" s="131"/>
      <c r="X728" s="132"/>
      <c r="Y728" s="133"/>
    </row>
    <row r="729" spans="1:25" x14ac:dyDescent="0.2">
      <c r="A729" s="122"/>
      <c r="B729" s="180"/>
      <c r="F729" s="123"/>
      <c r="G729" s="186"/>
      <c r="H729" s="124"/>
      <c r="I729" s="125"/>
      <c r="J729" s="124"/>
      <c r="K729" s="126"/>
      <c r="L729" s="126"/>
      <c r="M729" s="127"/>
      <c r="N729" s="127"/>
      <c r="O729" s="127"/>
      <c r="P729" s="127"/>
      <c r="Q729" s="127"/>
      <c r="R729" s="128"/>
      <c r="S729" s="129"/>
      <c r="T729" s="129"/>
      <c r="U729" s="130"/>
      <c r="V729" s="130"/>
      <c r="W729" s="131"/>
      <c r="X729" s="132"/>
      <c r="Y729" s="133"/>
    </row>
    <row r="730" spans="1:25" x14ac:dyDescent="0.2">
      <c r="A730" s="122"/>
      <c r="B730" s="180"/>
      <c r="F730" s="123"/>
      <c r="G730" s="186"/>
      <c r="H730" s="124"/>
      <c r="I730" s="125"/>
      <c r="J730" s="124"/>
      <c r="K730" s="126"/>
      <c r="L730" s="126"/>
      <c r="M730" s="127"/>
      <c r="N730" s="127"/>
      <c r="O730" s="127"/>
      <c r="P730" s="127"/>
      <c r="Q730" s="127"/>
      <c r="R730" s="128"/>
      <c r="S730" s="129"/>
      <c r="T730" s="129"/>
      <c r="U730" s="130"/>
      <c r="V730" s="130"/>
      <c r="W730" s="131"/>
      <c r="X730" s="132"/>
      <c r="Y730" s="133"/>
    </row>
    <row r="731" spans="1:25" x14ac:dyDescent="0.2">
      <c r="A731" s="122"/>
      <c r="B731" s="180"/>
      <c r="F731" s="123"/>
      <c r="G731" s="186"/>
      <c r="H731" s="124"/>
      <c r="I731" s="125"/>
      <c r="J731" s="124"/>
      <c r="K731" s="126"/>
      <c r="L731" s="126"/>
      <c r="M731" s="127"/>
      <c r="N731" s="127"/>
      <c r="O731" s="127"/>
      <c r="P731" s="127"/>
      <c r="Q731" s="127"/>
      <c r="R731" s="128"/>
      <c r="S731" s="129"/>
      <c r="T731" s="129"/>
      <c r="U731" s="130"/>
      <c r="V731" s="130"/>
      <c r="W731" s="131"/>
      <c r="X731" s="132"/>
      <c r="Y731" s="133"/>
    </row>
    <row r="732" spans="1:25" x14ac:dyDescent="0.2">
      <c r="A732" s="122"/>
      <c r="B732" s="180"/>
      <c r="F732" s="123"/>
      <c r="G732" s="186"/>
      <c r="H732" s="124"/>
      <c r="I732" s="125"/>
      <c r="J732" s="124"/>
      <c r="K732" s="126"/>
      <c r="L732" s="126"/>
      <c r="M732" s="127"/>
      <c r="N732" s="127"/>
      <c r="O732" s="127"/>
      <c r="P732" s="127"/>
      <c r="Q732" s="127"/>
      <c r="R732" s="128"/>
      <c r="S732" s="129"/>
      <c r="T732" s="129"/>
      <c r="U732" s="130"/>
      <c r="V732" s="130"/>
      <c r="W732" s="131"/>
      <c r="X732" s="132"/>
      <c r="Y732" s="133"/>
    </row>
    <row r="733" spans="1:25" x14ac:dyDescent="0.2">
      <c r="A733" s="122"/>
      <c r="B733" s="180"/>
      <c r="F733" s="123"/>
      <c r="G733" s="186"/>
      <c r="H733" s="124"/>
      <c r="I733" s="125"/>
      <c r="J733" s="124"/>
      <c r="K733" s="126"/>
      <c r="L733" s="126"/>
      <c r="M733" s="127"/>
      <c r="N733" s="127"/>
      <c r="O733" s="127"/>
      <c r="P733" s="127"/>
      <c r="Q733" s="127"/>
      <c r="R733" s="128"/>
      <c r="S733" s="129"/>
      <c r="T733" s="129"/>
      <c r="U733" s="130"/>
      <c r="V733" s="130"/>
      <c r="W733" s="131"/>
      <c r="X733" s="132"/>
      <c r="Y733" s="133"/>
    </row>
    <row r="734" spans="1:25" x14ac:dyDescent="0.2">
      <c r="A734" s="122"/>
      <c r="B734" s="180"/>
      <c r="F734" s="123"/>
      <c r="G734" s="186"/>
      <c r="H734" s="124"/>
      <c r="I734" s="125"/>
      <c r="J734" s="124"/>
      <c r="K734" s="126"/>
      <c r="L734" s="126"/>
      <c r="M734" s="127"/>
      <c r="N734" s="127"/>
      <c r="O734" s="127"/>
      <c r="P734" s="127"/>
      <c r="Q734" s="127"/>
      <c r="R734" s="128"/>
      <c r="S734" s="129"/>
      <c r="T734" s="129"/>
      <c r="U734" s="130"/>
      <c r="V734" s="130"/>
      <c r="W734" s="131"/>
      <c r="X734" s="132"/>
      <c r="Y734" s="133"/>
    </row>
    <row r="735" spans="1:25" x14ac:dyDescent="0.2">
      <c r="A735" s="122"/>
      <c r="B735" s="180"/>
      <c r="F735" s="123"/>
      <c r="G735" s="186"/>
      <c r="H735" s="124"/>
      <c r="I735" s="125"/>
      <c r="J735" s="124"/>
      <c r="K735" s="126"/>
      <c r="L735" s="126"/>
      <c r="M735" s="127"/>
      <c r="N735" s="127"/>
      <c r="O735" s="127"/>
      <c r="P735" s="127"/>
      <c r="Q735" s="127"/>
      <c r="R735" s="128"/>
      <c r="S735" s="129"/>
      <c r="T735" s="129"/>
      <c r="U735" s="130"/>
      <c r="V735" s="130"/>
      <c r="W735" s="131"/>
      <c r="X735" s="132"/>
      <c r="Y735" s="133"/>
    </row>
    <row r="736" spans="1:25" x14ac:dyDescent="0.2">
      <c r="A736" s="122"/>
      <c r="B736" s="180"/>
      <c r="F736" s="123"/>
      <c r="G736" s="186"/>
      <c r="H736" s="124"/>
      <c r="I736" s="125"/>
      <c r="J736" s="124"/>
      <c r="K736" s="126"/>
      <c r="L736" s="126"/>
      <c r="M736" s="127"/>
      <c r="N736" s="127"/>
      <c r="O736" s="127"/>
      <c r="P736" s="127"/>
      <c r="Q736" s="127"/>
      <c r="R736" s="128"/>
      <c r="S736" s="129"/>
      <c r="T736" s="129"/>
      <c r="U736" s="130"/>
      <c r="V736" s="130"/>
      <c r="W736" s="131"/>
      <c r="X736" s="132"/>
      <c r="Y736" s="133"/>
    </row>
    <row r="737" spans="1:25" x14ac:dyDescent="0.2">
      <c r="A737" s="122"/>
      <c r="B737" s="180"/>
      <c r="F737" s="123"/>
      <c r="G737" s="186"/>
      <c r="H737" s="124"/>
      <c r="I737" s="125"/>
      <c r="J737" s="124"/>
      <c r="K737" s="126"/>
      <c r="L737" s="126"/>
      <c r="M737" s="127"/>
      <c r="N737" s="127"/>
      <c r="O737" s="127"/>
      <c r="P737" s="127"/>
      <c r="Q737" s="127"/>
      <c r="R737" s="128"/>
      <c r="S737" s="129"/>
      <c r="T737" s="129"/>
      <c r="U737" s="130"/>
      <c r="V737" s="130"/>
      <c r="W737" s="131"/>
      <c r="X737" s="132"/>
      <c r="Y737" s="133"/>
    </row>
    <row r="738" spans="1:25" x14ac:dyDescent="0.2">
      <c r="A738" s="122"/>
      <c r="B738" s="180"/>
      <c r="F738" s="123"/>
      <c r="G738" s="186"/>
      <c r="H738" s="124"/>
      <c r="I738" s="125"/>
      <c r="J738" s="124"/>
      <c r="K738" s="126"/>
      <c r="L738" s="126"/>
      <c r="M738" s="127"/>
      <c r="N738" s="127"/>
      <c r="O738" s="127"/>
      <c r="P738" s="127"/>
      <c r="Q738" s="127"/>
      <c r="R738" s="128"/>
      <c r="S738" s="129"/>
      <c r="T738" s="129"/>
      <c r="U738" s="130"/>
      <c r="V738" s="130"/>
      <c r="W738" s="131"/>
      <c r="X738" s="132"/>
      <c r="Y738" s="133"/>
    </row>
    <row r="739" spans="1:25" x14ac:dyDescent="0.2">
      <c r="A739" s="122"/>
      <c r="B739" s="180"/>
      <c r="F739" s="123"/>
      <c r="G739" s="186"/>
      <c r="H739" s="124"/>
      <c r="I739" s="125"/>
      <c r="J739" s="124"/>
      <c r="K739" s="126"/>
      <c r="L739" s="126"/>
      <c r="M739" s="127"/>
      <c r="N739" s="127"/>
      <c r="O739" s="127"/>
      <c r="P739" s="127"/>
      <c r="Q739" s="127"/>
      <c r="R739" s="128"/>
      <c r="S739" s="129"/>
      <c r="T739" s="129"/>
      <c r="U739" s="130"/>
      <c r="V739" s="130"/>
      <c r="W739" s="131"/>
      <c r="X739" s="132"/>
      <c r="Y739" s="133"/>
    </row>
    <row r="740" spans="1:25" x14ac:dyDescent="0.2">
      <c r="A740" s="122"/>
      <c r="B740" s="180"/>
      <c r="F740" s="123"/>
      <c r="G740" s="186"/>
      <c r="H740" s="124"/>
      <c r="I740" s="125"/>
      <c r="J740" s="124"/>
      <c r="K740" s="126"/>
      <c r="L740" s="126"/>
      <c r="M740" s="127"/>
      <c r="N740" s="127"/>
      <c r="O740" s="127"/>
      <c r="P740" s="127"/>
      <c r="Q740" s="127"/>
      <c r="R740" s="128"/>
      <c r="S740" s="129"/>
      <c r="T740" s="129"/>
      <c r="U740" s="130"/>
      <c r="V740" s="130"/>
      <c r="W740" s="131"/>
      <c r="X740" s="132"/>
      <c r="Y740" s="133"/>
    </row>
    <row r="741" spans="1:25" x14ac:dyDescent="0.2">
      <c r="A741" s="122"/>
      <c r="B741" s="180"/>
      <c r="F741" s="123"/>
      <c r="G741" s="186"/>
      <c r="H741" s="124"/>
      <c r="I741" s="125"/>
      <c r="J741" s="124"/>
      <c r="K741" s="126"/>
      <c r="L741" s="126"/>
      <c r="M741" s="127"/>
      <c r="N741" s="127"/>
      <c r="O741" s="127"/>
      <c r="P741" s="127"/>
      <c r="Q741" s="127"/>
      <c r="R741" s="128"/>
      <c r="S741" s="129"/>
      <c r="T741" s="129"/>
      <c r="U741" s="130"/>
      <c r="V741" s="130"/>
      <c r="W741" s="131"/>
      <c r="X741" s="132"/>
      <c r="Y741" s="133"/>
    </row>
    <row r="742" spans="1:25" x14ac:dyDescent="0.2">
      <c r="A742" s="122"/>
      <c r="B742" s="180"/>
      <c r="F742" s="123"/>
      <c r="G742" s="186"/>
      <c r="H742" s="124"/>
      <c r="I742" s="125"/>
      <c r="J742" s="124"/>
      <c r="K742" s="126"/>
      <c r="L742" s="126"/>
      <c r="M742" s="127"/>
      <c r="N742" s="127"/>
      <c r="O742" s="127"/>
      <c r="P742" s="127"/>
      <c r="Q742" s="127"/>
      <c r="R742" s="128"/>
      <c r="S742" s="129"/>
      <c r="T742" s="129"/>
      <c r="U742" s="130"/>
      <c r="V742" s="130"/>
      <c r="W742" s="131"/>
      <c r="X742" s="132"/>
      <c r="Y742" s="133"/>
    </row>
    <row r="743" spans="1:25" x14ac:dyDescent="0.2">
      <c r="A743" s="122"/>
      <c r="B743" s="180"/>
      <c r="F743" s="123"/>
      <c r="G743" s="186"/>
      <c r="H743" s="124"/>
      <c r="I743" s="125"/>
      <c r="J743" s="124"/>
      <c r="K743" s="126"/>
      <c r="L743" s="126"/>
      <c r="M743" s="127"/>
      <c r="N743" s="127"/>
      <c r="O743" s="127"/>
      <c r="P743" s="127"/>
      <c r="Q743" s="127"/>
      <c r="R743" s="128"/>
      <c r="S743" s="129"/>
      <c r="T743" s="129"/>
      <c r="U743" s="130"/>
      <c r="V743" s="130"/>
      <c r="W743" s="131"/>
      <c r="X743" s="132"/>
      <c r="Y743" s="133"/>
    </row>
    <row r="744" spans="1:25" x14ac:dyDescent="0.2">
      <c r="A744" s="122"/>
      <c r="B744" s="180"/>
      <c r="F744" s="123"/>
      <c r="G744" s="186"/>
      <c r="H744" s="124"/>
      <c r="I744" s="125"/>
      <c r="J744" s="124"/>
      <c r="K744" s="126"/>
      <c r="L744" s="126"/>
      <c r="M744" s="127"/>
      <c r="N744" s="127"/>
      <c r="O744" s="127"/>
      <c r="P744" s="127"/>
      <c r="Q744" s="127"/>
      <c r="R744" s="128"/>
      <c r="S744" s="129"/>
      <c r="T744" s="129"/>
      <c r="U744" s="130"/>
      <c r="V744" s="130"/>
      <c r="W744" s="131"/>
      <c r="X744" s="132"/>
      <c r="Y744" s="133"/>
    </row>
    <row r="745" spans="1:25" x14ac:dyDescent="0.2">
      <c r="A745" s="122"/>
      <c r="B745" s="180"/>
      <c r="F745" s="123"/>
      <c r="G745" s="186"/>
      <c r="H745" s="124"/>
      <c r="I745" s="125"/>
      <c r="J745" s="124"/>
      <c r="K745" s="126"/>
      <c r="L745" s="126"/>
      <c r="M745" s="127"/>
      <c r="N745" s="127"/>
      <c r="O745" s="127"/>
      <c r="P745" s="127"/>
      <c r="Q745" s="127"/>
      <c r="R745" s="128"/>
      <c r="S745" s="129"/>
      <c r="T745" s="129"/>
      <c r="U745" s="130"/>
      <c r="V745" s="130"/>
      <c r="W745" s="131"/>
      <c r="X745" s="132"/>
      <c r="Y745" s="133"/>
    </row>
    <row r="746" spans="1:25" x14ac:dyDescent="0.2">
      <c r="A746" s="122"/>
      <c r="B746" s="180"/>
      <c r="F746" s="123"/>
      <c r="G746" s="186"/>
      <c r="H746" s="124"/>
      <c r="I746" s="125"/>
      <c r="J746" s="124"/>
      <c r="K746" s="126"/>
      <c r="L746" s="126"/>
      <c r="M746" s="127"/>
      <c r="N746" s="127"/>
      <c r="O746" s="127"/>
      <c r="P746" s="127"/>
      <c r="Q746" s="127"/>
      <c r="R746" s="128"/>
      <c r="S746" s="129"/>
      <c r="T746" s="129"/>
      <c r="U746" s="130"/>
      <c r="V746" s="130"/>
      <c r="W746" s="131"/>
      <c r="X746" s="132"/>
      <c r="Y746" s="133"/>
    </row>
    <row r="747" spans="1:25" x14ac:dyDescent="0.2">
      <c r="A747" s="122"/>
      <c r="B747" s="180"/>
      <c r="F747" s="123"/>
      <c r="G747" s="186"/>
      <c r="H747" s="124"/>
      <c r="I747" s="125"/>
      <c r="J747" s="124"/>
      <c r="K747" s="126"/>
      <c r="L747" s="126"/>
      <c r="M747" s="127"/>
      <c r="N747" s="127"/>
      <c r="O747" s="127"/>
      <c r="P747" s="127"/>
      <c r="Q747" s="127"/>
      <c r="R747" s="128"/>
      <c r="S747" s="129"/>
      <c r="T747" s="129"/>
      <c r="U747" s="130"/>
      <c r="V747" s="130"/>
      <c r="W747" s="131"/>
      <c r="X747" s="132"/>
      <c r="Y747" s="133"/>
    </row>
    <row r="748" spans="1:25" x14ac:dyDescent="0.2">
      <c r="A748" s="122"/>
      <c r="B748" s="180"/>
      <c r="F748" s="123"/>
      <c r="G748" s="186"/>
      <c r="H748" s="124"/>
      <c r="I748" s="125"/>
      <c r="J748" s="124"/>
      <c r="K748" s="126"/>
      <c r="L748" s="126"/>
      <c r="M748" s="127"/>
      <c r="N748" s="127"/>
      <c r="O748" s="127"/>
      <c r="P748" s="127"/>
      <c r="Q748" s="127"/>
      <c r="R748" s="128"/>
      <c r="S748" s="129"/>
      <c r="T748" s="129"/>
      <c r="U748" s="130"/>
      <c r="V748" s="130"/>
      <c r="W748" s="131"/>
      <c r="X748" s="132"/>
      <c r="Y748" s="133"/>
    </row>
    <row r="749" spans="1:25" x14ac:dyDescent="0.2">
      <c r="A749" s="122"/>
      <c r="B749" s="180"/>
      <c r="F749" s="123"/>
      <c r="G749" s="186"/>
      <c r="H749" s="124"/>
      <c r="I749" s="125"/>
      <c r="J749" s="124"/>
      <c r="K749" s="126"/>
      <c r="L749" s="126"/>
      <c r="M749" s="127"/>
      <c r="N749" s="127"/>
      <c r="O749" s="127"/>
      <c r="P749" s="127"/>
      <c r="Q749" s="127"/>
      <c r="R749" s="128"/>
      <c r="S749" s="129"/>
      <c r="T749" s="129"/>
      <c r="U749" s="130"/>
      <c r="V749" s="130"/>
      <c r="W749" s="131"/>
      <c r="X749" s="132"/>
      <c r="Y749" s="133"/>
    </row>
    <row r="750" spans="1:25" x14ac:dyDescent="0.2">
      <c r="A750" s="122"/>
      <c r="B750" s="180"/>
      <c r="F750" s="123"/>
      <c r="G750" s="186"/>
      <c r="H750" s="124"/>
      <c r="I750" s="125"/>
      <c r="J750" s="124"/>
      <c r="K750" s="126"/>
      <c r="L750" s="126"/>
      <c r="M750" s="127"/>
      <c r="N750" s="127"/>
      <c r="O750" s="127"/>
      <c r="P750" s="127"/>
      <c r="Q750" s="127"/>
      <c r="R750" s="128"/>
      <c r="S750" s="129"/>
      <c r="T750" s="129"/>
      <c r="U750" s="130"/>
      <c r="V750" s="130"/>
      <c r="W750" s="131"/>
      <c r="X750" s="132"/>
      <c r="Y750" s="133"/>
    </row>
    <row r="751" spans="1:25" x14ac:dyDescent="0.2">
      <c r="A751" s="122"/>
      <c r="B751" s="180"/>
      <c r="F751" s="123"/>
      <c r="G751" s="186"/>
      <c r="H751" s="124"/>
      <c r="I751" s="125"/>
      <c r="J751" s="124"/>
      <c r="K751" s="126"/>
      <c r="L751" s="126"/>
      <c r="M751" s="127"/>
      <c r="N751" s="127"/>
      <c r="O751" s="127"/>
      <c r="P751" s="127"/>
      <c r="Q751" s="127"/>
      <c r="R751" s="128"/>
      <c r="S751" s="129"/>
      <c r="T751" s="129"/>
      <c r="U751" s="130"/>
      <c r="V751" s="130"/>
      <c r="W751" s="131"/>
      <c r="X751" s="132"/>
      <c r="Y751" s="133"/>
    </row>
    <row r="752" spans="1:25" x14ac:dyDescent="0.2">
      <c r="A752" s="122"/>
      <c r="B752" s="180"/>
      <c r="F752" s="123"/>
      <c r="G752" s="186"/>
      <c r="H752" s="124"/>
      <c r="I752" s="125"/>
      <c r="J752" s="124"/>
      <c r="K752" s="126"/>
      <c r="L752" s="126"/>
      <c r="M752" s="127"/>
      <c r="N752" s="127"/>
      <c r="O752" s="127"/>
      <c r="P752" s="127"/>
      <c r="Q752" s="127"/>
      <c r="R752" s="128"/>
      <c r="S752" s="129"/>
      <c r="T752" s="129"/>
      <c r="U752" s="130"/>
      <c r="V752" s="130"/>
      <c r="W752" s="131"/>
      <c r="X752" s="132"/>
      <c r="Y752" s="133"/>
    </row>
    <row r="753" spans="1:25" x14ac:dyDescent="0.2">
      <c r="A753" s="122"/>
      <c r="B753" s="180"/>
      <c r="F753" s="123"/>
      <c r="G753" s="186"/>
      <c r="H753" s="124"/>
      <c r="I753" s="125"/>
      <c r="J753" s="124"/>
      <c r="K753" s="126"/>
      <c r="L753" s="126"/>
      <c r="M753" s="127"/>
      <c r="N753" s="127"/>
      <c r="O753" s="127"/>
      <c r="P753" s="127"/>
      <c r="Q753" s="127"/>
      <c r="R753" s="128"/>
      <c r="S753" s="129"/>
      <c r="T753" s="129"/>
      <c r="U753" s="130"/>
      <c r="V753" s="130"/>
      <c r="W753" s="131"/>
      <c r="X753" s="132"/>
      <c r="Y753" s="133"/>
    </row>
    <row r="754" spans="1:25" x14ac:dyDescent="0.2">
      <c r="A754" s="122"/>
      <c r="B754" s="180"/>
      <c r="F754" s="123"/>
      <c r="G754" s="186"/>
      <c r="H754" s="124"/>
      <c r="I754" s="125"/>
      <c r="J754" s="124"/>
      <c r="K754" s="126"/>
      <c r="L754" s="126"/>
      <c r="M754" s="127"/>
      <c r="N754" s="127"/>
      <c r="O754" s="127"/>
      <c r="P754" s="127"/>
      <c r="Q754" s="127"/>
      <c r="R754" s="128"/>
      <c r="S754" s="129"/>
      <c r="T754" s="129"/>
      <c r="U754" s="130"/>
      <c r="V754" s="130"/>
      <c r="W754" s="131"/>
      <c r="X754" s="132"/>
      <c r="Y754" s="133"/>
    </row>
    <row r="755" spans="1:25" x14ac:dyDescent="0.2">
      <c r="A755" s="122"/>
      <c r="B755" s="180"/>
      <c r="F755" s="123"/>
      <c r="G755" s="186"/>
      <c r="H755" s="124"/>
      <c r="I755" s="125"/>
      <c r="J755" s="124"/>
      <c r="K755" s="126"/>
      <c r="L755" s="126"/>
      <c r="M755" s="127"/>
      <c r="N755" s="127"/>
      <c r="O755" s="127"/>
      <c r="P755" s="127"/>
      <c r="Q755" s="127"/>
      <c r="R755" s="128"/>
      <c r="S755" s="129"/>
      <c r="T755" s="129"/>
      <c r="U755" s="130"/>
      <c r="V755" s="130"/>
      <c r="W755" s="131"/>
      <c r="X755" s="132"/>
      <c r="Y755" s="133"/>
    </row>
    <row r="756" spans="1:25" x14ac:dyDescent="0.2">
      <c r="A756" s="122"/>
      <c r="B756" s="180"/>
      <c r="F756" s="123"/>
      <c r="G756" s="186"/>
      <c r="H756" s="124"/>
      <c r="I756" s="125"/>
      <c r="J756" s="124"/>
      <c r="K756" s="126"/>
      <c r="L756" s="126"/>
      <c r="M756" s="127"/>
      <c r="N756" s="127"/>
      <c r="O756" s="127"/>
      <c r="P756" s="127"/>
      <c r="Q756" s="127"/>
      <c r="R756" s="128"/>
      <c r="S756" s="129"/>
      <c r="T756" s="129"/>
      <c r="U756" s="130"/>
      <c r="V756" s="130"/>
      <c r="W756" s="131"/>
      <c r="X756" s="132"/>
      <c r="Y756" s="133"/>
    </row>
    <row r="757" spans="1:25" x14ac:dyDescent="0.2">
      <c r="A757" s="122"/>
      <c r="B757" s="180"/>
      <c r="F757" s="123"/>
      <c r="G757" s="186"/>
      <c r="H757" s="124"/>
      <c r="I757" s="125"/>
      <c r="J757" s="124"/>
      <c r="K757" s="126"/>
      <c r="L757" s="126"/>
      <c r="M757" s="127"/>
      <c r="N757" s="127"/>
      <c r="O757" s="127"/>
      <c r="P757" s="127"/>
      <c r="Q757" s="127"/>
      <c r="R757" s="128"/>
      <c r="S757" s="129"/>
      <c r="T757" s="129"/>
      <c r="U757" s="130"/>
      <c r="V757" s="130"/>
      <c r="W757" s="131"/>
      <c r="X757" s="132"/>
      <c r="Y757" s="133"/>
    </row>
    <row r="758" spans="1:25" x14ac:dyDescent="0.2">
      <c r="A758" s="122"/>
      <c r="B758" s="180"/>
      <c r="F758" s="123"/>
      <c r="G758" s="186"/>
      <c r="H758" s="124"/>
      <c r="I758" s="125"/>
      <c r="J758" s="124"/>
      <c r="K758" s="126"/>
      <c r="L758" s="126"/>
      <c r="M758" s="127"/>
      <c r="N758" s="127"/>
      <c r="O758" s="127"/>
      <c r="P758" s="127"/>
      <c r="Q758" s="127"/>
      <c r="R758" s="128"/>
      <c r="S758" s="129"/>
      <c r="T758" s="129"/>
      <c r="U758" s="130"/>
      <c r="V758" s="130"/>
      <c r="W758" s="131"/>
      <c r="X758" s="132"/>
      <c r="Y758" s="133"/>
    </row>
    <row r="759" spans="1:25" x14ac:dyDescent="0.2">
      <c r="A759" s="122"/>
      <c r="B759" s="180"/>
      <c r="F759" s="123"/>
      <c r="G759" s="186"/>
      <c r="H759" s="124"/>
      <c r="I759" s="125"/>
      <c r="J759" s="124"/>
      <c r="K759" s="126"/>
      <c r="L759" s="126"/>
      <c r="M759" s="127"/>
      <c r="N759" s="127"/>
      <c r="O759" s="127"/>
      <c r="P759" s="127"/>
      <c r="Q759" s="127"/>
      <c r="R759" s="128"/>
      <c r="S759" s="129"/>
      <c r="T759" s="129"/>
      <c r="U759" s="130"/>
      <c r="V759" s="130"/>
      <c r="W759" s="131"/>
      <c r="X759" s="132"/>
      <c r="Y759" s="133"/>
    </row>
    <row r="760" spans="1:25" x14ac:dyDescent="0.2">
      <c r="A760" s="122"/>
      <c r="B760" s="180"/>
      <c r="F760" s="123"/>
      <c r="G760" s="186"/>
      <c r="H760" s="124"/>
      <c r="I760" s="125"/>
      <c r="J760" s="124"/>
      <c r="K760" s="126"/>
      <c r="L760" s="126"/>
      <c r="M760" s="127"/>
      <c r="N760" s="127"/>
      <c r="O760" s="127"/>
      <c r="P760" s="127"/>
      <c r="Q760" s="127"/>
      <c r="R760" s="128"/>
      <c r="S760" s="129"/>
      <c r="T760" s="129"/>
      <c r="U760" s="130"/>
      <c r="V760" s="130"/>
      <c r="W760" s="131"/>
      <c r="X760" s="132"/>
      <c r="Y760" s="133"/>
    </row>
    <row r="761" spans="1:25" x14ac:dyDescent="0.2">
      <c r="A761" s="122"/>
      <c r="B761" s="180"/>
      <c r="F761" s="123"/>
      <c r="G761" s="186"/>
      <c r="H761" s="124"/>
      <c r="I761" s="125"/>
      <c r="J761" s="124"/>
      <c r="K761" s="126"/>
      <c r="L761" s="126"/>
      <c r="M761" s="127"/>
      <c r="N761" s="127"/>
      <c r="O761" s="127"/>
      <c r="P761" s="127"/>
      <c r="Q761" s="127"/>
      <c r="R761" s="128"/>
      <c r="S761" s="129"/>
      <c r="T761" s="129"/>
      <c r="U761" s="130"/>
      <c r="V761" s="130"/>
      <c r="W761" s="131"/>
      <c r="X761" s="132"/>
      <c r="Y761" s="133"/>
    </row>
    <row r="762" spans="1:25" x14ac:dyDescent="0.2">
      <c r="A762" s="122"/>
      <c r="B762" s="180"/>
      <c r="F762" s="123"/>
      <c r="G762" s="186"/>
      <c r="H762" s="124"/>
      <c r="I762" s="125"/>
      <c r="J762" s="124"/>
      <c r="K762" s="126"/>
      <c r="L762" s="126"/>
      <c r="M762" s="127"/>
      <c r="N762" s="127"/>
      <c r="O762" s="127"/>
      <c r="P762" s="127"/>
      <c r="Q762" s="127"/>
      <c r="R762" s="128"/>
      <c r="S762" s="129"/>
      <c r="T762" s="129"/>
      <c r="U762" s="130"/>
      <c r="V762" s="130"/>
      <c r="W762" s="131"/>
      <c r="X762" s="132"/>
      <c r="Y762" s="133"/>
    </row>
    <row r="763" spans="1:25" x14ac:dyDescent="0.2">
      <c r="A763" s="122"/>
      <c r="B763" s="180"/>
      <c r="F763" s="123"/>
      <c r="G763" s="186"/>
      <c r="H763" s="124"/>
      <c r="I763" s="125"/>
      <c r="J763" s="124"/>
      <c r="K763" s="126"/>
      <c r="L763" s="126"/>
      <c r="M763" s="127"/>
      <c r="N763" s="127"/>
      <c r="O763" s="127"/>
      <c r="P763" s="127"/>
      <c r="Q763" s="127"/>
      <c r="R763" s="128"/>
      <c r="S763" s="129"/>
      <c r="T763" s="129"/>
      <c r="U763" s="130"/>
      <c r="V763" s="130"/>
      <c r="W763" s="131"/>
      <c r="X763" s="132"/>
      <c r="Y763" s="133"/>
    </row>
    <row r="764" spans="1:25" x14ac:dyDescent="0.2">
      <c r="A764" s="122"/>
      <c r="B764" s="180"/>
      <c r="F764" s="123"/>
      <c r="G764" s="186"/>
      <c r="H764" s="124"/>
      <c r="I764" s="125"/>
      <c r="J764" s="124"/>
      <c r="K764" s="126"/>
      <c r="L764" s="126"/>
      <c r="M764" s="127"/>
      <c r="N764" s="127"/>
      <c r="O764" s="127"/>
      <c r="P764" s="127"/>
      <c r="Q764" s="127"/>
      <c r="R764" s="128"/>
      <c r="S764" s="129"/>
      <c r="T764" s="129"/>
      <c r="U764" s="130"/>
      <c r="V764" s="130"/>
      <c r="W764" s="131"/>
      <c r="X764" s="132"/>
      <c r="Y764" s="133"/>
    </row>
    <row r="765" spans="1:25" x14ac:dyDescent="0.2">
      <c r="A765" s="122"/>
      <c r="B765" s="180"/>
      <c r="F765" s="123"/>
      <c r="G765" s="186"/>
      <c r="H765" s="124"/>
      <c r="I765" s="125"/>
      <c r="J765" s="124"/>
      <c r="K765" s="126"/>
      <c r="L765" s="126"/>
      <c r="M765" s="127"/>
      <c r="N765" s="127"/>
      <c r="O765" s="127"/>
      <c r="P765" s="127"/>
      <c r="Q765" s="127"/>
      <c r="R765" s="128"/>
      <c r="S765" s="129"/>
      <c r="T765" s="129"/>
      <c r="U765" s="130"/>
      <c r="V765" s="130"/>
      <c r="W765" s="131"/>
      <c r="X765" s="132"/>
      <c r="Y765" s="133"/>
    </row>
    <row r="766" spans="1:25" x14ac:dyDescent="0.2">
      <c r="A766" s="122"/>
      <c r="B766" s="180"/>
      <c r="F766" s="123"/>
      <c r="G766" s="186"/>
      <c r="H766" s="124"/>
      <c r="I766" s="125"/>
      <c r="J766" s="124"/>
      <c r="K766" s="126"/>
      <c r="L766" s="126"/>
      <c r="M766" s="127"/>
      <c r="N766" s="127"/>
      <c r="O766" s="127"/>
      <c r="P766" s="127"/>
      <c r="Q766" s="127"/>
      <c r="R766" s="128"/>
      <c r="S766" s="129"/>
      <c r="T766" s="129"/>
      <c r="U766" s="130"/>
      <c r="V766" s="130"/>
      <c r="W766" s="131"/>
      <c r="X766" s="132"/>
      <c r="Y766" s="133"/>
    </row>
    <row r="767" spans="1:25" x14ac:dyDescent="0.2">
      <c r="A767" s="122"/>
      <c r="B767" s="180"/>
      <c r="F767" s="123"/>
      <c r="G767" s="186"/>
      <c r="H767" s="124"/>
      <c r="I767" s="125"/>
      <c r="J767" s="124"/>
      <c r="K767" s="126"/>
      <c r="L767" s="126"/>
      <c r="M767" s="127"/>
      <c r="N767" s="127"/>
      <c r="O767" s="127"/>
      <c r="P767" s="127"/>
      <c r="Q767" s="127"/>
      <c r="R767" s="128"/>
      <c r="S767" s="129"/>
      <c r="T767" s="129"/>
      <c r="U767" s="130"/>
      <c r="V767" s="130"/>
      <c r="W767" s="131"/>
      <c r="X767" s="132"/>
      <c r="Y767" s="133"/>
    </row>
    <row r="768" spans="1:25" x14ac:dyDescent="0.2">
      <c r="A768" s="122"/>
      <c r="B768" s="180"/>
      <c r="F768" s="123"/>
      <c r="G768" s="186"/>
      <c r="H768" s="124"/>
      <c r="I768" s="125"/>
      <c r="J768" s="124"/>
      <c r="K768" s="126"/>
      <c r="L768" s="126"/>
      <c r="M768" s="127"/>
      <c r="N768" s="127"/>
      <c r="O768" s="127"/>
      <c r="P768" s="127"/>
      <c r="Q768" s="127"/>
      <c r="R768" s="128"/>
      <c r="S768" s="129"/>
      <c r="T768" s="129"/>
      <c r="U768" s="130"/>
      <c r="V768" s="130"/>
      <c r="W768" s="131"/>
      <c r="X768" s="132"/>
      <c r="Y768" s="133"/>
    </row>
    <row r="769" spans="1:25" x14ac:dyDescent="0.2">
      <c r="A769" s="122"/>
      <c r="B769" s="180"/>
      <c r="F769" s="123"/>
      <c r="G769" s="186"/>
      <c r="H769" s="124"/>
      <c r="I769" s="125"/>
      <c r="J769" s="124"/>
      <c r="K769" s="126"/>
      <c r="L769" s="126"/>
      <c r="M769" s="127"/>
      <c r="N769" s="127"/>
      <c r="O769" s="127"/>
      <c r="P769" s="127"/>
      <c r="Q769" s="127"/>
      <c r="R769" s="128"/>
      <c r="S769" s="129"/>
      <c r="T769" s="129"/>
      <c r="U769" s="130"/>
      <c r="V769" s="130"/>
      <c r="W769" s="131"/>
      <c r="X769" s="132"/>
      <c r="Y769" s="133"/>
    </row>
    <row r="770" spans="1:25" x14ac:dyDescent="0.2">
      <c r="A770" s="122"/>
      <c r="B770" s="180"/>
      <c r="F770" s="123"/>
      <c r="G770" s="186"/>
      <c r="H770" s="124"/>
      <c r="I770" s="125"/>
      <c r="J770" s="124"/>
      <c r="K770" s="126"/>
      <c r="L770" s="126"/>
      <c r="M770" s="127"/>
      <c r="N770" s="127"/>
      <c r="O770" s="127"/>
      <c r="P770" s="127"/>
      <c r="Q770" s="127"/>
      <c r="R770" s="128"/>
      <c r="S770" s="129"/>
      <c r="T770" s="129"/>
      <c r="U770" s="130"/>
      <c r="V770" s="130"/>
      <c r="W770" s="131"/>
      <c r="X770" s="132"/>
      <c r="Y770" s="133"/>
    </row>
    <row r="771" spans="1:25" x14ac:dyDescent="0.2">
      <c r="A771" s="122"/>
      <c r="B771" s="180"/>
      <c r="F771" s="123"/>
      <c r="G771" s="186"/>
      <c r="H771" s="124"/>
      <c r="I771" s="125"/>
      <c r="J771" s="124"/>
      <c r="K771" s="126"/>
      <c r="L771" s="126"/>
      <c r="M771" s="127"/>
      <c r="N771" s="127"/>
      <c r="O771" s="127"/>
      <c r="P771" s="127"/>
      <c r="Q771" s="127"/>
      <c r="R771" s="128"/>
      <c r="S771" s="129"/>
      <c r="T771" s="129"/>
      <c r="U771" s="130"/>
      <c r="V771" s="130"/>
      <c r="W771" s="131"/>
      <c r="X771" s="132"/>
      <c r="Y771" s="133"/>
    </row>
    <row r="772" spans="1:25" x14ac:dyDescent="0.2">
      <c r="A772" s="122"/>
      <c r="B772" s="180"/>
      <c r="F772" s="123"/>
      <c r="G772" s="186"/>
      <c r="H772" s="124"/>
      <c r="I772" s="125"/>
      <c r="J772" s="124"/>
      <c r="K772" s="126"/>
      <c r="L772" s="126"/>
      <c r="M772" s="127"/>
      <c r="N772" s="127"/>
      <c r="O772" s="127"/>
      <c r="P772" s="127"/>
      <c r="Q772" s="127"/>
      <c r="R772" s="128"/>
      <c r="S772" s="129"/>
      <c r="T772" s="129"/>
      <c r="U772" s="130"/>
      <c r="V772" s="130"/>
      <c r="W772" s="131"/>
      <c r="X772" s="132"/>
      <c r="Y772" s="133"/>
    </row>
    <row r="773" spans="1:25" x14ac:dyDescent="0.2">
      <c r="A773" s="122"/>
      <c r="B773" s="180"/>
      <c r="F773" s="123"/>
      <c r="G773" s="186"/>
      <c r="H773" s="124"/>
      <c r="I773" s="125"/>
      <c r="J773" s="124"/>
      <c r="K773" s="126"/>
      <c r="L773" s="126"/>
      <c r="M773" s="127"/>
      <c r="N773" s="127"/>
      <c r="O773" s="127"/>
      <c r="P773" s="127"/>
      <c r="Q773" s="127"/>
      <c r="R773" s="128"/>
      <c r="S773" s="129"/>
      <c r="T773" s="129"/>
      <c r="U773" s="130"/>
      <c r="V773" s="130"/>
      <c r="W773" s="131"/>
      <c r="X773" s="132"/>
      <c r="Y773" s="133"/>
    </row>
    <row r="774" spans="1:25" x14ac:dyDescent="0.2">
      <c r="A774" s="122"/>
      <c r="B774" s="180"/>
      <c r="F774" s="123"/>
      <c r="G774" s="186"/>
      <c r="H774" s="124"/>
      <c r="I774" s="125"/>
      <c r="J774" s="124"/>
      <c r="K774" s="126"/>
      <c r="L774" s="126"/>
      <c r="M774" s="127"/>
      <c r="N774" s="127"/>
      <c r="O774" s="127"/>
      <c r="P774" s="127"/>
      <c r="Q774" s="127"/>
      <c r="R774" s="128"/>
      <c r="S774" s="129"/>
      <c r="T774" s="129"/>
      <c r="U774" s="130"/>
      <c r="V774" s="130"/>
      <c r="W774" s="131"/>
      <c r="X774" s="132"/>
      <c r="Y774" s="133"/>
    </row>
    <row r="775" spans="1:25" x14ac:dyDescent="0.2">
      <c r="A775" s="122"/>
      <c r="B775" s="180"/>
      <c r="F775" s="123"/>
      <c r="G775" s="186"/>
      <c r="H775" s="124"/>
      <c r="I775" s="125"/>
      <c r="J775" s="124"/>
      <c r="K775" s="126"/>
      <c r="L775" s="126"/>
      <c r="M775" s="127"/>
      <c r="N775" s="127"/>
      <c r="O775" s="127"/>
      <c r="P775" s="127"/>
      <c r="Q775" s="127"/>
      <c r="R775" s="128"/>
      <c r="S775" s="129"/>
      <c r="T775" s="129"/>
      <c r="U775" s="130"/>
      <c r="V775" s="130"/>
      <c r="W775" s="131"/>
      <c r="X775" s="132"/>
      <c r="Y775" s="133"/>
    </row>
    <row r="776" spans="1:25" x14ac:dyDescent="0.2">
      <c r="A776" s="122"/>
      <c r="B776" s="180"/>
      <c r="F776" s="123"/>
      <c r="G776" s="186"/>
      <c r="H776" s="124"/>
      <c r="I776" s="125"/>
      <c r="J776" s="124"/>
      <c r="K776" s="126"/>
      <c r="L776" s="126"/>
      <c r="M776" s="127"/>
      <c r="N776" s="127"/>
      <c r="O776" s="127"/>
      <c r="P776" s="127"/>
      <c r="Q776" s="127"/>
      <c r="R776" s="128"/>
      <c r="S776" s="129"/>
      <c r="T776" s="129"/>
      <c r="U776" s="130"/>
      <c r="V776" s="130"/>
      <c r="W776" s="131"/>
      <c r="X776" s="132"/>
      <c r="Y776" s="133"/>
    </row>
    <row r="777" spans="1:25" x14ac:dyDescent="0.2">
      <c r="A777" s="122"/>
      <c r="B777" s="180"/>
      <c r="F777" s="123"/>
      <c r="G777" s="186"/>
      <c r="H777" s="124"/>
      <c r="I777" s="125"/>
      <c r="J777" s="124"/>
      <c r="K777" s="126"/>
      <c r="L777" s="126"/>
      <c r="M777" s="127"/>
      <c r="N777" s="127"/>
      <c r="O777" s="127"/>
      <c r="P777" s="127"/>
      <c r="Q777" s="127"/>
      <c r="R777" s="128"/>
      <c r="S777" s="129"/>
      <c r="T777" s="129"/>
      <c r="U777" s="130"/>
      <c r="V777" s="130"/>
      <c r="W777" s="131"/>
      <c r="X777" s="132"/>
      <c r="Y777" s="133"/>
    </row>
    <row r="778" spans="1:25" x14ac:dyDescent="0.2">
      <c r="A778" s="122"/>
      <c r="B778" s="180"/>
      <c r="F778" s="123"/>
      <c r="G778" s="186"/>
      <c r="H778" s="124"/>
      <c r="I778" s="125"/>
      <c r="J778" s="124"/>
      <c r="K778" s="126"/>
      <c r="L778" s="126"/>
      <c r="M778" s="127"/>
      <c r="N778" s="127"/>
      <c r="O778" s="127"/>
      <c r="P778" s="127"/>
      <c r="Q778" s="127"/>
      <c r="R778" s="128"/>
      <c r="S778" s="129"/>
      <c r="T778" s="129"/>
      <c r="U778" s="130"/>
      <c r="V778" s="130"/>
      <c r="W778" s="131"/>
      <c r="X778" s="132"/>
      <c r="Y778" s="133"/>
    </row>
    <row r="779" spans="1:25" x14ac:dyDescent="0.2">
      <c r="A779" s="122"/>
      <c r="B779" s="180"/>
      <c r="F779" s="123"/>
      <c r="G779" s="186"/>
      <c r="H779" s="124"/>
      <c r="I779" s="125"/>
      <c r="J779" s="124"/>
      <c r="K779" s="126"/>
      <c r="L779" s="126"/>
      <c r="M779" s="127"/>
      <c r="N779" s="127"/>
      <c r="O779" s="127"/>
      <c r="P779" s="127"/>
      <c r="Q779" s="127"/>
      <c r="R779" s="128"/>
      <c r="S779" s="129"/>
      <c r="T779" s="129"/>
      <c r="U779" s="130"/>
      <c r="V779" s="130"/>
      <c r="W779" s="131"/>
      <c r="X779" s="132"/>
      <c r="Y779" s="133"/>
    </row>
    <row r="780" spans="1:25" x14ac:dyDescent="0.2">
      <c r="A780" s="122"/>
      <c r="B780" s="180"/>
      <c r="F780" s="123"/>
      <c r="G780" s="186"/>
      <c r="H780" s="124"/>
      <c r="I780" s="125"/>
      <c r="J780" s="124"/>
      <c r="K780" s="126"/>
      <c r="L780" s="126"/>
      <c r="M780" s="127"/>
      <c r="N780" s="127"/>
      <c r="O780" s="127"/>
      <c r="P780" s="127"/>
      <c r="Q780" s="127"/>
      <c r="R780" s="128"/>
      <c r="S780" s="129"/>
      <c r="T780" s="129"/>
      <c r="U780" s="130"/>
      <c r="V780" s="130"/>
      <c r="W780" s="131"/>
      <c r="X780" s="132"/>
      <c r="Y780" s="133"/>
    </row>
    <row r="781" spans="1:25" x14ac:dyDescent="0.2">
      <c r="A781" s="122"/>
      <c r="B781" s="180"/>
      <c r="F781" s="123"/>
      <c r="G781" s="186"/>
      <c r="H781" s="124"/>
      <c r="I781" s="125"/>
      <c r="J781" s="124"/>
      <c r="K781" s="126"/>
      <c r="L781" s="126"/>
      <c r="M781" s="127"/>
      <c r="N781" s="127"/>
      <c r="O781" s="127"/>
      <c r="P781" s="127"/>
      <c r="Q781" s="127"/>
      <c r="R781" s="128"/>
      <c r="S781" s="129"/>
      <c r="T781" s="129"/>
      <c r="U781" s="130"/>
      <c r="V781" s="130"/>
      <c r="W781" s="131"/>
      <c r="X781" s="132"/>
      <c r="Y781" s="133"/>
    </row>
    <row r="782" spans="1:25" x14ac:dyDescent="0.2">
      <c r="A782" s="122"/>
      <c r="B782" s="180"/>
      <c r="F782" s="123"/>
      <c r="G782" s="186"/>
      <c r="H782" s="124"/>
      <c r="I782" s="125"/>
      <c r="J782" s="124"/>
      <c r="K782" s="126"/>
      <c r="L782" s="126"/>
      <c r="M782" s="127"/>
      <c r="N782" s="127"/>
      <c r="O782" s="127"/>
      <c r="P782" s="127"/>
      <c r="Q782" s="127"/>
      <c r="R782" s="128"/>
      <c r="S782" s="129"/>
      <c r="T782" s="129"/>
      <c r="U782" s="130"/>
      <c r="V782" s="130"/>
      <c r="W782" s="131"/>
      <c r="X782" s="132"/>
      <c r="Y782" s="133"/>
    </row>
    <row r="783" spans="1:25" x14ac:dyDescent="0.2">
      <c r="A783" s="122"/>
      <c r="B783" s="180"/>
      <c r="F783" s="123"/>
      <c r="G783" s="186"/>
      <c r="H783" s="124"/>
      <c r="I783" s="125"/>
      <c r="J783" s="124"/>
      <c r="K783" s="126"/>
      <c r="L783" s="126"/>
      <c r="M783" s="127"/>
      <c r="N783" s="127"/>
      <c r="O783" s="127"/>
      <c r="P783" s="127"/>
      <c r="Q783" s="127"/>
      <c r="R783" s="128"/>
      <c r="S783" s="129"/>
      <c r="T783" s="129"/>
      <c r="U783" s="130"/>
      <c r="V783" s="130"/>
      <c r="W783" s="131"/>
      <c r="X783" s="132"/>
      <c r="Y783" s="133"/>
    </row>
    <row r="784" spans="1:25" x14ac:dyDescent="0.2">
      <c r="A784" s="122"/>
      <c r="B784" s="180"/>
      <c r="F784" s="123"/>
      <c r="G784" s="186"/>
      <c r="H784" s="124"/>
      <c r="I784" s="125"/>
      <c r="J784" s="124"/>
      <c r="K784" s="126"/>
      <c r="L784" s="126"/>
      <c r="M784" s="127"/>
      <c r="N784" s="127"/>
      <c r="O784" s="127"/>
      <c r="P784" s="127"/>
      <c r="Q784" s="127"/>
      <c r="R784" s="128"/>
      <c r="S784" s="129"/>
      <c r="T784" s="129"/>
      <c r="U784" s="130"/>
      <c r="V784" s="130"/>
      <c r="W784" s="131"/>
      <c r="X784" s="132"/>
      <c r="Y784" s="133"/>
    </row>
    <row r="785" spans="1:25" x14ac:dyDescent="0.2">
      <c r="A785" s="122"/>
      <c r="B785" s="180"/>
      <c r="F785" s="123"/>
      <c r="G785" s="186"/>
      <c r="H785" s="124"/>
      <c r="I785" s="125"/>
      <c r="J785" s="124"/>
      <c r="K785" s="126"/>
      <c r="L785" s="126"/>
      <c r="M785" s="127"/>
      <c r="N785" s="127"/>
      <c r="O785" s="127"/>
      <c r="P785" s="127"/>
      <c r="Q785" s="127"/>
      <c r="R785" s="128"/>
      <c r="S785" s="129"/>
      <c r="T785" s="129"/>
      <c r="U785" s="130"/>
      <c r="V785" s="130"/>
      <c r="W785" s="131"/>
      <c r="X785" s="132"/>
      <c r="Y785" s="133"/>
    </row>
    <row r="786" spans="1:25" x14ac:dyDescent="0.2">
      <c r="A786" s="122"/>
      <c r="B786" s="180"/>
      <c r="F786" s="123"/>
      <c r="G786" s="186"/>
      <c r="H786" s="124"/>
      <c r="I786" s="125"/>
      <c r="J786" s="124"/>
      <c r="K786" s="126"/>
      <c r="L786" s="126"/>
      <c r="M786" s="127"/>
      <c r="N786" s="127"/>
      <c r="O786" s="127"/>
      <c r="P786" s="127"/>
      <c r="Q786" s="127"/>
      <c r="R786" s="128"/>
      <c r="S786" s="129"/>
      <c r="T786" s="129"/>
      <c r="U786" s="130"/>
      <c r="V786" s="130"/>
      <c r="W786" s="131"/>
      <c r="X786" s="132"/>
      <c r="Y786" s="133"/>
    </row>
    <row r="787" spans="1:25" x14ac:dyDescent="0.2">
      <c r="A787" s="122"/>
      <c r="B787" s="180"/>
      <c r="F787" s="123"/>
      <c r="G787" s="186"/>
      <c r="H787" s="124"/>
      <c r="I787" s="125"/>
      <c r="J787" s="124"/>
      <c r="K787" s="126"/>
      <c r="L787" s="126"/>
      <c r="M787" s="127"/>
      <c r="N787" s="127"/>
      <c r="O787" s="127"/>
      <c r="P787" s="127"/>
      <c r="Q787" s="127"/>
      <c r="R787" s="128"/>
      <c r="S787" s="129"/>
      <c r="T787" s="129"/>
      <c r="U787" s="130"/>
      <c r="V787" s="130"/>
      <c r="W787" s="131"/>
      <c r="X787" s="132"/>
      <c r="Y787" s="133"/>
    </row>
    <row r="788" spans="1:25" x14ac:dyDescent="0.2">
      <c r="A788" s="122"/>
      <c r="B788" s="180"/>
      <c r="F788" s="123"/>
      <c r="G788" s="186"/>
      <c r="H788" s="124"/>
      <c r="I788" s="125"/>
      <c r="J788" s="124"/>
      <c r="K788" s="126"/>
      <c r="L788" s="126"/>
      <c r="M788" s="127"/>
      <c r="N788" s="127"/>
      <c r="O788" s="127"/>
      <c r="P788" s="127"/>
      <c r="Q788" s="127"/>
      <c r="R788" s="128"/>
      <c r="S788" s="129"/>
      <c r="T788" s="129"/>
      <c r="U788" s="130"/>
      <c r="V788" s="130"/>
      <c r="W788" s="131"/>
      <c r="X788" s="132"/>
      <c r="Y788" s="133"/>
    </row>
    <row r="789" spans="1:25" x14ac:dyDescent="0.2">
      <c r="A789" s="122"/>
      <c r="B789" s="180"/>
      <c r="F789" s="123"/>
      <c r="G789" s="186"/>
      <c r="H789" s="124"/>
      <c r="I789" s="125"/>
      <c r="J789" s="124"/>
      <c r="K789" s="126"/>
      <c r="L789" s="126"/>
      <c r="M789" s="127"/>
      <c r="N789" s="127"/>
      <c r="O789" s="127"/>
      <c r="P789" s="127"/>
      <c r="Q789" s="127"/>
      <c r="R789" s="128"/>
      <c r="S789" s="129"/>
      <c r="T789" s="129"/>
      <c r="U789" s="130"/>
      <c r="V789" s="130"/>
      <c r="W789" s="131"/>
      <c r="X789" s="132"/>
      <c r="Y789" s="133"/>
    </row>
    <row r="790" spans="1:25" x14ac:dyDescent="0.2">
      <c r="A790" s="122"/>
      <c r="B790" s="180"/>
      <c r="F790" s="123"/>
      <c r="G790" s="186"/>
      <c r="H790" s="124"/>
      <c r="I790" s="125"/>
      <c r="J790" s="124"/>
      <c r="K790" s="126"/>
      <c r="L790" s="126"/>
      <c r="M790" s="127"/>
      <c r="N790" s="127"/>
      <c r="O790" s="127"/>
      <c r="P790" s="127"/>
      <c r="Q790" s="127"/>
      <c r="R790" s="128"/>
      <c r="S790" s="129"/>
      <c r="T790" s="129"/>
      <c r="U790" s="130"/>
      <c r="V790" s="130"/>
      <c r="W790" s="131"/>
      <c r="X790" s="132"/>
      <c r="Y790" s="133"/>
    </row>
    <row r="791" spans="1:25" x14ac:dyDescent="0.2">
      <c r="A791" s="122"/>
      <c r="B791" s="180"/>
      <c r="F791" s="123"/>
      <c r="G791" s="186"/>
      <c r="H791" s="124"/>
      <c r="I791" s="125"/>
      <c r="J791" s="124"/>
      <c r="K791" s="126"/>
      <c r="L791" s="126"/>
      <c r="M791" s="127"/>
      <c r="N791" s="127"/>
      <c r="O791" s="127"/>
      <c r="P791" s="127"/>
      <c r="Q791" s="127"/>
      <c r="R791" s="128"/>
      <c r="S791" s="129"/>
      <c r="T791" s="129"/>
      <c r="U791" s="130"/>
      <c r="V791" s="130"/>
      <c r="W791" s="131"/>
      <c r="X791" s="132"/>
      <c r="Y791" s="133"/>
    </row>
    <row r="792" spans="1:25" x14ac:dyDescent="0.2">
      <c r="A792" s="122"/>
      <c r="B792" s="180"/>
      <c r="F792" s="123"/>
      <c r="G792" s="186"/>
      <c r="H792" s="124"/>
      <c r="I792" s="125"/>
      <c r="J792" s="124"/>
      <c r="K792" s="126"/>
      <c r="L792" s="126"/>
      <c r="M792" s="127"/>
      <c r="N792" s="127"/>
      <c r="O792" s="127"/>
      <c r="P792" s="127"/>
      <c r="Q792" s="127"/>
      <c r="R792" s="128"/>
      <c r="S792" s="129"/>
      <c r="T792" s="129"/>
      <c r="U792" s="130"/>
      <c r="V792" s="130"/>
      <c r="W792" s="131"/>
      <c r="X792" s="132"/>
      <c r="Y792" s="133"/>
    </row>
    <row r="793" spans="1:25" x14ac:dyDescent="0.2">
      <c r="A793" s="122"/>
      <c r="B793" s="180"/>
      <c r="F793" s="123"/>
      <c r="G793" s="186"/>
      <c r="H793" s="124"/>
      <c r="I793" s="125"/>
      <c r="J793" s="124"/>
      <c r="K793" s="126"/>
      <c r="L793" s="126"/>
      <c r="M793" s="127"/>
      <c r="N793" s="127"/>
      <c r="O793" s="127"/>
      <c r="P793" s="127"/>
      <c r="Q793" s="127"/>
      <c r="R793" s="128"/>
      <c r="S793" s="129"/>
      <c r="T793" s="129"/>
      <c r="U793" s="130"/>
      <c r="V793" s="130"/>
      <c r="W793" s="131"/>
      <c r="X793" s="132"/>
      <c r="Y793" s="133"/>
    </row>
    <row r="794" spans="1:25" x14ac:dyDescent="0.2">
      <c r="A794" s="122"/>
      <c r="B794" s="180"/>
      <c r="F794" s="123"/>
      <c r="G794" s="186"/>
      <c r="H794" s="124"/>
      <c r="I794" s="125"/>
      <c r="J794" s="124"/>
      <c r="K794" s="126"/>
      <c r="L794" s="126"/>
      <c r="M794" s="127"/>
      <c r="N794" s="127"/>
      <c r="O794" s="127"/>
      <c r="P794" s="127"/>
      <c r="Q794" s="127"/>
      <c r="R794" s="128"/>
      <c r="S794" s="129"/>
      <c r="T794" s="129"/>
      <c r="U794" s="130"/>
      <c r="V794" s="130"/>
      <c r="W794" s="131"/>
      <c r="X794" s="132"/>
      <c r="Y794" s="133"/>
    </row>
    <row r="795" spans="1:25" x14ac:dyDescent="0.2">
      <c r="A795" s="122"/>
      <c r="B795" s="180"/>
      <c r="F795" s="123"/>
      <c r="G795" s="186"/>
      <c r="H795" s="124"/>
      <c r="I795" s="125"/>
      <c r="J795" s="124"/>
      <c r="K795" s="126"/>
      <c r="L795" s="126"/>
      <c r="M795" s="127"/>
      <c r="N795" s="127"/>
      <c r="O795" s="127"/>
      <c r="P795" s="127"/>
      <c r="Q795" s="127"/>
      <c r="R795" s="128"/>
      <c r="S795" s="129"/>
      <c r="T795" s="129"/>
      <c r="U795" s="130"/>
      <c r="V795" s="130"/>
      <c r="W795" s="131"/>
      <c r="X795" s="132"/>
      <c r="Y795" s="133"/>
    </row>
    <row r="796" spans="1:25" x14ac:dyDescent="0.2">
      <c r="A796" s="122"/>
      <c r="B796" s="180"/>
      <c r="F796" s="123"/>
      <c r="G796" s="186"/>
      <c r="H796" s="124"/>
      <c r="I796" s="125"/>
      <c r="J796" s="124"/>
      <c r="K796" s="126"/>
      <c r="L796" s="126"/>
      <c r="M796" s="127"/>
      <c r="N796" s="127"/>
      <c r="O796" s="127"/>
      <c r="P796" s="127"/>
      <c r="Q796" s="127"/>
      <c r="R796" s="128"/>
      <c r="S796" s="129"/>
      <c r="T796" s="129"/>
      <c r="U796" s="130"/>
      <c r="V796" s="130"/>
      <c r="W796" s="131"/>
      <c r="X796" s="132"/>
      <c r="Y796" s="133"/>
    </row>
    <row r="797" spans="1:25" x14ac:dyDescent="0.2">
      <c r="A797" s="122"/>
      <c r="B797" s="180"/>
      <c r="F797" s="123"/>
      <c r="G797" s="186"/>
      <c r="H797" s="124"/>
      <c r="I797" s="125"/>
      <c r="J797" s="124"/>
      <c r="K797" s="126"/>
      <c r="L797" s="126"/>
      <c r="M797" s="127"/>
      <c r="N797" s="127"/>
      <c r="O797" s="127"/>
      <c r="P797" s="127"/>
      <c r="Q797" s="127"/>
      <c r="R797" s="128"/>
      <c r="S797" s="129"/>
      <c r="T797" s="129"/>
      <c r="U797" s="130"/>
      <c r="V797" s="130"/>
      <c r="W797" s="131"/>
      <c r="X797" s="132"/>
      <c r="Y797" s="133"/>
    </row>
    <row r="798" spans="1:25" x14ac:dyDescent="0.2">
      <c r="A798" s="122"/>
      <c r="B798" s="180"/>
      <c r="F798" s="123"/>
      <c r="G798" s="186"/>
      <c r="H798" s="124"/>
      <c r="I798" s="125"/>
      <c r="J798" s="124"/>
      <c r="K798" s="126"/>
      <c r="L798" s="126"/>
      <c r="M798" s="127"/>
      <c r="N798" s="127"/>
      <c r="O798" s="127"/>
      <c r="P798" s="127"/>
      <c r="Q798" s="127"/>
      <c r="R798" s="128"/>
      <c r="S798" s="129"/>
      <c r="T798" s="129"/>
      <c r="U798" s="130"/>
      <c r="V798" s="130"/>
      <c r="W798" s="131"/>
      <c r="X798" s="132"/>
      <c r="Y798" s="133"/>
    </row>
    <row r="799" spans="1:25" x14ac:dyDescent="0.2">
      <c r="A799" s="122"/>
      <c r="B799" s="180"/>
      <c r="F799" s="123"/>
      <c r="G799" s="186"/>
      <c r="H799" s="124"/>
      <c r="I799" s="125"/>
      <c r="J799" s="124"/>
      <c r="K799" s="126"/>
      <c r="L799" s="126"/>
      <c r="M799" s="127"/>
      <c r="N799" s="127"/>
      <c r="O799" s="127"/>
      <c r="P799" s="127"/>
      <c r="Q799" s="127"/>
      <c r="R799" s="128"/>
      <c r="S799" s="129"/>
      <c r="T799" s="129"/>
      <c r="U799" s="130"/>
      <c r="V799" s="130"/>
      <c r="W799" s="131"/>
      <c r="X799" s="132"/>
      <c r="Y799" s="133"/>
    </row>
    <row r="800" spans="1:25" x14ac:dyDescent="0.2">
      <c r="A800" s="122"/>
      <c r="B800" s="180"/>
      <c r="F800" s="123"/>
      <c r="G800" s="186"/>
      <c r="H800" s="124"/>
      <c r="I800" s="125"/>
      <c r="J800" s="124"/>
      <c r="K800" s="126"/>
      <c r="L800" s="126"/>
      <c r="M800" s="127"/>
      <c r="N800" s="127"/>
      <c r="O800" s="127"/>
      <c r="P800" s="127"/>
      <c r="Q800" s="127"/>
      <c r="R800" s="128"/>
      <c r="S800" s="129"/>
      <c r="T800" s="129"/>
      <c r="U800" s="130"/>
      <c r="V800" s="130"/>
      <c r="W800" s="131"/>
      <c r="X800" s="132"/>
      <c r="Y800" s="133"/>
    </row>
    <row r="801" spans="1:25" x14ac:dyDescent="0.2">
      <c r="A801" s="122"/>
      <c r="B801" s="180"/>
      <c r="F801" s="123"/>
      <c r="G801" s="186"/>
      <c r="H801" s="124"/>
      <c r="I801" s="125"/>
      <c r="J801" s="124"/>
      <c r="K801" s="126"/>
      <c r="L801" s="126"/>
      <c r="M801" s="127"/>
      <c r="N801" s="127"/>
      <c r="O801" s="127"/>
      <c r="P801" s="127"/>
      <c r="Q801" s="127"/>
      <c r="R801" s="128"/>
      <c r="S801" s="129"/>
      <c r="T801" s="129"/>
      <c r="U801" s="130"/>
      <c r="V801" s="130"/>
      <c r="W801" s="131"/>
      <c r="X801" s="132"/>
      <c r="Y801" s="133"/>
    </row>
    <row r="802" spans="1:25" x14ac:dyDescent="0.2">
      <c r="A802" s="122"/>
      <c r="B802" s="180"/>
      <c r="F802" s="123"/>
      <c r="G802" s="186"/>
      <c r="H802" s="124"/>
      <c r="I802" s="125"/>
      <c r="J802" s="124"/>
      <c r="K802" s="126"/>
      <c r="L802" s="126"/>
      <c r="M802" s="127"/>
      <c r="N802" s="127"/>
      <c r="O802" s="127"/>
      <c r="P802" s="127"/>
      <c r="Q802" s="127"/>
      <c r="R802" s="128"/>
      <c r="S802" s="129"/>
      <c r="T802" s="129"/>
      <c r="U802" s="130"/>
      <c r="V802" s="130"/>
      <c r="W802" s="131"/>
      <c r="X802" s="132"/>
      <c r="Y802" s="133"/>
    </row>
    <row r="803" spans="1:25" x14ac:dyDescent="0.2">
      <c r="A803" s="122"/>
      <c r="B803" s="180"/>
      <c r="F803" s="123"/>
      <c r="G803" s="186"/>
      <c r="H803" s="124"/>
      <c r="I803" s="125"/>
      <c r="J803" s="124"/>
      <c r="K803" s="126"/>
      <c r="L803" s="126"/>
      <c r="M803" s="127"/>
      <c r="N803" s="127"/>
      <c r="O803" s="127"/>
      <c r="P803" s="127"/>
      <c r="Q803" s="127"/>
      <c r="R803" s="128"/>
      <c r="S803" s="129"/>
      <c r="T803" s="129"/>
      <c r="U803" s="130"/>
      <c r="V803" s="130"/>
      <c r="W803" s="131"/>
      <c r="X803" s="132"/>
      <c r="Y803" s="133"/>
    </row>
    <row r="804" spans="1:25" x14ac:dyDescent="0.2">
      <c r="A804" s="122"/>
      <c r="B804" s="180"/>
      <c r="F804" s="123"/>
      <c r="G804" s="186"/>
      <c r="H804" s="124"/>
      <c r="I804" s="125"/>
      <c r="J804" s="124"/>
      <c r="K804" s="126"/>
      <c r="L804" s="126"/>
      <c r="M804" s="127"/>
      <c r="N804" s="127"/>
      <c r="O804" s="127"/>
      <c r="P804" s="127"/>
      <c r="Q804" s="127"/>
      <c r="R804" s="128"/>
      <c r="S804" s="129"/>
      <c r="T804" s="129"/>
      <c r="U804" s="130"/>
      <c r="V804" s="130"/>
      <c r="W804" s="131"/>
      <c r="X804" s="132"/>
      <c r="Y804" s="133"/>
    </row>
    <row r="805" spans="1:25" x14ac:dyDescent="0.2">
      <c r="A805" s="122"/>
      <c r="B805" s="180"/>
      <c r="F805" s="123"/>
      <c r="G805" s="186"/>
      <c r="H805" s="124"/>
      <c r="I805" s="125"/>
      <c r="J805" s="124"/>
      <c r="K805" s="126"/>
      <c r="L805" s="126"/>
      <c r="M805" s="127"/>
      <c r="N805" s="127"/>
      <c r="O805" s="127"/>
      <c r="P805" s="127"/>
      <c r="Q805" s="127"/>
      <c r="R805" s="128"/>
      <c r="S805" s="129"/>
      <c r="T805" s="129"/>
      <c r="U805" s="130"/>
      <c r="V805" s="130"/>
      <c r="W805" s="131"/>
      <c r="X805" s="132"/>
      <c r="Y805" s="133"/>
    </row>
    <row r="806" spans="1:25" x14ac:dyDescent="0.2">
      <c r="A806" s="122"/>
      <c r="B806" s="180"/>
      <c r="F806" s="123"/>
      <c r="G806" s="186"/>
      <c r="H806" s="124"/>
      <c r="I806" s="125"/>
      <c r="J806" s="124"/>
      <c r="K806" s="126"/>
      <c r="L806" s="126"/>
      <c r="M806" s="127"/>
      <c r="N806" s="127"/>
      <c r="O806" s="127"/>
      <c r="P806" s="127"/>
      <c r="Q806" s="127"/>
      <c r="R806" s="128"/>
      <c r="S806" s="129"/>
      <c r="T806" s="129"/>
      <c r="U806" s="130"/>
      <c r="V806" s="130"/>
      <c r="W806" s="131"/>
      <c r="X806" s="132"/>
      <c r="Y806" s="133"/>
    </row>
    <row r="807" spans="1:25" x14ac:dyDescent="0.2">
      <c r="A807" s="122"/>
      <c r="B807" s="180"/>
      <c r="F807" s="123"/>
      <c r="G807" s="186"/>
      <c r="H807" s="124"/>
      <c r="I807" s="125"/>
      <c r="J807" s="124"/>
      <c r="K807" s="126"/>
      <c r="L807" s="126"/>
      <c r="M807" s="127"/>
      <c r="N807" s="127"/>
      <c r="O807" s="127"/>
      <c r="P807" s="127"/>
      <c r="Q807" s="127"/>
      <c r="R807" s="128"/>
      <c r="S807" s="129"/>
      <c r="T807" s="129"/>
      <c r="U807" s="130"/>
      <c r="V807" s="130"/>
      <c r="W807" s="131"/>
      <c r="X807" s="132"/>
      <c r="Y807" s="133"/>
    </row>
    <row r="808" spans="1:25" x14ac:dyDescent="0.2">
      <c r="A808" s="122"/>
      <c r="B808" s="180"/>
      <c r="F808" s="123"/>
      <c r="G808" s="186"/>
      <c r="H808" s="124"/>
      <c r="I808" s="125"/>
      <c r="J808" s="124"/>
      <c r="K808" s="126"/>
      <c r="L808" s="126"/>
      <c r="M808" s="127"/>
      <c r="N808" s="127"/>
      <c r="O808" s="127"/>
      <c r="P808" s="127"/>
      <c r="Q808" s="127"/>
      <c r="R808" s="128"/>
      <c r="S808" s="129"/>
      <c r="T808" s="129"/>
      <c r="U808" s="130"/>
      <c r="V808" s="130"/>
      <c r="W808" s="131"/>
      <c r="X808" s="132"/>
      <c r="Y808" s="133"/>
    </row>
    <row r="809" spans="1:25" x14ac:dyDescent="0.2">
      <c r="A809" s="122"/>
      <c r="B809" s="180"/>
      <c r="F809" s="123"/>
      <c r="G809" s="186"/>
      <c r="H809" s="124"/>
      <c r="I809" s="125"/>
      <c r="J809" s="124"/>
      <c r="K809" s="126"/>
      <c r="L809" s="126"/>
      <c r="M809" s="127"/>
      <c r="N809" s="127"/>
      <c r="O809" s="127"/>
      <c r="P809" s="127"/>
      <c r="Q809" s="127"/>
      <c r="R809" s="128"/>
      <c r="S809" s="129"/>
      <c r="T809" s="129"/>
      <c r="U809" s="130"/>
      <c r="V809" s="130"/>
      <c r="W809" s="131"/>
      <c r="X809" s="132"/>
      <c r="Y809" s="133"/>
    </row>
    <row r="810" spans="1:25" x14ac:dyDescent="0.2">
      <c r="A810" s="122"/>
      <c r="B810" s="180"/>
      <c r="F810" s="123"/>
      <c r="G810" s="186"/>
      <c r="H810" s="124"/>
      <c r="I810" s="125"/>
      <c r="J810" s="124"/>
      <c r="K810" s="126"/>
      <c r="L810" s="126"/>
      <c r="M810" s="127"/>
      <c r="N810" s="127"/>
      <c r="O810" s="127"/>
      <c r="P810" s="127"/>
      <c r="Q810" s="127"/>
      <c r="R810" s="128"/>
      <c r="S810" s="129"/>
      <c r="T810" s="129"/>
      <c r="U810" s="130"/>
      <c r="V810" s="130"/>
      <c r="W810" s="131"/>
      <c r="X810" s="132"/>
      <c r="Y810" s="133"/>
    </row>
    <row r="811" spans="1:25" x14ac:dyDescent="0.2">
      <c r="A811" s="122"/>
      <c r="B811" s="180"/>
      <c r="F811" s="123"/>
      <c r="G811" s="186"/>
      <c r="H811" s="124"/>
      <c r="I811" s="125"/>
      <c r="J811" s="124"/>
      <c r="K811" s="126"/>
      <c r="L811" s="126"/>
      <c r="M811" s="127"/>
      <c r="N811" s="127"/>
      <c r="O811" s="127"/>
      <c r="P811" s="127"/>
      <c r="Q811" s="127"/>
      <c r="R811" s="128"/>
      <c r="S811" s="129"/>
      <c r="T811" s="129"/>
      <c r="U811" s="130"/>
      <c r="V811" s="130"/>
      <c r="W811" s="131"/>
      <c r="X811" s="132"/>
      <c r="Y811" s="133"/>
    </row>
    <row r="812" spans="1:25" x14ac:dyDescent="0.2">
      <c r="A812" s="122"/>
      <c r="B812" s="180"/>
      <c r="F812" s="123"/>
      <c r="G812" s="186"/>
      <c r="H812" s="124"/>
      <c r="I812" s="125"/>
      <c r="J812" s="124"/>
      <c r="K812" s="126"/>
      <c r="L812" s="126"/>
      <c r="M812" s="127"/>
      <c r="N812" s="127"/>
      <c r="O812" s="127"/>
      <c r="P812" s="127"/>
      <c r="Q812" s="127"/>
      <c r="R812" s="128"/>
      <c r="S812" s="129"/>
      <c r="T812" s="129"/>
      <c r="U812" s="130"/>
      <c r="V812" s="130"/>
      <c r="W812" s="131"/>
      <c r="X812" s="132"/>
      <c r="Y812" s="133"/>
    </row>
    <row r="813" spans="1:25" x14ac:dyDescent="0.2">
      <c r="A813" s="122"/>
      <c r="B813" s="180"/>
      <c r="F813" s="123"/>
      <c r="G813" s="186"/>
      <c r="H813" s="124"/>
      <c r="I813" s="125"/>
      <c r="J813" s="124"/>
      <c r="K813" s="126"/>
      <c r="L813" s="126"/>
      <c r="M813" s="127"/>
      <c r="N813" s="127"/>
      <c r="O813" s="127"/>
      <c r="P813" s="127"/>
      <c r="Q813" s="127"/>
      <c r="R813" s="128"/>
      <c r="S813" s="129"/>
      <c r="T813" s="129"/>
      <c r="U813" s="130"/>
      <c r="V813" s="130"/>
      <c r="W813" s="131"/>
      <c r="X813" s="132"/>
      <c r="Y813" s="133"/>
    </row>
    <row r="814" spans="1:25" x14ac:dyDescent="0.2">
      <c r="A814" s="122"/>
      <c r="B814" s="180"/>
      <c r="F814" s="123"/>
      <c r="G814" s="186"/>
      <c r="H814" s="124"/>
      <c r="I814" s="125"/>
      <c r="J814" s="124"/>
      <c r="K814" s="126"/>
      <c r="L814" s="126"/>
      <c r="M814" s="127"/>
      <c r="N814" s="127"/>
      <c r="O814" s="127"/>
      <c r="P814" s="127"/>
      <c r="Q814" s="127"/>
      <c r="R814" s="128"/>
      <c r="S814" s="129"/>
      <c r="T814" s="129"/>
      <c r="U814" s="130"/>
      <c r="V814" s="130"/>
      <c r="W814" s="131"/>
      <c r="X814" s="132"/>
      <c r="Y814" s="133"/>
    </row>
    <row r="815" spans="1:25" x14ac:dyDescent="0.2">
      <c r="A815" s="122"/>
      <c r="B815" s="180"/>
      <c r="F815" s="123"/>
      <c r="G815" s="186"/>
      <c r="H815" s="124"/>
      <c r="I815" s="125"/>
      <c r="J815" s="124"/>
      <c r="K815" s="126"/>
      <c r="L815" s="126"/>
      <c r="M815" s="127"/>
      <c r="N815" s="127"/>
      <c r="O815" s="127"/>
      <c r="P815" s="127"/>
      <c r="Q815" s="127"/>
      <c r="R815" s="128"/>
      <c r="S815" s="129"/>
      <c r="T815" s="129"/>
      <c r="U815" s="130"/>
      <c r="V815" s="130"/>
      <c r="W815" s="131"/>
      <c r="X815" s="132"/>
      <c r="Y815" s="133"/>
    </row>
    <row r="816" spans="1:25" x14ac:dyDescent="0.2">
      <c r="A816" s="122"/>
      <c r="B816" s="180"/>
      <c r="F816" s="123"/>
      <c r="G816" s="186"/>
      <c r="H816" s="124"/>
      <c r="I816" s="125"/>
      <c r="J816" s="124"/>
      <c r="K816" s="126"/>
      <c r="L816" s="126"/>
      <c r="M816" s="127"/>
      <c r="N816" s="127"/>
      <c r="O816" s="127"/>
      <c r="P816" s="127"/>
      <c r="Q816" s="127"/>
      <c r="R816" s="128"/>
      <c r="S816" s="129"/>
      <c r="T816" s="129"/>
      <c r="U816" s="130"/>
      <c r="V816" s="130"/>
      <c r="W816" s="131"/>
      <c r="X816" s="132"/>
      <c r="Y816" s="133"/>
    </row>
    <row r="817" spans="1:25" x14ac:dyDescent="0.2">
      <c r="A817" s="122"/>
      <c r="B817" s="180"/>
      <c r="F817" s="123"/>
      <c r="G817" s="186"/>
      <c r="H817" s="124"/>
      <c r="I817" s="125"/>
      <c r="J817" s="124"/>
      <c r="K817" s="126"/>
      <c r="L817" s="126"/>
      <c r="M817" s="127"/>
      <c r="N817" s="127"/>
      <c r="O817" s="127"/>
      <c r="P817" s="127"/>
      <c r="Q817" s="127"/>
      <c r="R817" s="128"/>
      <c r="S817" s="129"/>
      <c r="T817" s="129"/>
      <c r="U817" s="130"/>
      <c r="V817" s="130"/>
      <c r="W817" s="131"/>
      <c r="X817" s="132"/>
      <c r="Y817" s="133"/>
    </row>
    <row r="818" spans="1:25" x14ac:dyDescent="0.2">
      <c r="A818" s="122"/>
      <c r="B818" s="180"/>
      <c r="F818" s="123"/>
      <c r="G818" s="186"/>
      <c r="H818" s="124"/>
      <c r="I818" s="125"/>
      <c r="J818" s="124"/>
      <c r="K818" s="126"/>
      <c r="L818" s="126"/>
      <c r="M818" s="127"/>
      <c r="N818" s="127"/>
      <c r="O818" s="127"/>
      <c r="P818" s="127"/>
      <c r="Q818" s="127"/>
      <c r="R818" s="128"/>
      <c r="S818" s="129"/>
      <c r="T818" s="129"/>
      <c r="U818" s="130"/>
      <c r="V818" s="130"/>
      <c r="W818" s="131"/>
      <c r="X818" s="132"/>
      <c r="Y818" s="133"/>
    </row>
    <row r="819" spans="1:25" x14ac:dyDescent="0.2">
      <c r="A819" s="122"/>
      <c r="B819" s="180"/>
      <c r="F819" s="123"/>
      <c r="G819" s="186"/>
      <c r="H819" s="124"/>
      <c r="I819" s="125"/>
      <c r="J819" s="124"/>
      <c r="K819" s="126"/>
      <c r="L819" s="126"/>
      <c r="M819" s="127"/>
      <c r="N819" s="127"/>
      <c r="O819" s="127"/>
      <c r="P819" s="127"/>
      <c r="Q819" s="127"/>
      <c r="R819" s="128"/>
      <c r="S819" s="129"/>
      <c r="T819" s="129"/>
      <c r="U819" s="130"/>
      <c r="V819" s="130"/>
      <c r="W819" s="131"/>
      <c r="X819" s="132"/>
      <c r="Y819" s="133"/>
    </row>
    <row r="820" spans="1:25" x14ac:dyDescent="0.2">
      <c r="A820" s="122"/>
      <c r="B820" s="180"/>
      <c r="F820" s="123"/>
      <c r="G820" s="186"/>
      <c r="H820" s="124"/>
      <c r="I820" s="125"/>
      <c r="J820" s="124"/>
      <c r="K820" s="126"/>
      <c r="L820" s="126"/>
      <c r="M820" s="127"/>
      <c r="N820" s="127"/>
      <c r="O820" s="127"/>
      <c r="P820" s="127"/>
      <c r="Q820" s="127"/>
      <c r="R820" s="128"/>
      <c r="S820" s="129"/>
      <c r="T820" s="129"/>
      <c r="U820" s="130"/>
      <c r="V820" s="130"/>
      <c r="W820" s="131"/>
      <c r="X820" s="132"/>
      <c r="Y820" s="133"/>
    </row>
    <row r="821" spans="1:25" x14ac:dyDescent="0.2">
      <c r="A821" s="122"/>
      <c r="B821" s="180"/>
      <c r="F821" s="123"/>
      <c r="G821" s="186"/>
      <c r="H821" s="124"/>
      <c r="I821" s="125"/>
      <c r="J821" s="124"/>
      <c r="K821" s="126"/>
      <c r="L821" s="126"/>
      <c r="M821" s="127"/>
      <c r="N821" s="127"/>
      <c r="O821" s="127"/>
      <c r="P821" s="127"/>
      <c r="Q821" s="127"/>
      <c r="R821" s="128"/>
      <c r="S821" s="129"/>
      <c r="T821" s="129"/>
      <c r="U821" s="130"/>
      <c r="V821" s="130"/>
      <c r="W821" s="131"/>
      <c r="X821" s="132"/>
      <c r="Y821" s="133"/>
    </row>
    <row r="822" spans="1:25" x14ac:dyDescent="0.2">
      <c r="A822" s="122"/>
      <c r="B822" s="180"/>
      <c r="F822" s="123"/>
      <c r="G822" s="186"/>
      <c r="H822" s="124"/>
      <c r="I822" s="125"/>
      <c r="J822" s="124"/>
      <c r="K822" s="126"/>
      <c r="L822" s="126"/>
      <c r="M822" s="127"/>
      <c r="N822" s="127"/>
      <c r="O822" s="127"/>
      <c r="P822" s="127"/>
      <c r="Q822" s="127"/>
      <c r="R822" s="128"/>
      <c r="S822" s="129"/>
      <c r="T822" s="129"/>
      <c r="U822" s="130"/>
      <c r="V822" s="130"/>
      <c r="W822" s="131"/>
      <c r="X822" s="132"/>
      <c r="Y822" s="133"/>
    </row>
    <row r="823" spans="1:25" x14ac:dyDescent="0.2">
      <c r="A823" s="122"/>
      <c r="B823" s="180"/>
      <c r="F823" s="123"/>
      <c r="G823" s="186"/>
      <c r="H823" s="124"/>
      <c r="I823" s="125"/>
      <c r="J823" s="124"/>
      <c r="K823" s="126"/>
      <c r="L823" s="126"/>
      <c r="M823" s="127"/>
      <c r="N823" s="127"/>
      <c r="O823" s="127"/>
      <c r="P823" s="127"/>
      <c r="Q823" s="127"/>
      <c r="R823" s="128"/>
      <c r="S823" s="129"/>
      <c r="T823" s="129"/>
      <c r="U823" s="130"/>
      <c r="V823" s="130"/>
      <c r="W823" s="131"/>
      <c r="X823" s="132"/>
      <c r="Y823" s="133"/>
    </row>
    <row r="824" spans="1:25" x14ac:dyDescent="0.2">
      <c r="A824" s="122"/>
      <c r="B824" s="180"/>
      <c r="F824" s="123"/>
      <c r="G824" s="186"/>
      <c r="H824" s="124"/>
      <c r="I824" s="125"/>
      <c r="J824" s="124"/>
      <c r="K824" s="126"/>
      <c r="L824" s="126"/>
      <c r="M824" s="127"/>
      <c r="N824" s="127"/>
      <c r="O824" s="127"/>
      <c r="P824" s="127"/>
      <c r="Q824" s="127"/>
      <c r="R824" s="128"/>
      <c r="S824" s="129"/>
      <c r="T824" s="129"/>
      <c r="U824" s="130"/>
      <c r="V824" s="130"/>
      <c r="W824" s="131"/>
      <c r="X824" s="132"/>
      <c r="Y824" s="133"/>
    </row>
    <row r="825" spans="1:25" x14ac:dyDescent="0.2">
      <c r="A825" s="122"/>
      <c r="B825" s="180"/>
      <c r="F825" s="123"/>
      <c r="G825" s="186"/>
      <c r="H825" s="124"/>
      <c r="I825" s="125"/>
      <c r="J825" s="124"/>
      <c r="K825" s="126"/>
      <c r="L825" s="126"/>
      <c r="M825" s="127"/>
      <c r="N825" s="127"/>
      <c r="O825" s="127"/>
      <c r="P825" s="127"/>
      <c r="Q825" s="127"/>
      <c r="R825" s="128"/>
      <c r="S825" s="129"/>
      <c r="T825" s="129"/>
      <c r="U825" s="130"/>
      <c r="V825" s="130"/>
      <c r="W825" s="131"/>
      <c r="X825" s="132"/>
      <c r="Y825" s="133"/>
    </row>
    <row r="826" spans="1:25" x14ac:dyDescent="0.2">
      <c r="A826" s="122"/>
      <c r="B826" s="180"/>
      <c r="F826" s="123"/>
      <c r="G826" s="186"/>
      <c r="H826" s="124"/>
      <c r="I826" s="125"/>
      <c r="J826" s="124"/>
      <c r="K826" s="126"/>
      <c r="L826" s="126"/>
      <c r="M826" s="127"/>
      <c r="N826" s="127"/>
      <c r="O826" s="127"/>
      <c r="P826" s="127"/>
      <c r="Q826" s="127"/>
      <c r="R826" s="128"/>
      <c r="S826" s="129"/>
      <c r="T826" s="129"/>
      <c r="U826" s="130"/>
      <c r="V826" s="130"/>
      <c r="W826" s="131"/>
      <c r="X826" s="132"/>
      <c r="Y826" s="133"/>
    </row>
    <row r="827" spans="1:25" x14ac:dyDescent="0.2">
      <c r="A827" s="122"/>
      <c r="B827" s="180"/>
      <c r="F827" s="123"/>
      <c r="G827" s="186"/>
      <c r="H827" s="124"/>
      <c r="I827" s="125"/>
      <c r="J827" s="124"/>
      <c r="K827" s="126"/>
      <c r="L827" s="126"/>
      <c r="M827" s="127"/>
      <c r="N827" s="127"/>
      <c r="O827" s="127"/>
      <c r="P827" s="127"/>
      <c r="Q827" s="127"/>
      <c r="R827" s="128"/>
      <c r="S827" s="129"/>
      <c r="T827" s="129"/>
      <c r="U827" s="130"/>
      <c r="V827" s="130"/>
      <c r="W827" s="131"/>
      <c r="X827" s="132"/>
      <c r="Y827" s="133"/>
    </row>
    <row r="828" spans="1:25" x14ac:dyDescent="0.2">
      <c r="A828" s="122"/>
      <c r="B828" s="180"/>
      <c r="F828" s="123"/>
      <c r="G828" s="186"/>
      <c r="H828" s="124"/>
      <c r="I828" s="125"/>
      <c r="J828" s="124"/>
      <c r="K828" s="126"/>
      <c r="L828" s="126"/>
      <c r="M828" s="127"/>
      <c r="N828" s="127"/>
      <c r="O828" s="127"/>
      <c r="P828" s="127"/>
      <c r="Q828" s="127"/>
      <c r="R828" s="128"/>
      <c r="S828" s="129"/>
      <c r="T828" s="129"/>
      <c r="U828" s="130"/>
      <c r="V828" s="130"/>
      <c r="W828" s="131"/>
      <c r="X828" s="132"/>
      <c r="Y828" s="133"/>
    </row>
    <row r="829" spans="1:25" x14ac:dyDescent="0.2">
      <c r="A829" s="122"/>
      <c r="B829" s="180"/>
      <c r="F829" s="123"/>
      <c r="G829" s="186"/>
      <c r="H829" s="124"/>
      <c r="I829" s="125"/>
      <c r="J829" s="124"/>
      <c r="K829" s="126"/>
      <c r="L829" s="126"/>
      <c r="M829" s="127"/>
      <c r="N829" s="127"/>
      <c r="O829" s="127"/>
      <c r="P829" s="127"/>
      <c r="Q829" s="127"/>
      <c r="R829" s="128"/>
      <c r="S829" s="129"/>
      <c r="T829" s="129"/>
      <c r="U829" s="130"/>
      <c r="V829" s="130"/>
      <c r="W829" s="131"/>
      <c r="X829" s="132"/>
      <c r="Y829" s="133"/>
    </row>
    <row r="830" spans="1:25" x14ac:dyDescent="0.2">
      <c r="A830" s="122"/>
      <c r="B830" s="180"/>
      <c r="F830" s="123"/>
      <c r="G830" s="186"/>
      <c r="H830" s="124"/>
      <c r="I830" s="125"/>
      <c r="J830" s="124"/>
      <c r="K830" s="126"/>
      <c r="L830" s="126"/>
      <c r="M830" s="127"/>
      <c r="N830" s="127"/>
      <c r="O830" s="127"/>
      <c r="P830" s="127"/>
      <c r="Q830" s="127"/>
      <c r="R830" s="128"/>
      <c r="S830" s="129"/>
      <c r="T830" s="129"/>
      <c r="U830" s="130"/>
      <c r="V830" s="130"/>
      <c r="W830" s="131"/>
      <c r="X830" s="132"/>
      <c r="Y830" s="133"/>
    </row>
    <row r="831" spans="1:25" x14ac:dyDescent="0.2">
      <c r="A831" s="122"/>
      <c r="B831" s="180"/>
      <c r="F831" s="123"/>
      <c r="G831" s="186"/>
      <c r="H831" s="124"/>
      <c r="I831" s="125"/>
      <c r="J831" s="124"/>
      <c r="K831" s="126"/>
      <c r="L831" s="126"/>
      <c r="M831" s="127"/>
      <c r="N831" s="127"/>
      <c r="O831" s="127"/>
      <c r="P831" s="127"/>
      <c r="Q831" s="127"/>
      <c r="R831" s="128"/>
      <c r="S831" s="129"/>
      <c r="T831" s="129"/>
      <c r="U831" s="130"/>
      <c r="V831" s="130"/>
      <c r="W831" s="131"/>
      <c r="X831" s="132"/>
      <c r="Y831" s="133"/>
    </row>
    <row r="832" spans="1:25" x14ac:dyDescent="0.2">
      <c r="A832" s="122"/>
      <c r="B832" s="180"/>
      <c r="F832" s="123"/>
      <c r="G832" s="186"/>
      <c r="H832" s="124"/>
      <c r="I832" s="125"/>
      <c r="J832" s="124"/>
      <c r="K832" s="126"/>
      <c r="L832" s="126"/>
      <c r="M832" s="127"/>
      <c r="N832" s="127"/>
      <c r="O832" s="127"/>
      <c r="P832" s="127"/>
      <c r="Q832" s="127"/>
      <c r="R832" s="128"/>
      <c r="S832" s="129"/>
      <c r="T832" s="129"/>
      <c r="U832" s="130"/>
      <c r="V832" s="130"/>
      <c r="W832" s="131"/>
      <c r="X832" s="132"/>
      <c r="Y832" s="133"/>
    </row>
    <row r="833" spans="1:25" x14ac:dyDescent="0.2">
      <c r="A833" s="122"/>
      <c r="B833" s="180"/>
      <c r="F833" s="123"/>
      <c r="G833" s="186"/>
      <c r="H833" s="124"/>
      <c r="I833" s="125"/>
      <c r="J833" s="124"/>
      <c r="K833" s="126"/>
      <c r="L833" s="126"/>
      <c r="M833" s="127"/>
      <c r="N833" s="127"/>
      <c r="O833" s="127"/>
      <c r="P833" s="127"/>
      <c r="Q833" s="127"/>
      <c r="R833" s="128"/>
      <c r="S833" s="129"/>
      <c r="T833" s="129"/>
      <c r="U833" s="130"/>
      <c r="V833" s="130"/>
      <c r="W833" s="131"/>
      <c r="X833" s="132"/>
      <c r="Y833" s="133"/>
    </row>
    <row r="834" spans="1:25" x14ac:dyDescent="0.2">
      <c r="A834" s="122"/>
      <c r="B834" s="180"/>
      <c r="F834" s="123"/>
      <c r="G834" s="186"/>
      <c r="H834" s="124"/>
      <c r="I834" s="125"/>
      <c r="J834" s="124"/>
      <c r="K834" s="126"/>
      <c r="L834" s="126"/>
      <c r="M834" s="127"/>
      <c r="N834" s="127"/>
      <c r="O834" s="127"/>
      <c r="P834" s="127"/>
      <c r="Q834" s="127"/>
      <c r="R834" s="128"/>
      <c r="S834" s="129"/>
      <c r="T834" s="129"/>
      <c r="U834" s="130"/>
      <c r="V834" s="130"/>
      <c r="W834" s="131"/>
      <c r="X834" s="132"/>
      <c r="Y834" s="133"/>
    </row>
    <row r="835" spans="1:25" x14ac:dyDescent="0.2">
      <c r="A835" s="122"/>
      <c r="B835" s="180"/>
      <c r="F835" s="123"/>
      <c r="G835" s="186"/>
      <c r="H835" s="124"/>
      <c r="I835" s="125"/>
      <c r="J835" s="124"/>
      <c r="K835" s="126"/>
      <c r="L835" s="126"/>
      <c r="M835" s="127"/>
      <c r="N835" s="127"/>
      <c r="O835" s="127"/>
      <c r="P835" s="127"/>
      <c r="Q835" s="127"/>
      <c r="R835" s="128"/>
      <c r="S835" s="129"/>
      <c r="T835" s="129"/>
      <c r="U835" s="130"/>
      <c r="V835" s="130"/>
      <c r="W835" s="131"/>
      <c r="X835" s="132"/>
      <c r="Y835" s="133"/>
    </row>
    <row r="836" spans="1:25" x14ac:dyDescent="0.2">
      <c r="A836" s="122"/>
      <c r="B836" s="180"/>
      <c r="F836" s="123"/>
      <c r="G836" s="186"/>
      <c r="H836" s="124"/>
      <c r="I836" s="125"/>
      <c r="J836" s="124"/>
      <c r="K836" s="126"/>
      <c r="L836" s="126"/>
      <c r="M836" s="127"/>
      <c r="N836" s="127"/>
      <c r="O836" s="127"/>
      <c r="P836" s="127"/>
      <c r="Q836" s="127"/>
      <c r="R836" s="128"/>
      <c r="S836" s="129"/>
      <c r="T836" s="129"/>
      <c r="U836" s="130"/>
      <c r="V836" s="130"/>
      <c r="W836" s="131"/>
      <c r="X836" s="132"/>
      <c r="Y836" s="133"/>
    </row>
    <row r="837" spans="1:25" x14ac:dyDescent="0.2">
      <c r="A837" s="122"/>
      <c r="B837" s="180"/>
      <c r="F837" s="123"/>
      <c r="G837" s="186"/>
      <c r="H837" s="124"/>
      <c r="I837" s="125"/>
      <c r="J837" s="124"/>
      <c r="K837" s="126"/>
      <c r="L837" s="126"/>
      <c r="M837" s="127"/>
      <c r="N837" s="127"/>
      <c r="O837" s="127"/>
      <c r="P837" s="127"/>
      <c r="Q837" s="127"/>
      <c r="R837" s="128"/>
      <c r="S837" s="129"/>
      <c r="T837" s="129"/>
      <c r="U837" s="130"/>
      <c r="V837" s="130"/>
      <c r="W837" s="131"/>
      <c r="X837" s="132"/>
      <c r="Y837" s="133"/>
    </row>
    <row r="838" spans="1:25" x14ac:dyDescent="0.2">
      <c r="A838" s="122"/>
      <c r="B838" s="180"/>
      <c r="F838" s="123"/>
      <c r="G838" s="186"/>
      <c r="H838" s="124"/>
      <c r="I838" s="125"/>
      <c r="J838" s="124"/>
      <c r="K838" s="126"/>
      <c r="L838" s="126"/>
      <c r="M838" s="127"/>
      <c r="N838" s="127"/>
      <c r="O838" s="127"/>
      <c r="P838" s="127"/>
      <c r="Q838" s="127"/>
      <c r="R838" s="128"/>
      <c r="S838" s="129"/>
      <c r="T838" s="129"/>
      <c r="U838" s="130"/>
      <c r="V838" s="130"/>
      <c r="W838" s="131"/>
      <c r="X838" s="132"/>
      <c r="Y838" s="133"/>
    </row>
    <row r="839" spans="1:25" x14ac:dyDescent="0.2">
      <c r="A839" s="122"/>
      <c r="B839" s="180"/>
      <c r="F839" s="123"/>
      <c r="G839" s="186"/>
      <c r="H839" s="124"/>
      <c r="I839" s="125"/>
      <c r="J839" s="124"/>
      <c r="K839" s="126"/>
      <c r="L839" s="126"/>
      <c r="M839" s="127"/>
      <c r="N839" s="127"/>
      <c r="O839" s="127"/>
      <c r="P839" s="127"/>
      <c r="Q839" s="127"/>
      <c r="R839" s="128"/>
      <c r="S839" s="129"/>
      <c r="T839" s="129"/>
      <c r="U839" s="130"/>
      <c r="V839" s="130"/>
      <c r="W839" s="131"/>
      <c r="X839" s="132"/>
      <c r="Y839" s="133"/>
    </row>
    <row r="840" spans="1:25" x14ac:dyDescent="0.2">
      <c r="A840" s="122"/>
      <c r="B840" s="180"/>
      <c r="F840" s="123"/>
      <c r="G840" s="186"/>
      <c r="H840" s="124"/>
      <c r="I840" s="125"/>
      <c r="J840" s="124"/>
      <c r="K840" s="126"/>
      <c r="L840" s="126"/>
      <c r="M840" s="127"/>
      <c r="N840" s="127"/>
      <c r="O840" s="127"/>
      <c r="P840" s="127"/>
      <c r="Q840" s="127"/>
      <c r="R840" s="128"/>
      <c r="S840" s="129"/>
      <c r="T840" s="129"/>
      <c r="U840" s="130"/>
      <c r="V840" s="130"/>
      <c r="W840" s="131"/>
      <c r="X840" s="132"/>
      <c r="Y840" s="133"/>
    </row>
    <row r="841" spans="1:25" x14ac:dyDescent="0.2">
      <c r="A841" s="122"/>
      <c r="B841" s="180"/>
      <c r="F841" s="123"/>
      <c r="G841" s="186"/>
      <c r="H841" s="124"/>
      <c r="I841" s="125"/>
      <c r="J841" s="124"/>
      <c r="K841" s="126"/>
      <c r="L841" s="126"/>
      <c r="M841" s="127"/>
      <c r="N841" s="127"/>
      <c r="O841" s="127"/>
      <c r="P841" s="127"/>
      <c r="Q841" s="127"/>
      <c r="R841" s="128"/>
      <c r="S841" s="129"/>
      <c r="T841" s="129"/>
      <c r="U841" s="130"/>
      <c r="V841" s="130"/>
      <c r="W841" s="131"/>
      <c r="X841" s="132"/>
      <c r="Y841" s="133"/>
    </row>
    <row r="842" spans="1:25" x14ac:dyDescent="0.2">
      <c r="A842" s="122"/>
      <c r="B842" s="180"/>
      <c r="F842" s="123"/>
      <c r="G842" s="186"/>
      <c r="H842" s="124"/>
      <c r="I842" s="125"/>
      <c r="J842" s="124"/>
      <c r="K842" s="126"/>
      <c r="L842" s="126"/>
      <c r="M842" s="127"/>
      <c r="N842" s="127"/>
      <c r="O842" s="127"/>
      <c r="P842" s="127"/>
      <c r="Q842" s="127"/>
      <c r="R842" s="128"/>
      <c r="S842" s="129"/>
      <c r="T842" s="129"/>
      <c r="U842" s="130"/>
      <c r="V842" s="130"/>
      <c r="W842" s="131"/>
      <c r="X842" s="132"/>
      <c r="Y842" s="133"/>
    </row>
    <row r="843" spans="1:25" x14ac:dyDescent="0.2">
      <c r="A843" s="122"/>
      <c r="B843" s="180"/>
      <c r="F843" s="123"/>
      <c r="G843" s="186"/>
      <c r="H843" s="124"/>
      <c r="I843" s="125"/>
      <c r="J843" s="124"/>
      <c r="K843" s="126"/>
      <c r="L843" s="126"/>
      <c r="M843" s="127"/>
      <c r="N843" s="127"/>
      <c r="O843" s="127"/>
      <c r="P843" s="127"/>
      <c r="Q843" s="127"/>
      <c r="R843" s="128"/>
      <c r="S843" s="129"/>
      <c r="T843" s="129"/>
      <c r="U843" s="130"/>
      <c r="V843" s="130"/>
      <c r="W843" s="131"/>
      <c r="X843" s="132"/>
      <c r="Y843" s="133"/>
    </row>
    <row r="844" spans="1:25" x14ac:dyDescent="0.2">
      <c r="A844" s="122"/>
      <c r="B844" s="180"/>
      <c r="F844" s="123"/>
      <c r="G844" s="186"/>
      <c r="H844" s="124"/>
      <c r="I844" s="125"/>
      <c r="J844" s="124"/>
      <c r="K844" s="126"/>
      <c r="L844" s="126"/>
      <c r="M844" s="127"/>
      <c r="N844" s="127"/>
      <c r="O844" s="127"/>
      <c r="P844" s="127"/>
      <c r="Q844" s="127"/>
      <c r="R844" s="128"/>
      <c r="S844" s="129"/>
      <c r="T844" s="129"/>
      <c r="U844" s="130"/>
      <c r="V844" s="130"/>
      <c r="W844" s="131"/>
      <c r="X844" s="132"/>
      <c r="Y844" s="133"/>
    </row>
    <row r="845" spans="1:25" x14ac:dyDescent="0.2">
      <c r="A845" s="122"/>
      <c r="B845" s="180"/>
      <c r="F845" s="123"/>
      <c r="G845" s="186"/>
      <c r="H845" s="124"/>
      <c r="I845" s="125"/>
      <c r="J845" s="124"/>
      <c r="K845" s="126"/>
      <c r="L845" s="126"/>
      <c r="M845" s="127"/>
      <c r="N845" s="127"/>
      <c r="O845" s="127"/>
      <c r="P845" s="127"/>
      <c r="Q845" s="127"/>
      <c r="R845" s="128"/>
      <c r="S845" s="129"/>
      <c r="T845" s="129"/>
      <c r="U845" s="130"/>
      <c r="V845" s="130"/>
      <c r="W845" s="131"/>
      <c r="X845" s="132"/>
      <c r="Y845" s="133"/>
    </row>
    <row r="846" spans="1:25" x14ac:dyDescent="0.2">
      <c r="A846" s="122"/>
      <c r="B846" s="180"/>
      <c r="F846" s="123"/>
      <c r="G846" s="186"/>
      <c r="H846" s="124"/>
      <c r="I846" s="125"/>
      <c r="J846" s="124"/>
      <c r="K846" s="126"/>
      <c r="L846" s="126"/>
      <c r="M846" s="127"/>
      <c r="N846" s="127"/>
      <c r="O846" s="127"/>
      <c r="P846" s="127"/>
      <c r="Q846" s="127"/>
      <c r="R846" s="128"/>
      <c r="S846" s="129"/>
      <c r="T846" s="129"/>
      <c r="U846" s="130"/>
      <c r="V846" s="130"/>
      <c r="W846" s="131"/>
      <c r="X846" s="132"/>
      <c r="Y846" s="133"/>
    </row>
    <row r="847" spans="1:25" x14ac:dyDescent="0.2">
      <c r="A847" s="122"/>
      <c r="B847" s="180"/>
      <c r="F847" s="123"/>
      <c r="G847" s="186"/>
      <c r="H847" s="124"/>
      <c r="I847" s="125"/>
      <c r="J847" s="124"/>
      <c r="K847" s="126"/>
      <c r="L847" s="126"/>
      <c r="M847" s="127"/>
      <c r="N847" s="127"/>
      <c r="O847" s="127"/>
      <c r="P847" s="127"/>
      <c r="Q847" s="127"/>
      <c r="R847" s="128"/>
      <c r="S847" s="129"/>
      <c r="T847" s="129"/>
      <c r="U847" s="130"/>
      <c r="V847" s="130"/>
      <c r="W847" s="131"/>
      <c r="X847" s="132"/>
      <c r="Y847" s="133"/>
    </row>
    <row r="848" spans="1:25" x14ac:dyDescent="0.2">
      <c r="A848" s="122"/>
      <c r="B848" s="180"/>
      <c r="F848" s="123"/>
      <c r="G848" s="186"/>
      <c r="H848" s="124"/>
      <c r="I848" s="125"/>
      <c r="J848" s="124"/>
      <c r="K848" s="126"/>
      <c r="L848" s="126"/>
      <c r="M848" s="127"/>
      <c r="N848" s="127"/>
      <c r="O848" s="127"/>
      <c r="P848" s="127"/>
      <c r="Q848" s="127"/>
      <c r="R848" s="128"/>
      <c r="S848" s="129"/>
      <c r="T848" s="129"/>
      <c r="U848" s="130"/>
      <c r="V848" s="130"/>
      <c r="W848" s="131"/>
      <c r="X848" s="132"/>
      <c r="Y848" s="133"/>
    </row>
    <row r="849" spans="1:25" x14ac:dyDescent="0.2">
      <c r="A849" s="122"/>
      <c r="B849" s="180"/>
      <c r="F849" s="123"/>
      <c r="G849" s="186"/>
      <c r="H849" s="124"/>
      <c r="I849" s="125"/>
      <c r="J849" s="124"/>
      <c r="K849" s="126"/>
      <c r="L849" s="126"/>
      <c r="M849" s="127"/>
      <c r="N849" s="127"/>
      <c r="O849" s="127"/>
      <c r="P849" s="127"/>
      <c r="Q849" s="127"/>
      <c r="R849" s="128"/>
      <c r="S849" s="129"/>
      <c r="T849" s="129"/>
      <c r="U849" s="130"/>
      <c r="V849" s="130"/>
      <c r="W849" s="131"/>
      <c r="X849" s="132"/>
      <c r="Y849" s="133"/>
    </row>
    <row r="850" spans="1:25" x14ac:dyDescent="0.2">
      <c r="A850" s="122"/>
      <c r="B850" s="180"/>
      <c r="F850" s="123"/>
      <c r="G850" s="186"/>
      <c r="H850" s="124"/>
      <c r="I850" s="125"/>
      <c r="J850" s="124"/>
      <c r="K850" s="126"/>
      <c r="L850" s="126"/>
      <c r="M850" s="127"/>
      <c r="N850" s="127"/>
      <c r="O850" s="127"/>
      <c r="P850" s="127"/>
      <c r="Q850" s="127"/>
      <c r="R850" s="128"/>
      <c r="S850" s="129"/>
      <c r="T850" s="129"/>
      <c r="U850" s="130"/>
      <c r="V850" s="130"/>
      <c r="W850" s="131"/>
      <c r="X850" s="132"/>
      <c r="Y850" s="133"/>
    </row>
    <row r="851" spans="1:25" x14ac:dyDescent="0.2">
      <c r="A851" s="122"/>
      <c r="B851" s="180"/>
      <c r="F851" s="123"/>
      <c r="G851" s="186"/>
      <c r="H851" s="124"/>
      <c r="I851" s="125"/>
      <c r="J851" s="124"/>
      <c r="K851" s="126"/>
      <c r="L851" s="126"/>
      <c r="M851" s="127"/>
      <c r="N851" s="127"/>
      <c r="O851" s="127"/>
      <c r="P851" s="127"/>
      <c r="Q851" s="127"/>
      <c r="R851" s="128"/>
      <c r="S851" s="129"/>
      <c r="T851" s="129"/>
      <c r="U851" s="130"/>
      <c r="V851" s="130"/>
      <c r="W851" s="131"/>
      <c r="X851" s="132"/>
      <c r="Y851" s="133"/>
    </row>
    <row r="852" spans="1:25" x14ac:dyDescent="0.2">
      <c r="A852" s="122"/>
      <c r="B852" s="180"/>
      <c r="F852" s="123"/>
      <c r="G852" s="186"/>
      <c r="H852" s="124"/>
      <c r="I852" s="125"/>
      <c r="J852" s="124"/>
      <c r="K852" s="126"/>
      <c r="L852" s="126"/>
      <c r="M852" s="127"/>
      <c r="N852" s="127"/>
      <c r="O852" s="127"/>
      <c r="P852" s="127"/>
      <c r="Q852" s="127"/>
      <c r="R852" s="128"/>
      <c r="S852" s="129"/>
      <c r="T852" s="129"/>
      <c r="U852" s="130"/>
      <c r="V852" s="130"/>
      <c r="W852" s="131"/>
      <c r="X852" s="132"/>
      <c r="Y852" s="133"/>
    </row>
    <row r="853" spans="1:25" x14ac:dyDescent="0.2">
      <c r="A853" s="122"/>
      <c r="B853" s="180"/>
      <c r="F853" s="123"/>
      <c r="G853" s="186"/>
      <c r="H853" s="124"/>
      <c r="I853" s="125"/>
      <c r="J853" s="124"/>
      <c r="K853" s="126"/>
      <c r="L853" s="126"/>
      <c r="M853" s="127"/>
      <c r="N853" s="127"/>
      <c r="O853" s="127"/>
      <c r="P853" s="127"/>
      <c r="Q853" s="127"/>
      <c r="R853" s="128"/>
      <c r="S853" s="129"/>
      <c r="T853" s="129"/>
      <c r="U853" s="130"/>
      <c r="V853" s="130"/>
      <c r="W853" s="131"/>
      <c r="X853" s="132"/>
      <c r="Y853" s="133"/>
    </row>
    <row r="854" spans="1:25" x14ac:dyDescent="0.2">
      <c r="A854" s="122"/>
      <c r="B854" s="180"/>
      <c r="F854" s="123"/>
      <c r="G854" s="186"/>
      <c r="H854" s="124"/>
      <c r="I854" s="125"/>
      <c r="J854" s="124"/>
      <c r="K854" s="126"/>
      <c r="L854" s="126"/>
      <c r="M854" s="127"/>
      <c r="N854" s="127"/>
      <c r="O854" s="127"/>
      <c r="P854" s="127"/>
      <c r="Q854" s="127"/>
      <c r="R854" s="128"/>
      <c r="S854" s="129"/>
      <c r="T854" s="129"/>
      <c r="U854" s="130"/>
      <c r="V854" s="130"/>
      <c r="W854" s="131"/>
      <c r="X854" s="132"/>
      <c r="Y854" s="133"/>
    </row>
    <row r="855" spans="1:25" x14ac:dyDescent="0.2">
      <c r="A855" s="122"/>
      <c r="B855" s="180"/>
      <c r="F855" s="123"/>
      <c r="G855" s="186"/>
      <c r="H855" s="124"/>
      <c r="I855" s="125"/>
      <c r="J855" s="124"/>
      <c r="K855" s="126"/>
      <c r="L855" s="126"/>
      <c r="M855" s="127"/>
      <c r="N855" s="127"/>
      <c r="O855" s="127"/>
      <c r="P855" s="127"/>
      <c r="Q855" s="127"/>
      <c r="R855" s="128"/>
      <c r="S855" s="129"/>
      <c r="T855" s="129"/>
      <c r="U855" s="130"/>
      <c r="V855" s="130"/>
      <c r="W855" s="131"/>
      <c r="X855" s="132"/>
      <c r="Y855" s="133"/>
    </row>
    <row r="856" spans="1:25" x14ac:dyDescent="0.2">
      <c r="A856" s="122"/>
      <c r="B856" s="180"/>
      <c r="F856" s="123"/>
      <c r="G856" s="186"/>
      <c r="H856" s="124"/>
      <c r="I856" s="125"/>
      <c r="J856" s="124"/>
      <c r="K856" s="126"/>
      <c r="L856" s="126"/>
      <c r="M856" s="127"/>
      <c r="N856" s="127"/>
      <c r="O856" s="127"/>
      <c r="P856" s="127"/>
      <c r="Q856" s="127"/>
      <c r="R856" s="128"/>
      <c r="S856" s="129"/>
      <c r="T856" s="129"/>
      <c r="U856" s="130"/>
      <c r="V856" s="130"/>
      <c r="W856" s="131"/>
      <c r="X856" s="132"/>
      <c r="Y856" s="133"/>
    </row>
    <row r="857" spans="1:25" x14ac:dyDescent="0.2">
      <c r="A857" s="122"/>
      <c r="B857" s="180"/>
      <c r="F857" s="123"/>
      <c r="G857" s="186"/>
      <c r="H857" s="124"/>
      <c r="I857" s="125"/>
      <c r="J857" s="124"/>
      <c r="K857" s="126"/>
      <c r="L857" s="126"/>
      <c r="M857" s="127"/>
      <c r="N857" s="127"/>
      <c r="O857" s="127"/>
      <c r="P857" s="127"/>
      <c r="Q857" s="127"/>
      <c r="R857" s="128"/>
      <c r="S857" s="129"/>
      <c r="T857" s="129"/>
      <c r="U857" s="130"/>
      <c r="V857" s="130"/>
      <c r="W857" s="131"/>
      <c r="X857" s="132"/>
      <c r="Y857" s="133"/>
    </row>
    <row r="858" spans="1:25" x14ac:dyDescent="0.2">
      <c r="A858" s="122"/>
      <c r="B858" s="180"/>
      <c r="F858" s="123"/>
      <c r="G858" s="186"/>
      <c r="H858" s="124"/>
      <c r="I858" s="125"/>
      <c r="J858" s="124"/>
      <c r="K858" s="126"/>
      <c r="L858" s="126"/>
      <c r="M858" s="127"/>
      <c r="N858" s="127"/>
      <c r="O858" s="127"/>
      <c r="P858" s="127"/>
      <c r="Q858" s="127"/>
      <c r="R858" s="128"/>
      <c r="S858" s="129"/>
      <c r="T858" s="129"/>
      <c r="U858" s="130"/>
      <c r="V858" s="130"/>
      <c r="W858" s="131"/>
      <c r="X858" s="132"/>
      <c r="Y858" s="133"/>
    </row>
    <row r="859" spans="1:25" x14ac:dyDescent="0.2">
      <c r="A859" s="122"/>
      <c r="B859" s="180"/>
      <c r="F859" s="123"/>
      <c r="G859" s="186"/>
      <c r="H859" s="124"/>
      <c r="I859" s="125"/>
      <c r="J859" s="124"/>
      <c r="K859" s="126"/>
      <c r="L859" s="126"/>
      <c r="M859" s="127"/>
      <c r="N859" s="127"/>
      <c r="O859" s="127"/>
      <c r="P859" s="127"/>
      <c r="Q859" s="127"/>
      <c r="R859" s="128"/>
      <c r="S859" s="129"/>
      <c r="T859" s="129"/>
      <c r="U859" s="130"/>
      <c r="V859" s="130"/>
      <c r="W859" s="131"/>
      <c r="X859" s="132"/>
      <c r="Y859" s="133"/>
    </row>
    <row r="860" spans="1:25" x14ac:dyDescent="0.2">
      <c r="A860" s="122"/>
      <c r="B860" s="180"/>
      <c r="F860" s="123"/>
      <c r="G860" s="186"/>
      <c r="H860" s="124"/>
      <c r="I860" s="125"/>
      <c r="J860" s="124"/>
      <c r="K860" s="126"/>
      <c r="L860" s="126"/>
      <c r="M860" s="127"/>
      <c r="N860" s="127"/>
      <c r="O860" s="127"/>
      <c r="P860" s="127"/>
      <c r="Q860" s="127"/>
      <c r="R860" s="128"/>
      <c r="S860" s="129"/>
      <c r="T860" s="129"/>
      <c r="U860" s="130"/>
      <c r="V860" s="130"/>
      <c r="W860" s="131"/>
      <c r="X860" s="132"/>
      <c r="Y860" s="133"/>
    </row>
    <row r="861" spans="1:25" x14ac:dyDescent="0.2">
      <c r="A861" s="122"/>
      <c r="B861" s="180"/>
      <c r="F861" s="123"/>
      <c r="G861" s="186"/>
      <c r="H861" s="124"/>
      <c r="I861" s="125"/>
      <c r="J861" s="124"/>
      <c r="K861" s="126"/>
      <c r="L861" s="126"/>
      <c r="M861" s="127"/>
      <c r="N861" s="127"/>
      <c r="O861" s="127"/>
      <c r="P861" s="127"/>
      <c r="Q861" s="127"/>
      <c r="R861" s="128"/>
      <c r="S861" s="129"/>
      <c r="T861" s="129"/>
      <c r="U861" s="130"/>
      <c r="V861" s="130"/>
      <c r="W861" s="131"/>
      <c r="X861" s="132"/>
      <c r="Y861" s="133"/>
    </row>
    <row r="862" spans="1:25" x14ac:dyDescent="0.2">
      <c r="A862" s="122"/>
      <c r="B862" s="180"/>
      <c r="F862" s="123"/>
      <c r="G862" s="186"/>
      <c r="H862" s="124"/>
      <c r="I862" s="125"/>
      <c r="J862" s="124"/>
      <c r="K862" s="126"/>
      <c r="L862" s="126"/>
      <c r="M862" s="127"/>
      <c r="N862" s="127"/>
      <c r="O862" s="127"/>
      <c r="P862" s="127"/>
      <c r="Q862" s="127"/>
      <c r="R862" s="128"/>
      <c r="S862" s="129"/>
      <c r="T862" s="129"/>
      <c r="U862" s="130"/>
      <c r="V862" s="130"/>
      <c r="W862" s="131"/>
      <c r="X862" s="132"/>
      <c r="Y862" s="133"/>
    </row>
    <row r="863" spans="1:25" x14ac:dyDescent="0.2">
      <c r="A863" s="122"/>
      <c r="B863" s="180"/>
      <c r="F863" s="123"/>
      <c r="G863" s="186"/>
      <c r="H863" s="124"/>
      <c r="I863" s="125"/>
      <c r="J863" s="124"/>
      <c r="K863" s="126"/>
      <c r="L863" s="126"/>
      <c r="M863" s="127"/>
      <c r="N863" s="127"/>
      <c r="O863" s="127"/>
      <c r="P863" s="127"/>
      <c r="Q863" s="127"/>
      <c r="R863" s="128"/>
      <c r="S863" s="129"/>
      <c r="T863" s="129"/>
      <c r="U863" s="130"/>
      <c r="V863" s="130"/>
      <c r="W863" s="131"/>
      <c r="X863" s="132"/>
      <c r="Y863" s="133"/>
    </row>
    <row r="864" spans="1:25" x14ac:dyDescent="0.2">
      <c r="A864" s="122"/>
      <c r="B864" s="180"/>
      <c r="F864" s="123"/>
      <c r="G864" s="186"/>
      <c r="H864" s="124"/>
      <c r="I864" s="125"/>
      <c r="J864" s="124"/>
      <c r="K864" s="126"/>
      <c r="L864" s="126"/>
      <c r="M864" s="127"/>
      <c r="N864" s="127"/>
      <c r="O864" s="127"/>
      <c r="P864" s="127"/>
      <c r="Q864" s="127"/>
      <c r="R864" s="128"/>
      <c r="S864" s="129"/>
      <c r="T864" s="129"/>
      <c r="U864" s="130"/>
      <c r="V864" s="130"/>
      <c r="W864" s="131"/>
      <c r="X864" s="132"/>
      <c r="Y864" s="133"/>
    </row>
    <row r="865" spans="1:25" x14ac:dyDescent="0.2">
      <c r="A865" s="122"/>
      <c r="B865" s="180"/>
      <c r="F865" s="123"/>
      <c r="G865" s="186"/>
      <c r="H865" s="124"/>
      <c r="I865" s="125"/>
      <c r="J865" s="124"/>
      <c r="K865" s="126"/>
      <c r="L865" s="126"/>
      <c r="M865" s="127"/>
      <c r="N865" s="127"/>
      <c r="O865" s="127"/>
      <c r="P865" s="127"/>
      <c r="Q865" s="127"/>
      <c r="R865" s="128"/>
      <c r="S865" s="129"/>
      <c r="T865" s="129"/>
      <c r="U865" s="130"/>
      <c r="V865" s="130"/>
      <c r="W865" s="131"/>
      <c r="X865" s="132"/>
      <c r="Y865" s="133"/>
    </row>
    <row r="866" spans="1:25" x14ac:dyDescent="0.2">
      <c r="A866" s="122"/>
      <c r="B866" s="180"/>
      <c r="F866" s="123"/>
      <c r="G866" s="186"/>
      <c r="H866" s="124"/>
      <c r="I866" s="125"/>
      <c r="J866" s="124"/>
      <c r="K866" s="126"/>
      <c r="L866" s="126"/>
      <c r="M866" s="127"/>
      <c r="N866" s="127"/>
      <c r="O866" s="127"/>
      <c r="P866" s="127"/>
      <c r="Q866" s="127"/>
      <c r="R866" s="128"/>
      <c r="S866" s="129"/>
      <c r="T866" s="129"/>
      <c r="U866" s="130"/>
      <c r="V866" s="130"/>
      <c r="W866" s="131"/>
      <c r="X866" s="132"/>
      <c r="Y866" s="133"/>
    </row>
    <row r="867" spans="1:25" x14ac:dyDescent="0.2">
      <c r="A867" s="122"/>
      <c r="B867" s="180"/>
      <c r="F867" s="123"/>
      <c r="G867" s="186"/>
      <c r="H867" s="124"/>
      <c r="I867" s="125"/>
      <c r="J867" s="124"/>
      <c r="K867" s="126"/>
      <c r="L867" s="126"/>
      <c r="M867" s="127"/>
      <c r="N867" s="127"/>
      <c r="O867" s="127"/>
      <c r="P867" s="127"/>
      <c r="Q867" s="127"/>
      <c r="R867" s="128"/>
      <c r="S867" s="129"/>
      <c r="T867" s="129"/>
      <c r="U867" s="130"/>
      <c r="V867" s="130"/>
      <c r="W867" s="131"/>
      <c r="X867" s="132"/>
      <c r="Y867" s="133"/>
    </row>
    <row r="868" spans="1:25" x14ac:dyDescent="0.2">
      <c r="A868" s="122"/>
      <c r="B868" s="180"/>
      <c r="F868" s="123"/>
      <c r="G868" s="186"/>
      <c r="H868" s="124"/>
      <c r="I868" s="125"/>
      <c r="J868" s="124"/>
      <c r="K868" s="126"/>
      <c r="L868" s="126"/>
      <c r="M868" s="127"/>
      <c r="N868" s="127"/>
      <c r="O868" s="127"/>
      <c r="P868" s="127"/>
      <c r="Q868" s="127"/>
      <c r="R868" s="128"/>
      <c r="S868" s="129"/>
      <c r="T868" s="129"/>
      <c r="U868" s="130"/>
      <c r="V868" s="130"/>
      <c r="W868" s="131"/>
      <c r="X868" s="132"/>
      <c r="Y868" s="133"/>
    </row>
    <row r="869" spans="1:25" x14ac:dyDescent="0.2">
      <c r="A869" s="122"/>
      <c r="B869" s="180"/>
      <c r="F869" s="123"/>
      <c r="G869" s="186"/>
      <c r="H869" s="124"/>
      <c r="I869" s="125"/>
      <c r="J869" s="124"/>
      <c r="K869" s="126"/>
      <c r="L869" s="126"/>
      <c r="M869" s="127"/>
      <c r="N869" s="127"/>
      <c r="O869" s="127"/>
      <c r="P869" s="127"/>
      <c r="Q869" s="127"/>
      <c r="R869" s="128"/>
      <c r="S869" s="129"/>
      <c r="T869" s="129"/>
      <c r="U869" s="130"/>
      <c r="V869" s="130"/>
      <c r="W869" s="131"/>
      <c r="X869" s="132"/>
      <c r="Y869" s="133"/>
    </row>
    <row r="870" spans="1:25" x14ac:dyDescent="0.2">
      <c r="A870" s="122"/>
      <c r="B870" s="180"/>
      <c r="F870" s="123"/>
      <c r="G870" s="186"/>
      <c r="H870" s="124"/>
      <c r="I870" s="125"/>
      <c r="J870" s="124"/>
      <c r="K870" s="126"/>
      <c r="L870" s="126"/>
      <c r="M870" s="127"/>
      <c r="N870" s="127"/>
      <c r="O870" s="127"/>
      <c r="P870" s="127"/>
      <c r="Q870" s="127"/>
      <c r="R870" s="128"/>
      <c r="S870" s="129"/>
      <c r="T870" s="129"/>
      <c r="U870" s="130"/>
      <c r="V870" s="130"/>
      <c r="W870" s="131"/>
      <c r="X870" s="132"/>
      <c r="Y870" s="133"/>
    </row>
    <row r="871" spans="1:25" x14ac:dyDescent="0.2">
      <c r="A871" s="122"/>
      <c r="B871" s="180"/>
      <c r="F871" s="123"/>
      <c r="G871" s="186"/>
      <c r="H871" s="124"/>
      <c r="I871" s="125"/>
      <c r="J871" s="124"/>
      <c r="K871" s="126"/>
      <c r="L871" s="126"/>
      <c r="M871" s="127"/>
      <c r="N871" s="127"/>
      <c r="O871" s="127"/>
      <c r="P871" s="127"/>
      <c r="Q871" s="127"/>
      <c r="R871" s="128"/>
      <c r="S871" s="129"/>
      <c r="T871" s="129"/>
      <c r="U871" s="130"/>
      <c r="V871" s="130"/>
      <c r="W871" s="131"/>
      <c r="X871" s="132"/>
      <c r="Y871" s="133"/>
    </row>
    <row r="872" spans="1:25" x14ac:dyDescent="0.2">
      <c r="A872" s="122"/>
      <c r="B872" s="180"/>
      <c r="F872" s="123"/>
      <c r="G872" s="186"/>
      <c r="H872" s="124"/>
      <c r="I872" s="125"/>
      <c r="J872" s="124"/>
      <c r="K872" s="126"/>
      <c r="L872" s="126"/>
      <c r="M872" s="127"/>
      <c r="N872" s="127"/>
      <c r="O872" s="127"/>
      <c r="P872" s="127"/>
      <c r="Q872" s="127"/>
      <c r="R872" s="128"/>
      <c r="S872" s="129"/>
      <c r="T872" s="129"/>
      <c r="U872" s="130"/>
      <c r="V872" s="130"/>
      <c r="W872" s="131"/>
      <c r="X872" s="132"/>
      <c r="Y872" s="133"/>
    </row>
    <row r="873" spans="1:25" x14ac:dyDescent="0.2">
      <c r="A873" s="122"/>
      <c r="B873" s="180"/>
      <c r="F873" s="123"/>
      <c r="G873" s="186"/>
      <c r="H873" s="124"/>
      <c r="I873" s="125"/>
      <c r="J873" s="124"/>
      <c r="K873" s="126"/>
      <c r="L873" s="126"/>
      <c r="M873" s="127"/>
      <c r="N873" s="127"/>
      <c r="O873" s="127"/>
      <c r="P873" s="127"/>
      <c r="Q873" s="127"/>
      <c r="R873" s="128"/>
      <c r="S873" s="129"/>
      <c r="T873" s="129"/>
      <c r="U873" s="130"/>
      <c r="V873" s="130"/>
      <c r="W873" s="131"/>
      <c r="X873" s="132"/>
      <c r="Y873" s="133"/>
    </row>
    <row r="874" spans="1:25" x14ac:dyDescent="0.2">
      <c r="A874" s="122"/>
      <c r="B874" s="180"/>
      <c r="F874" s="123"/>
      <c r="G874" s="186"/>
      <c r="H874" s="124"/>
      <c r="I874" s="125"/>
      <c r="J874" s="124"/>
      <c r="K874" s="126"/>
      <c r="L874" s="126"/>
      <c r="M874" s="127"/>
      <c r="N874" s="127"/>
      <c r="O874" s="127"/>
      <c r="P874" s="127"/>
      <c r="Q874" s="127"/>
      <c r="R874" s="128"/>
      <c r="S874" s="129"/>
      <c r="T874" s="129"/>
      <c r="U874" s="130"/>
      <c r="V874" s="130"/>
      <c r="W874" s="131"/>
      <c r="X874" s="132"/>
      <c r="Y874" s="133"/>
    </row>
    <row r="875" spans="1:25" x14ac:dyDescent="0.2">
      <c r="A875" s="122"/>
      <c r="B875" s="180"/>
      <c r="F875" s="123"/>
      <c r="G875" s="186"/>
      <c r="H875" s="124"/>
      <c r="I875" s="125"/>
      <c r="J875" s="124"/>
      <c r="K875" s="126"/>
      <c r="L875" s="126"/>
      <c r="M875" s="127"/>
      <c r="N875" s="127"/>
      <c r="O875" s="127"/>
      <c r="P875" s="127"/>
      <c r="Q875" s="127"/>
      <c r="R875" s="128"/>
      <c r="S875" s="129"/>
      <c r="T875" s="129"/>
      <c r="U875" s="130"/>
      <c r="V875" s="130"/>
      <c r="W875" s="131"/>
      <c r="X875" s="132"/>
      <c r="Y875" s="133"/>
    </row>
    <row r="876" spans="1:25" x14ac:dyDescent="0.2">
      <c r="A876" s="122"/>
      <c r="B876" s="180"/>
      <c r="F876" s="123"/>
      <c r="G876" s="186"/>
      <c r="H876" s="124"/>
      <c r="I876" s="125"/>
      <c r="J876" s="124"/>
      <c r="K876" s="126"/>
      <c r="L876" s="126"/>
      <c r="M876" s="127"/>
      <c r="N876" s="127"/>
      <c r="O876" s="127"/>
      <c r="P876" s="127"/>
      <c r="Q876" s="127"/>
      <c r="R876" s="128"/>
      <c r="S876" s="129"/>
      <c r="T876" s="129"/>
      <c r="U876" s="130"/>
      <c r="V876" s="130"/>
      <c r="W876" s="131"/>
      <c r="X876" s="132"/>
      <c r="Y876" s="133"/>
    </row>
    <row r="877" spans="1:25" x14ac:dyDescent="0.2">
      <c r="A877" s="122"/>
      <c r="B877" s="180"/>
      <c r="F877" s="123"/>
      <c r="G877" s="186"/>
      <c r="H877" s="124"/>
      <c r="I877" s="125"/>
      <c r="J877" s="124"/>
      <c r="K877" s="126"/>
      <c r="L877" s="126"/>
      <c r="M877" s="127"/>
      <c r="N877" s="127"/>
      <c r="O877" s="127"/>
      <c r="P877" s="127"/>
      <c r="Q877" s="127"/>
      <c r="R877" s="128"/>
      <c r="S877" s="129"/>
      <c r="T877" s="129"/>
      <c r="U877" s="130"/>
      <c r="V877" s="130"/>
      <c r="W877" s="131"/>
      <c r="X877" s="132"/>
      <c r="Y877" s="133"/>
    </row>
    <row r="878" spans="1:25" x14ac:dyDescent="0.2">
      <c r="A878" s="122"/>
      <c r="B878" s="180"/>
      <c r="F878" s="123"/>
      <c r="G878" s="186"/>
      <c r="H878" s="124"/>
      <c r="I878" s="125"/>
      <c r="J878" s="124"/>
      <c r="K878" s="126"/>
      <c r="L878" s="126"/>
      <c r="M878" s="127"/>
      <c r="N878" s="127"/>
      <c r="O878" s="127"/>
      <c r="P878" s="127"/>
      <c r="Q878" s="127"/>
      <c r="R878" s="128"/>
      <c r="S878" s="129"/>
      <c r="T878" s="129"/>
      <c r="U878" s="130"/>
      <c r="V878" s="130"/>
      <c r="W878" s="131"/>
      <c r="X878" s="132"/>
      <c r="Y878" s="133"/>
    </row>
    <row r="879" spans="1:25" x14ac:dyDescent="0.2">
      <c r="A879" s="122"/>
      <c r="B879" s="180"/>
      <c r="F879" s="123"/>
      <c r="G879" s="186"/>
      <c r="H879" s="124"/>
      <c r="I879" s="125"/>
      <c r="J879" s="124"/>
      <c r="K879" s="126"/>
      <c r="L879" s="126"/>
      <c r="M879" s="127"/>
      <c r="N879" s="127"/>
      <c r="O879" s="127"/>
      <c r="P879" s="127"/>
      <c r="Q879" s="127"/>
      <c r="R879" s="128"/>
      <c r="S879" s="129"/>
      <c r="T879" s="129"/>
      <c r="U879" s="130"/>
      <c r="V879" s="130"/>
      <c r="W879" s="131"/>
      <c r="X879" s="132"/>
      <c r="Y879" s="133"/>
    </row>
    <row r="880" spans="1:25" x14ac:dyDescent="0.2">
      <c r="A880" s="122"/>
      <c r="B880" s="180"/>
      <c r="F880" s="123"/>
      <c r="G880" s="186"/>
      <c r="H880" s="124"/>
      <c r="I880" s="125"/>
      <c r="J880" s="124"/>
      <c r="K880" s="126"/>
      <c r="L880" s="126"/>
      <c r="M880" s="127"/>
      <c r="N880" s="127"/>
      <c r="O880" s="127"/>
      <c r="P880" s="127"/>
      <c r="Q880" s="127"/>
      <c r="R880" s="128"/>
      <c r="S880" s="129"/>
      <c r="T880" s="129"/>
      <c r="U880" s="130"/>
      <c r="V880" s="130"/>
      <c r="W880" s="131"/>
      <c r="X880" s="132"/>
      <c r="Y880" s="133"/>
    </row>
    <row r="881" spans="1:25" x14ac:dyDescent="0.2">
      <c r="A881" s="122"/>
      <c r="B881" s="180"/>
      <c r="F881" s="123"/>
      <c r="G881" s="186"/>
      <c r="H881" s="124"/>
      <c r="I881" s="125"/>
      <c r="J881" s="124"/>
      <c r="K881" s="126"/>
      <c r="L881" s="126"/>
      <c r="M881" s="127"/>
      <c r="N881" s="127"/>
      <c r="O881" s="127"/>
      <c r="P881" s="127"/>
      <c r="Q881" s="127"/>
      <c r="R881" s="128"/>
      <c r="S881" s="129"/>
      <c r="T881" s="129"/>
      <c r="U881" s="130"/>
      <c r="V881" s="130"/>
      <c r="W881" s="131"/>
      <c r="X881" s="132"/>
      <c r="Y881" s="133"/>
    </row>
    <row r="882" spans="1:25" x14ac:dyDescent="0.2">
      <c r="A882" s="122"/>
      <c r="B882" s="180"/>
      <c r="F882" s="123"/>
      <c r="G882" s="186"/>
      <c r="H882" s="124"/>
      <c r="I882" s="125"/>
      <c r="J882" s="124"/>
      <c r="K882" s="126"/>
      <c r="L882" s="126"/>
      <c r="M882" s="127"/>
      <c r="N882" s="127"/>
      <c r="O882" s="127"/>
      <c r="P882" s="127"/>
      <c r="Q882" s="127"/>
      <c r="R882" s="128"/>
      <c r="S882" s="129"/>
      <c r="T882" s="129"/>
      <c r="U882" s="130"/>
      <c r="V882" s="130"/>
      <c r="W882" s="131"/>
      <c r="X882" s="132"/>
      <c r="Y882" s="133"/>
    </row>
    <row r="883" spans="1:25" x14ac:dyDescent="0.2">
      <c r="A883" s="122"/>
      <c r="B883" s="180"/>
      <c r="F883" s="123"/>
      <c r="G883" s="186"/>
      <c r="H883" s="124"/>
      <c r="I883" s="125"/>
      <c r="J883" s="124"/>
      <c r="K883" s="126"/>
      <c r="L883" s="126"/>
      <c r="M883" s="127"/>
      <c r="N883" s="127"/>
      <c r="O883" s="127"/>
      <c r="P883" s="127"/>
      <c r="Q883" s="127"/>
      <c r="R883" s="128"/>
      <c r="S883" s="129"/>
      <c r="T883" s="129"/>
      <c r="U883" s="130"/>
      <c r="V883" s="130"/>
      <c r="W883" s="131"/>
      <c r="X883" s="132"/>
      <c r="Y883" s="133"/>
    </row>
    <row r="884" spans="1:25" x14ac:dyDescent="0.2">
      <c r="A884" s="122"/>
      <c r="B884" s="180"/>
      <c r="F884" s="123"/>
      <c r="G884" s="186"/>
      <c r="H884" s="124"/>
      <c r="I884" s="125"/>
      <c r="J884" s="124"/>
      <c r="K884" s="126"/>
      <c r="L884" s="126"/>
      <c r="M884" s="127"/>
      <c r="N884" s="127"/>
      <c r="O884" s="127"/>
      <c r="P884" s="127"/>
      <c r="Q884" s="127"/>
      <c r="R884" s="128"/>
      <c r="S884" s="129"/>
      <c r="T884" s="129"/>
      <c r="U884" s="130"/>
      <c r="V884" s="130"/>
      <c r="W884" s="131"/>
      <c r="X884" s="132"/>
      <c r="Y884" s="133"/>
    </row>
    <row r="885" spans="1:25" x14ac:dyDescent="0.2">
      <c r="A885" s="122"/>
      <c r="B885" s="180"/>
      <c r="F885" s="123"/>
      <c r="G885" s="186"/>
      <c r="H885" s="124"/>
      <c r="I885" s="125"/>
      <c r="J885" s="124"/>
      <c r="K885" s="126"/>
      <c r="L885" s="126"/>
      <c r="M885" s="127"/>
      <c r="N885" s="127"/>
      <c r="O885" s="127"/>
      <c r="P885" s="127"/>
      <c r="Q885" s="127"/>
      <c r="R885" s="128"/>
      <c r="S885" s="129"/>
      <c r="T885" s="129"/>
      <c r="U885" s="130"/>
      <c r="V885" s="130"/>
      <c r="W885" s="131"/>
      <c r="X885" s="132"/>
      <c r="Y885" s="133"/>
    </row>
    <row r="886" spans="1:25" x14ac:dyDescent="0.2">
      <c r="A886" s="122"/>
      <c r="B886" s="180"/>
      <c r="F886" s="123"/>
      <c r="G886" s="186"/>
      <c r="H886" s="124"/>
      <c r="I886" s="125"/>
      <c r="J886" s="124"/>
      <c r="K886" s="126"/>
      <c r="L886" s="126"/>
      <c r="M886" s="127"/>
      <c r="N886" s="127"/>
      <c r="O886" s="127"/>
      <c r="P886" s="127"/>
      <c r="Q886" s="127"/>
      <c r="R886" s="128"/>
      <c r="S886" s="129"/>
      <c r="T886" s="129"/>
      <c r="U886" s="130"/>
      <c r="V886" s="130"/>
      <c r="W886" s="131"/>
      <c r="X886" s="132"/>
      <c r="Y886" s="133"/>
    </row>
    <row r="887" spans="1:25" x14ac:dyDescent="0.2">
      <c r="A887" s="122"/>
      <c r="B887" s="180"/>
      <c r="F887" s="123"/>
      <c r="G887" s="186"/>
      <c r="H887" s="124"/>
      <c r="I887" s="125"/>
      <c r="J887" s="124"/>
      <c r="K887" s="126"/>
      <c r="L887" s="126"/>
      <c r="M887" s="127"/>
      <c r="N887" s="127"/>
      <c r="O887" s="127"/>
      <c r="P887" s="127"/>
      <c r="Q887" s="127"/>
      <c r="R887" s="128"/>
      <c r="S887" s="129"/>
      <c r="T887" s="129"/>
      <c r="U887" s="130"/>
      <c r="V887" s="130"/>
      <c r="W887" s="131"/>
      <c r="X887" s="132"/>
      <c r="Y887" s="133"/>
    </row>
    <row r="888" spans="1:25" x14ac:dyDescent="0.2">
      <c r="A888" s="122"/>
      <c r="B888" s="180"/>
      <c r="F888" s="123"/>
      <c r="G888" s="186"/>
      <c r="H888" s="124"/>
      <c r="I888" s="125"/>
      <c r="J888" s="124"/>
      <c r="K888" s="126"/>
      <c r="L888" s="126"/>
      <c r="M888" s="127"/>
      <c r="N888" s="127"/>
      <c r="O888" s="127"/>
      <c r="P888" s="127"/>
      <c r="Q888" s="127"/>
      <c r="R888" s="128"/>
      <c r="S888" s="129"/>
      <c r="T888" s="129"/>
      <c r="U888" s="130"/>
      <c r="V888" s="130"/>
      <c r="W888" s="131"/>
      <c r="X888" s="132"/>
      <c r="Y888" s="133"/>
    </row>
    <row r="889" spans="1:25" x14ac:dyDescent="0.2">
      <c r="A889" s="122"/>
      <c r="B889" s="180"/>
      <c r="F889" s="123"/>
      <c r="G889" s="186"/>
      <c r="H889" s="124"/>
      <c r="I889" s="125"/>
      <c r="J889" s="124"/>
      <c r="K889" s="126"/>
      <c r="L889" s="126"/>
      <c r="M889" s="127"/>
      <c r="N889" s="127"/>
      <c r="O889" s="127"/>
      <c r="P889" s="127"/>
      <c r="Q889" s="127"/>
      <c r="R889" s="128"/>
      <c r="S889" s="129"/>
      <c r="T889" s="129"/>
      <c r="U889" s="130"/>
      <c r="V889" s="130"/>
      <c r="W889" s="131"/>
      <c r="X889" s="132"/>
      <c r="Y889" s="133"/>
    </row>
    <row r="890" spans="1:25" x14ac:dyDescent="0.2">
      <c r="A890" s="122"/>
      <c r="B890" s="180"/>
      <c r="F890" s="123"/>
      <c r="G890" s="186"/>
      <c r="H890" s="124"/>
      <c r="I890" s="125"/>
      <c r="J890" s="124"/>
      <c r="K890" s="126"/>
      <c r="L890" s="126"/>
      <c r="M890" s="127"/>
      <c r="N890" s="127"/>
      <c r="O890" s="127"/>
      <c r="P890" s="127"/>
      <c r="Q890" s="127"/>
      <c r="R890" s="128"/>
      <c r="S890" s="129"/>
      <c r="T890" s="129"/>
      <c r="U890" s="130"/>
      <c r="V890" s="130"/>
      <c r="W890" s="131"/>
      <c r="X890" s="132"/>
      <c r="Y890" s="133"/>
    </row>
    <row r="891" spans="1:25" x14ac:dyDescent="0.2">
      <c r="A891" s="122"/>
      <c r="B891" s="180"/>
      <c r="F891" s="123"/>
      <c r="G891" s="186"/>
      <c r="H891" s="124"/>
      <c r="I891" s="125"/>
      <c r="J891" s="124"/>
      <c r="K891" s="126"/>
      <c r="L891" s="126"/>
      <c r="M891" s="127"/>
      <c r="N891" s="127"/>
      <c r="O891" s="127"/>
      <c r="P891" s="127"/>
      <c r="Q891" s="127"/>
      <c r="R891" s="128"/>
      <c r="S891" s="129"/>
      <c r="T891" s="129"/>
      <c r="U891" s="130"/>
      <c r="V891" s="130"/>
      <c r="W891" s="131"/>
      <c r="X891" s="132"/>
      <c r="Y891" s="133"/>
    </row>
    <row r="892" spans="1:25" x14ac:dyDescent="0.2">
      <c r="A892" s="122"/>
      <c r="B892" s="180"/>
      <c r="F892" s="123"/>
      <c r="G892" s="186"/>
      <c r="H892" s="124"/>
      <c r="I892" s="125"/>
      <c r="J892" s="124"/>
      <c r="K892" s="126"/>
      <c r="L892" s="126"/>
      <c r="M892" s="127"/>
      <c r="N892" s="127"/>
      <c r="O892" s="127"/>
      <c r="P892" s="127"/>
      <c r="Q892" s="127"/>
      <c r="R892" s="128"/>
      <c r="S892" s="129"/>
      <c r="T892" s="129"/>
      <c r="U892" s="130"/>
      <c r="V892" s="130"/>
      <c r="W892" s="131"/>
      <c r="X892" s="132"/>
      <c r="Y892" s="133"/>
    </row>
    <row r="893" spans="1:25" x14ac:dyDescent="0.2">
      <c r="A893" s="122"/>
      <c r="B893" s="180"/>
      <c r="F893" s="123"/>
      <c r="G893" s="186"/>
      <c r="H893" s="124"/>
      <c r="I893" s="125"/>
      <c r="J893" s="124"/>
      <c r="K893" s="126"/>
      <c r="L893" s="126"/>
      <c r="M893" s="127"/>
      <c r="N893" s="127"/>
      <c r="O893" s="127"/>
      <c r="P893" s="127"/>
      <c r="Q893" s="127"/>
      <c r="R893" s="128"/>
      <c r="S893" s="129"/>
      <c r="T893" s="129"/>
      <c r="U893" s="130"/>
      <c r="V893" s="130"/>
      <c r="W893" s="131"/>
      <c r="X893" s="132"/>
      <c r="Y893" s="133"/>
    </row>
    <row r="894" spans="1:25" x14ac:dyDescent="0.2">
      <c r="A894" s="122"/>
      <c r="B894" s="180"/>
      <c r="F894" s="123"/>
      <c r="G894" s="186"/>
      <c r="H894" s="124"/>
      <c r="I894" s="125"/>
      <c r="J894" s="124"/>
      <c r="K894" s="126"/>
      <c r="L894" s="126"/>
      <c r="M894" s="127"/>
      <c r="N894" s="127"/>
      <c r="O894" s="127"/>
      <c r="P894" s="127"/>
      <c r="Q894" s="127"/>
      <c r="R894" s="128"/>
      <c r="S894" s="129"/>
      <c r="T894" s="129"/>
      <c r="U894" s="130"/>
      <c r="V894" s="130"/>
      <c r="W894" s="131"/>
      <c r="X894" s="132"/>
      <c r="Y894" s="133"/>
    </row>
    <row r="895" spans="1:25" x14ac:dyDescent="0.2">
      <c r="A895" s="122"/>
      <c r="B895" s="180"/>
      <c r="F895" s="123"/>
      <c r="G895" s="186"/>
      <c r="H895" s="124"/>
      <c r="I895" s="125"/>
      <c r="J895" s="124"/>
      <c r="K895" s="126"/>
      <c r="L895" s="126"/>
      <c r="M895" s="127"/>
      <c r="N895" s="127"/>
      <c r="O895" s="127"/>
      <c r="P895" s="127"/>
      <c r="Q895" s="127"/>
      <c r="R895" s="128"/>
      <c r="S895" s="129"/>
      <c r="T895" s="129"/>
      <c r="U895" s="130"/>
      <c r="V895" s="130"/>
      <c r="W895" s="131"/>
      <c r="X895" s="132"/>
      <c r="Y895" s="133"/>
    </row>
    <row r="896" spans="1:25" x14ac:dyDescent="0.2">
      <c r="A896" s="122"/>
      <c r="B896" s="180"/>
      <c r="F896" s="123"/>
      <c r="G896" s="186"/>
      <c r="H896" s="124"/>
      <c r="I896" s="125"/>
      <c r="J896" s="124"/>
      <c r="K896" s="126"/>
      <c r="L896" s="126"/>
      <c r="M896" s="127"/>
      <c r="N896" s="127"/>
      <c r="O896" s="127"/>
      <c r="P896" s="127"/>
      <c r="Q896" s="127"/>
      <c r="R896" s="128"/>
      <c r="S896" s="129"/>
      <c r="T896" s="129"/>
      <c r="U896" s="130"/>
      <c r="V896" s="130"/>
      <c r="W896" s="131"/>
      <c r="X896" s="132"/>
      <c r="Y896" s="133"/>
    </row>
    <row r="897" spans="1:25" x14ac:dyDescent="0.2">
      <c r="A897" s="122"/>
      <c r="B897" s="180"/>
      <c r="F897" s="123"/>
      <c r="G897" s="186"/>
      <c r="H897" s="124"/>
      <c r="I897" s="125"/>
      <c r="J897" s="124"/>
      <c r="K897" s="126"/>
      <c r="L897" s="126"/>
      <c r="M897" s="127"/>
      <c r="N897" s="127"/>
      <c r="O897" s="127"/>
      <c r="P897" s="127"/>
      <c r="Q897" s="127"/>
      <c r="R897" s="128"/>
      <c r="S897" s="129"/>
      <c r="T897" s="129"/>
      <c r="U897" s="130"/>
      <c r="V897" s="130"/>
      <c r="W897" s="131"/>
      <c r="X897" s="132"/>
      <c r="Y897" s="133"/>
    </row>
    <row r="898" spans="1:25" x14ac:dyDescent="0.2">
      <c r="A898" s="122"/>
      <c r="B898" s="180"/>
      <c r="F898" s="123"/>
      <c r="G898" s="186"/>
      <c r="H898" s="124"/>
      <c r="I898" s="125"/>
      <c r="J898" s="124"/>
      <c r="K898" s="126"/>
      <c r="L898" s="126"/>
      <c r="M898" s="127"/>
      <c r="N898" s="127"/>
      <c r="O898" s="127"/>
      <c r="P898" s="127"/>
      <c r="Q898" s="127"/>
      <c r="R898" s="128"/>
      <c r="S898" s="129"/>
      <c r="T898" s="129"/>
      <c r="U898" s="130"/>
      <c r="V898" s="130"/>
      <c r="W898" s="131"/>
      <c r="X898" s="132"/>
      <c r="Y898" s="133"/>
    </row>
    <row r="899" spans="1:25" x14ac:dyDescent="0.2">
      <c r="A899" s="122"/>
      <c r="B899" s="180"/>
      <c r="F899" s="123"/>
      <c r="G899" s="186"/>
      <c r="H899" s="124"/>
      <c r="I899" s="125"/>
      <c r="J899" s="124"/>
      <c r="K899" s="126"/>
      <c r="L899" s="126"/>
      <c r="M899" s="127"/>
      <c r="N899" s="127"/>
      <c r="O899" s="127"/>
      <c r="P899" s="127"/>
      <c r="Q899" s="127"/>
      <c r="R899" s="128"/>
      <c r="S899" s="129"/>
      <c r="T899" s="129"/>
      <c r="U899" s="130"/>
      <c r="V899" s="130"/>
      <c r="W899" s="131"/>
      <c r="X899" s="132"/>
      <c r="Y899" s="133"/>
    </row>
    <row r="900" spans="1:25" x14ac:dyDescent="0.2">
      <c r="A900" s="122"/>
      <c r="B900" s="180"/>
      <c r="F900" s="123"/>
      <c r="G900" s="186"/>
      <c r="H900" s="124"/>
      <c r="I900" s="125"/>
      <c r="J900" s="124"/>
      <c r="K900" s="126"/>
      <c r="L900" s="126"/>
      <c r="M900" s="127"/>
      <c r="N900" s="127"/>
      <c r="O900" s="127"/>
      <c r="P900" s="127"/>
      <c r="Q900" s="127"/>
      <c r="R900" s="128"/>
      <c r="S900" s="129"/>
      <c r="T900" s="129"/>
      <c r="U900" s="130"/>
      <c r="V900" s="130"/>
      <c r="W900" s="131"/>
      <c r="X900" s="132"/>
      <c r="Y900" s="133"/>
    </row>
    <row r="901" spans="1:25" x14ac:dyDescent="0.2">
      <c r="A901" s="122"/>
      <c r="B901" s="180"/>
      <c r="F901" s="123"/>
      <c r="G901" s="186"/>
      <c r="H901" s="124"/>
      <c r="I901" s="125"/>
      <c r="J901" s="124"/>
      <c r="K901" s="126"/>
      <c r="L901" s="126"/>
      <c r="M901" s="127"/>
      <c r="N901" s="127"/>
      <c r="O901" s="127"/>
      <c r="P901" s="127"/>
      <c r="Q901" s="127"/>
      <c r="R901" s="128"/>
      <c r="S901" s="129"/>
      <c r="T901" s="129"/>
      <c r="U901" s="130"/>
      <c r="V901" s="130"/>
      <c r="W901" s="131"/>
      <c r="X901" s="132"/>
      <c r="Y901" s="133"/>
    </row>
    <row r="902" spans="1:25" x14ac:dyDescent="0.2">
      <c r="A902" s="122"/>
      <c r="B902" s="180"/>
      <c r="F902" s="123"/>
      <c r="G902" s="186"/>
      <c r="H902" s="124"/>
      <c r="I902" s="125"/>
      <c r="J902" s="124"/>
      <c r="K902" s="126"/>
      <c r="L902" s="126"/>
      <c r="M902" s="127"/>
      <c r="N902" s="127"/>
      <c r="O902" s="127"/>
      <c r="P902" s="127"/>
      <c r="Q902" s="127"/>
      <c r="R902" s="128"/>
      <c r="S902" s="129"/>
      <c r="T902" s="129"/>
      <c r="U902" s="130"/>
      <c r="V902" s="130"/>
      <c r="W902" s="131"/>
      <c r="X902" s="132"/>
      <c r="Y902" s="133"/>
    </row>
    <row r="903" spans="1:25" x14ac:dyDescent="0.2">
      <c r="A903" s="122"/>
      <c r="B903" s="180"/>
      <c r="F903" s="123"/>
      <c r="G903" s="186"/>
      <c r="H903" s="124"/>
      <c r="I903" s="125"/>
      <c r="J903" s="124"/>
      <c r="K903" s="126"/>
      <c r="L903" s="126"/>
      <c r="M903" s="127"/>
      <c r="N903" s="127"/>
      <c r="O903" s="127"/>
      <c r="P903" s="127"/>
      <c r="Q903" s="127"/>
      <c r="R903" s="128"/>
      <c r="S903" s="129"/>
      <c r="T903" s="129"/>
      <c r="U903" s="130"/>
      <c r="V903" s="130"/>
      <c r="W903" s="131"/>
      <c r="X903" s="132"/>
      <c r="Y903" s="133"/>
    </row>
    <row r="904" spans="1:25" x14ac:dyDescent="0.2">
      <c r="A904" s="122"/>
      <c r="B904" s="180"/>
      <c r="F904" s="123"/>
      <c r="G904" s="186"/>
      <c r="H904" s="124"/>
      <c r="I904" s="125"/>
      <c r="J904" s="124"/>
      <c r="K904" s="126"/>
      <c r="L904" s="126"/>
      <c r="M904" s="127"/>
      <c r="N904" s="127"/>
      <c r="O904" s="127"/>
      <c r="P904" s="127"/>
      <c r="Q904" s="127"/>
      <c r="R904" s="128"/>
      <c r="S904" s="129"/>
      <c r="T904" s="129"/>
      <c r="U904" s="130"/>
      <c r="V904" s="130"/>
      <c r="W904" s="131"/>
      <c r="X904" s="132"/>
      <c r="Y904" s="133"/>
    </row>
    <row r="905" spans="1:25" x14ac:dyDescent="0.2">
      <c r="A905" s="122"/>
      <c r="B905" s="180"/>
      <c r="F905" s="123"/>
      <c r="G905" s="186"/>
      <c r="H905" s="124"/>
      <c r="I905" s="125"/>
      <c r="J905" s="124"/>
      <c r="K905" s="126"/>
      <c r="L905" s="126"/>
      <c r="M905" s="127"/>
      <c r="N905" s="127"/>
      <c r="O905" s="127"/>
      <c r="P905" s="127"/>
      <c r="Q905" s="127"/>
      <c r="R905" s="128"/>
      <c r="S905" s="129"/>
      <c r="T905" s="129"/>
      <c r="U905" s="130"/>
      <c r="V905" s="130"/>
      <c r="W905" s="131"/>
      <c r="X905" s="132"/>
      <c r="Y905" s="133"/>
    </row>
    <row r="906" spans="1:25" x14ac:dyDescent="0.2">
      <c r="A906" s="122"/>
      <c r="B906" s="180"/>
      <c r="F906" s="123"/>
      <c r="G906" s="186"/>
      <c r="H906" s="124"/>
      <c r="I906" s="125"/>
      <c r="J906" s="124"/>
      <c r="K906" s="126"/>
      <c r="L906" s="126"/>
      <c r="M906" s="127"/>
      <c r="N906" s="127"/>
      <c r="O906" s="127"/>
      <c r="P906" s="127"/>
      <c r="Q906" s="127"/>
      <c r="R906" s="128"/>
      <c r="S906" s="129"/>
      <c r="T906" s="129"/>
      <c r="U906" s="130"/>
      <c r="V906" s="130"/>
      <c r="W906" s="131"/>
      <c r="X906" s="132"/>
      <c r="Y906" s="133"/>
    </row>
    <row r="907" spans="1:25" x14ac:dyDescent="0.2">
      <c r="A907" s="122"/>
      <c r="B907" s="180"/>
      <c r="F907" s="123"/>
      <c r="G907" s="186"/>
      <c r="H907" s="124"/>
      <c r="I907" s="125"/>
      <c r="J907" s="124"/>
      <c r="K907" s="126"/>
      <c r="L907" s="126"/>
      <c r="M907" s="127"/>
      <c r="N907" s="127"/>
      <c r="O907" s="127"/>
      <c r="P907" s="127"/>
      <c r="Q907" s="127"/>
      <c r="R907" s="128"/>
      <c r="S907" s="129"/>
      <c r="T907" s="129"/>
      <c r="U907" s="130"/>
      <c r="V907" s="130"/>
      <c r="W907" s="131"/>
      <c r="X907" s="132"/>
      <c r="Y907" s="133"/>
    </row>
    <row r="908" spans="1:25" x14ac:dyDescent="0.2">
      <c r="A908" s="122"/>
      <c r="B908" s="180"/>
      <c r="F908" s="123"/>
      <c r="G908" s="186"/>
      <c r="H908" s="124"/>
      <c r="I908" s="125"/>
      <c r="J908" s="124"/>
      <c r="K908" s="126"/>
      <c r="L908" s="126"/>
      <c r="M908" s="127"/>
      <c r="N908" s="127"/>
      <c r="O908" s="127"/>
      <c r="P908" s="127"/>
      <c r="Q908" s="127"/>
      <c r="R908" s="128"/>
      <c r="S908" s="129"/>
      <c r="T908" s="129"/>
      <c r="U908" s="130"/>
      <c r="V908" s="130"/>
      <c r="W908" s="131"/>
      <c r="X908" s="132"/>
      <c r="Y908" s="133"/>
    </row>
    <row r="909" spans="1:25" x14ac:dyDescent="0.2">
      <c r="A909" s="122"/>
      <c r="B909" s="180"/>
      <c r="F909" s="123"/>
      <c r="G909" s="186"/>
      <c r="H909" s="124"/>
      <c r="I909" s="125"/>
      <c r="J909" s="124"/>
      <c r="K909" s="126"/>
      <c r="L909" s="126"/>
      <c r="M909" s="127"/>
      <c r="N909" s="127"/>
      <c r="O909" s="127"/>
      <c r="P909" s="127"/>
      <c r="Q909" s="127"/>
      <c r="R909" s="128"/>
      <c r="S909" s="129"/>
      <c r="T909" s="129"/>
      <c r="U909" s="130"/>
      <c r="V909" s="130"/>
      <c r="W909" s="131"/>
      <c r="X909" s="132"/>
      <c r="Y909" s="133"/>
    </row>
    <row r="910" spans="1:25" x14ac:dyDescent="0.2">
      <c r="A910" s="122"/>
      <c r="B910" s="180"/>
      <c r="F910" s="123"/>
      <c r="G910" s="186"/>
      <c r="H910" s="124"/>
      <c r="I910" s="125"/>
      <c r="J910" s="124"/>
      <c r="K910" s="126"/>
      <c r="L910" s="126"/>
      <c r="M910" s="127"/>
      <c r="N910" s="127"/>
      <c r="O910" s="127"/>
      <c r="P910" s="127"/>
      <c r="Q910" s="127"/>
      <c r="R910" s="128"/>
      <c r="S910" s="129"/>
      <c r="T910" s="129"/>
      <c r="U910" s="130"/>
      <c r="V910" s="130"/>
      <c r="W910" s="131"/>
      <c r="X910" s="132"/>
      <c r="Y910" s="133"/>
    </row>
    <row r="911" spans="1:25" x14ac:dyDescent="0.2">
      <c r="A911" s="122"/>
      <c r="B911" s="180"/>
      <c r="F911" s="123"/>
      <c r="G911" s="186"/>
      <c r="H911" s="124"/>
      <c r="I911" s="125"/>
      <c r="J911" s="124"/>
      <c r="K911" s="126"/>
      <c r="L911" s="126"/>
      <c r="M911" s="127"/>
      <c r="N911" s="127"/>
      <c r="O911" s="127"/>
      <c r="P911" s="127"/>
      <c r="Q911" s="127"/>
      <c r="R911" s="128"/>
      <c r="S911" s="129"/>
      <c r="T911" s="129"/>
      <c r="U911" s="130"/>
      <c r="V911" s="130"/>
      <c r="W911" s="131"/>
      <c r="X911" s="132"/>
      <c r="Y911" s="133"/>
    </row>
    <row r="912" spans="1:25" x14ac:dyDescent="0.2">
      <c r="A912" s="122"/>
      <c r="B912" s="180"/>
      <c r="F912" s="123"/>
      <c r="G912" s="186"/>
      <c r="H912" s="124"/>
      <c r="I912" s="125"/>
      <c r="J912" s="124"/>
      <c r="K912" s="126"/>
      <c r="L912" s="126"/>
      <c r="M912" s="127"/>
      <c r="N912" s="127"/>
      <c r="O912" s="127"/>
      <c r="P912" s="127"/>
      <c r="Q912" s="127"/>
      <c r="R912" s="128"/>
      <c r="S912" s="129"/>
      <c r="T912" s="129"/>
      <c r="U912" s="130"/>
      <c r="V912" s="130"/>
      <c r="W912" s="131"/>
      <c r="X912" s="132"/>
      <c r="Y912" s="133"/>
    </row>
    <row r="913" spans="1:25" x14ac:dyDescent="0.2">
      <c r="A913" s="122"/>
      <c r="B913" s="180"/>
      <c r="F913" s="123"/>
      <c r="G913" s="186"/>
      <c r="H913" s="124"/>
      <c r="I913" s="125"/>
      <c r="J913" s="124"/>
      <c r="K913" s="126"/>
      <c r="L913" s="126"/>
      <c r="M913" s="127"/>
      <c r="N913" s="127"/>
      <c r="O913" s="127"/>
      <c r="P913" s="127"/>
      <c r="Q913" s="127"/>
      <c r="R913" s="128"/>
      <c r="S913" s="129"/>
      <c r="T913" s="129"/>
      <c r="U913" s="130"/>
      <c r="V913" s="130"/>
      <c r="W913" s="131"/>
      <c r="X913" s="132"/>
      <c r="Y913" s="133"/>
    </row>
    <row r="914" spans="1:25" x14ac:dyDescent="0.2">
      <c r="A914" s="122"/>
      <c r="B914" s="180"/>
      <c r="F914" s="123"/>
      <c r="G914" s="186"/>
      <c r="H914" s="124"/>
      <c r="I914" s="125"/>
      <c r="J914" s="124"/>
      <c r="K914" s="126"/>
      <c r="L914" s="126"/>
      <c r="M914" s="127"/>
      <c r="N914" s="127"/>
      <c r="O914" s="127"/>
      <c r="P914" s="127"/>
      <c r="Q914" s="127"/>
      <c r="R914" s="128"/>
      <c r="S914" s="129"/>
      <c r="T914" s="129"/>
      <c r="U914" s="130"/>
      <c r="V914" s="130"/>
      <c r="W914" s="131"/>
      <c r="X914" s="132"/>
      <c r="Y914" s="133"/>
    </row>
    <row r="915" spans="1:25" x14ac:dyDescent="0.2">
      <c r="A915" s="122"/>
      <c r="B915" s="180"/>
      <c r="F915" s="123"/>
      <c r="G915" s="186"/>
      <c r="H915" s="124"/>
      <c r="I915" s="125"/>
      <c r="J915" s="124"/>
      <c r="K915" s="126"/>
      <c r="L915" s="126"/>
      <c r="M915" s="127"/>
      <c r="N915" s="127"/>
      <c r="O915" s="127"/>
      <c r="P915" s="127"/>
      <c r="Q915" s="127"/>
      <c r="R915" s="128"/>
      <c r="S915" s="129"/>
      <c r="T915" s="129"/>
      <c r="U915" s="130"/>
      <c r="V915" s="130"/>
      <c r="W915" s="131"/>
      <c r="X915" s="132"/>
      <c r="Y915" s="133"/>
    </row>
    <row r="916" spans="1:25" x14ac:dyDescent="0.2">
      <c r="A916" s="122"/>
      <c r="B916" s="180"/>
      <c r="F916" s="123"/>
      <c r="G916" s="186"/>
      <c r="H916" s="124"/>
      <c r="I916" s="125"/>
      <c r="J916" s="124"/>
      <c r="K916" s="126"/>
      <c r="L916" s="126"/>
      <c r="M916" s="127"/>
      <c r="N916" s="127"/>
      <c r="O916" s="127"/>
      <c r="P916" s="127"/>
      <c r="Q916" s="127"/>
      <c r="R916" s="128"/>
      <c r="S916" s="129"/>
      <c r="T916" s="129"/>
      <c r="U916" s="130"/>
      <c r="V916" s="130"/>
      <c r="W916" s="131"/>
      <c r="X916" s="132"/>
      <c r="Y916" s="133"/>
    </row>
    <row r="917" spans="1:25" x14ac:dyDescent="0.2">
      <c r="A917" s="122"/>
      <c r="B917" s="180"/>
      <c r="F917" s="123"/>
      <c r="G917" s="186"/>
      <c r="H917" s="124"/>
      <c r="I917" s="125"/>
      <c r="J917" s="124"/>
      <c r="K917" s="126"/>
      <c r="L917" s="126"/>
      <c r="M917" s="127"/>
      <c r="N917" s="127"/>
      <c r="O917" s="127"/>
      <c r="P917" s="127"/>
      <c r="Q917" s="127"/>
      <c r="R917" s="128"/>
      <c r="S917" s="129"/>
      <c r="T917" s="129"/>
      <c r="U917" s="130"/>
      <c r="V917" s="130"/>
      <c r="W917" s="131"/>
      <c r="X917" s="132"/>
      <c r="Y917" s="133"/>
    </row>
    <row r="918" spans="1:25" x14ac:dyDescent="0.2">
      <c r="A918" s="122"/>
      <c r="B918" s="180"/>
      <c r="F918" s="123"/>
      <c r="G918" s="186"/>
      <c r="H918" s="124"/>
      <c r="I918" s="125"/>
      <c r="J918" s="124"/>
      <c r="K918" s="126"/>
      <c r="L918" s="126"/>
      <c r="M918" s="127"/>
      <c r="N918" s="127"/>
      <c r="O918" s="127"/>
      <c r="P918" s="127"/>
      <c r="Q918" s="127"/>
      <c r="R918" s="128"/>
      <c r="S918" s="129"/>
      <c r="T918" s="129"/>
      <c r="U918" s="130"/>
      <c r="V918" s="130"/>
      <c r="W918" s="131"/>
      <c r="X918" s="132"/>
      <c r="Y918" s="133"/>
    </row>
    <row r="919" spans="1:25" x14ac:dyDescent="0.2">
      <c r="A919" s="122"/>
      <c r="B919" s="180"/>
      <c r="F919" s="123"/>
      <c r="G919" s="186"/>
      <c r="H919" s="124"/>
      <c r="I919" s="125"/>
      <c r="J919" s="124"/>
      <c r="K919" s="126"/>
      <c r="L919" s="126"/>
      <c r="M919" s="127"/>
      <c r="N919" s="127"/>
      <c r="O919" s="127"/>
      <c r="P919" s="127"/>
      <c r="Q919" s="127"/>
      <c r="R919" s="128"/>
      <c r="S919" s="129"/>
      <c r="T919" s="129"/>
      <c r="U919" s="130"/>
      <c r="V919" s="130"/>
      <c r="W919" s="131"/>
      <c r="X919" s="132"/>
      <c r="Y919" s="133"/>
    </row>
    <row r="920" spans="1:25" x14ac:dyDescent="0.2">
      <c r="A920" s="122"/>
      <c r="B920" s="180"/>
      <c r="F920" s="123"/>
      <c r="G920" s="186"/>
      <c r="H920" s="124"/>
      <c r="I920" s="125"/>
      <c r="J920" s="124"/>
      <c r="K920" s="126"/>
      <c r="L920" s="126"/>
      <c r="M920" s="127"/>
      <c r="N920" s="127"/>
      <c r="O920" s="127"/>
      <c r="P920" s="127"/>
      <c r="Q920" s="127"/>
      <c r="R920" s="128"/>
      <c r="S920" s="129"/>
      <c r="T920" s="129"/>
      <c r="U920" s="130"/>
      <c r="V920" s="130"/>
      <c r="W920" s="131"/>
      <c r="X920" s="132"/>
      <c r="Y920" s="133"/>
    </row>
    <row r="921" spans="1:25" x14ac:dyDescent="0.2">
      <c r="A921" s="122"/>
      <c r="B921" s="180"/>
      <c r="F921" s="123"/>
      <c r="G921" s="186"/>
      <c r="H921" s="124"/>
      <c r="I921" s="125"/>
      <c r="J921" s="124"/>
      <c r="K921" s="126"/>
      <c r="L921" s="126"/>
      <c r="M921" s="127"/>
      <c r="N921" s="127"/>
      <c r="O921" s="127"/>
      <c r="P921" s="127"/>
      <c r="Q921" s="127"/>
      <c r="R921" s="128"/>
      <c r="S921" s="129"/>
      <c r="T921" s="129"/>
      <c r="U921" s="130"/>
      <c r="V921" s="130"/>
      <c r="W921" s="131"/>
      <c r="X921" s="132"/>
      <c r="Y921" s="133"/>
    </row>
    <row r="922" spans="1:25" x14ac:dyDescent="0.2">
      <c r="A922" s="122"/>
      <c r="B922" s="180"/>
      <c r="F922" s="123"/>
      <c r="G922" s="186"/>
      <c r="H922" s="124"/>
      <c r="I922" s="125"/>
      <c r="J922" s="124"/>
      <c r="K922" s="126"/>
      <c r="L922" s="126"/>
      <c r="M922" s="127"/>
      <c r="N922" s="127"/>
      <c r="O922" s="127"/>
      <c r="P922" s="127"/>
      <c r="Q922" s="127"/>
      <c r="R922" s="128"/>
      <c r="S922" s="129"/>
      <c r="T922" s="129"/>
      <c r="U922" s="130"/>
      <c r="V922" s="130"/>
      <c r="W922" s="131"/>
      <c r="X922" s="132"/>
      <c r="Y922" s="133"/>
    </row>
    <row r="923" spans="1:25" x14ac:dyDescent="0.2">
      <c r="A923" s="122"/>
      <c r="B923" s="180"/>
      <c r="F923" s="123"/>
      <c r="G923" s="186"/>
      <c r="H923" s="124"/>
      <c r="I923" s="125"/>
      <c r="J923" s="124"/>
      <c r="K923" s="126"/>
      <c r="L923" s="126"/>
      <c r="M923" s="127"/>
      <c r="N923" s="127"/>
      <c r="O923" s="127"/>
      <c r="P923" s="127"/>
      <c r="Q923" s="127"/>
      <c r="R923" s="128"/>
      <c r="S923" s="129"/>
      <c r="T923" s="129"/>
      <c r="U923" s="130"/>
      <c r="V923" s="130"/>
      <c r="W923" s="131"/>
      <c r="X923" s="132"/>
      <c r="Y923" s="133"/>
    </row>
    <row r="924" spans="1:25" x14ac:dyDescent="0.2">
      <c r="A924" s="122"/>
      <c r="B924" s="180"/>
      <c r="F924" s="123"/>
      <c r="G924" s="186"/>
      <c r="H924" s="124"/>
      <c r="I924" s="125"/>
      <c r="J924" s="124"/>
      <c r="K924" s="126"/>
      <c r="L924" s="126"/>
      <c r="M924" s="127"/>
      <c r="N924" s="127"/>
      <c r="O924" s="127"/>
      <c r="P924" s="127"/>
      <c r="Q924" s="127"/>
      <c r="R924" s="128"/>
      <c r="S924" s="129"/>
      <c r="T924" s="129"/>
      <c r="U924" s="130"/>
      <c r="V924" s="130"/>
      <c r="W924" s="131"/>
      <c r="X924" s="132"/>
      <c r="Y924" s="133"/>
    </row>
    <row r="925" spans="1:25" x14ac:dyDescent="0.2">
      <c r="A925" s="122"/>
      <c r="B925" s="180"/>
      <c r="F925" s="123"/>
      <c r="G925" s="186"/>
      <c r="H925" s="124"/>
      <c r="I925" s="125"/>
      <c r="J925" s="124"/>
      <c r="K925" s="126"/>
      <c r="L925" s="126"/>
      <c r="M925" s="127"/>
      <c r="N925" s="127"/>
      <c r="O925" s="127"/>
      <c r="P925" s="127"/>
      <c r="Q925" s="127"/>
      <c r="R925" s="128"/>
      <c r="S925" s="129"/>
      <c r="T925" s="129"/>
      <c r="U925" s="130"/>
      <c r="V925" s="130"/>
      <c r="W925" s="131"/>
      <c r="X925" s="132"/>
      <c r="Y925" s="133"/>
    </row>
    <row r="926" spans="1:25" x14ac:dyDescent="0.2">
      <c r="A926" s="122"/>
      <c r="B926" s="180"/>
      <c r="F926" s="123"/>
      <c r="G926" s="186"/>
      <c r="H926" s="124"/>
      <c r="I926" s="125"/>
      <c r="J926" s="124"/>
      <c r="K926" s="126"/>
      <c r="L926" s="126"/>
      <c r="M926" s="127"/>
      <c r="N926" s="127"/>
      <c r="O926" s="127"/>
      <c r="P926" s="127"/>
      <c r="Q926" s="127"/>
      <c r="R926" s="128"/>
      <c r="S926" s="129"/>
      <c r="T926" s="129"/>
      <c r="U926" s="130"/>
      <c r="V926" s="130"/>
      <c r="W926" s="131"/>
      <c r="X926" s="132"/>
      <c r="Y926" s="133"/>
    </row>
    <row r="927" spans="1:25" x14ac:dyDescent="0.2">
      <c r="A927" s="122"/>
      <c r="B927" s="180"/>
      <c r="F927" s="123"/>
      <c r="G927" s="186"/>
      <c r="H927" s="124"/>
      <c r="I927" s="125"/>
      <c r="J927" s="124"/>
      <c r="K927" s="126"/>
      <c r="L927" s="126"/>
      <c r="M927" s="127"/>
      <c r="N927" s="127"/>
      <c r="O927" s="127"/>
      <c r="P927" s="127"/>
      <c r="Q927" s="127"/>
      <c r="R927" s="128"/>
      <c r="S927" s="129"/>
      <c r="T927" s="129"/>
      <c r="U927" s="130"/>
      <c r="V927" s="130"/>
      <c r="W927" s="131"/>
      <c r="X927" s="132"/>
      <c r="Y927" s="133"/>
    </row>
    <row r="928" spans="1:25" x14ac:dyDescent="0.2">
      <c r="A928" s="122"/>
      <c r="B928" s="180"/>
      <c r="F928" s="123"/>
      <c r="G928" s="186"/>
      <c r="H928" s="124"/>
      <c r="I928" s="125"/>
      <c r="J928" s="124"/>
      <c r="K928" s="126"/>
      <c r="L928" s="126"/>
      <c r="M928" s="127"/>
      <c r="N928" s="127"/>
      <c r="O928" s="127"/>
      <c r="P928" s="127"/>
      <c r="Q928" s="127"/>
      <c r="R928" s="128"/>
      <c r="S928" s="129"/>
      <c r="T928" s="129"/>
      <c r="U928" s="130"/>
      <c r="V928" s="130"/>
      <c r="W928" s="131"/>
      <c r="X928" s="132"/>
      <c r="Y928" s="133"/>
    </row>
    <row r="929" spans="1:25" x14ac:dyDescent="0.2">
      <c r="A929" s="122"/>
      <c r="B929" s="180"/>
      <c r="F929" s="123"/>
      <c r="G929" s="186"/>
      <c r="H929" s="124"/>
      <c r="I929" s="125"/>
      <c r="J929" s="124"/>
      <c r="K929" s="126"/>
      <c r="L929" s="126"/>
      <c r="M929" s="127"/>
      <c r="N929" s="127"/>
      <c r="O929" s="127"/>
      <c r="P929" s="127"/>
      <c r="Q929" s="127"/>
      <c r="R929" s="128"/>
      <c r="S929" s="129"/>
      <c r="T929" s="129"/>
      <c r="U929" s="130"/>
      <c r="V929" s="130"/>
      <c r="W929" s="131"/>
      <c r="X929" s="132"/>
      <c r="Y929" s="133"/>
    </row>
    <row r="930" spans="1:25" x14ac:dyDescent="0.2">
      <c r="A930" s="122"/>
      <c r="B930" s="180"/>
      <c r="F930" s="123"/>
      <c r="G930" s="186"/>
      <c r="H930" s="124"/>
      <c r="I930" s="125"/>
      <c r="J930" s="124"/>
      <c r="K930" s="126"/>
      <c r="L930" s="126"/>
      <c r="M930" s="127"/>
      <c r="N930" s="127"/>
      <c r="O930" s="127"/>
      <c r="P930" s="127"/>
      <c r="Q930" s="127"/>
      <c r="R930" s="128"/>
      <c r="S930" s="129"/>
      <c r="T930" s="129"/>
      <c r="U930" s="130"/>
      <c r="V930" s="130"/>
      <c r="W930" s="131"/>
      <c r="X930" s="132"/>
      <c r="Y930" s="133"/>
    </row>
    <row r="931" spans="1:25" x14ac:dyDescent="0.2">
      <c r="A931" s="122"/>
      <c r="B931" s="180"/>
      <c r="F931" s="123"/>
      <c r="G931" s="186"/>
      <c r="H931" s="124"/>
      <c r="I931" s="125"/>
      <c r="J931" s="124"/>
      <c r="K931" s="126"/>
      <c r="L931" s="126"/>
      <c r="M931" s="127"/>
      <c r="N931" s="127"/>
      <c r="O931" s="127"/>
      <c r="P931" s="127"/>
      <c r="Q931" s="127"/>
      <c r="R931" s="128"/>
      <c r="S931" s="129"/>
      <c r="T931" s="129"/>
      <c r="U931" s="130"/>
      <c r="V931" s="130"/>
      <c r="W931" s="131"/>
      <c r="X931" s="132"/>
      <c r="Y931" s="133"/>
    </row>
    <row r="932" spans="1:25" x14ac:dyDescent="0.2">
      <c r="A932" s="122"/>
      <c r="B932" s="180"/>
      <c r="F932" s="123"/>
      <c r="G932" s="186"/>
      <c r="H932" s="124"/>
      <c r="I932" s="125"/>
      <c r="J932" s="124"/>
      <c r="K932" s="126"/>
      <c r="L932" s="126"/>
      <c r="M932" s="127"/>
      <c r="N932" s="127"/>
      <c r="O932" s="127"/>
      <c r="P932" s="127"/>
      <c r="Q932" s="127"/>
      <c r="R932" s="128"/>
      <c r="S932" s="129"/>
      <c r="T932" s="129"/>
      <c r="U932" s="130"/>
      <c r="V932" s="130"/>
      <c r="W932" s="131"/>
      <c r="X932" s="132"/>
      <c r="Y932" s="133"/>
    </row>
    <row r="933" spans="1:25" x14ac:dyDescent="0.2">
      <c r="A933" s="122"/>
      <c r="B933" s="180"/>
      <c r="F933" s="123"/>
      <c r="G933" s="186"/>
      <c r="H933" s="124"/>
      <c r="I933" s="125"/>
      <c r="J933" s="124"/>
      <c r="K933" s="126"/>
      <c r="L933" s="126"/>
      <c r="M933" s="127"/>
      <c r="N933" s="127"/>
      <c r="O933" s="127"/>
      <c r="P933" s="127"/>
      <c r="Q933" s="127"/>
      <c r="R933" s="128"/>
      <c r="S933" s="129"/>
      <c r="T933" s="129"/>
      <c r="U933" s="130"/>
      <c r="V933" s="130"/>
      <c r="W933" s="131"/>
      <c r="X933" s="132"/>
      <c r="Y933" s="133"/>
    </row>
    <row r="934" spans="1:25" x14ac:dyDescent="0.2">
      <c r="A934" s="122"/>
      <c r="B934" s="180"/>
      <c r="F934" s="123"/>
      <c r="G934" s="186"/>
      <c r="H934" s="124"/>
      <c r="I934" s="125"/>
      <c r="J934" s="124"/>
      <c r="K934" s="126"/>
      <c r="L934" s="126"/>
      <c r="M934" s="127"/>
      <c r="N934" s="127"/>
      <c r="O934" s="127"/>
      <c r="P934" s="127"/>
      <c r="Q934" s="127"/>
      <c r="R934" s="128"/>
      <c r="S934" s="129"/>
      <c r="T934" s="129"/>
      <c r="U934" s="130"/>
      <c r="V934" s="130"/>
      <c r="W934" s="131"/>
      <c r="X934" s="132"/>
      <c r="Y934" s="133"/>
    </row>
    <row r="935" spans="1:25" x14ac:dyDescent="0.2">
      <c r="A935" s="122"/>
      <c r="B935" s="180"/>
      <c r="F935" s="123"/>
      <c r="G935" s="186"/>
      <c r="H935" s="124"/>
      <c r="I935" s="125"/>
      <c r="J935" s="124"/>
      <c r="K935" s="126"/>
      <c r="L935" s="126"/>
      <c r="M935" s="127"/>
      <c r="N935" s="127"/>
      <c r="O935" s="127"/>
      <c r="P935" s="127"/>
      <c r="Q935" s="127"/>
      <c r="R935" s="128"/>
      <c r="S935" s="129"/>
      <c r="T935" s="129"/>
      <c r="U935" s="130"/>
      <c r="V935" s="130"/>
      <c r="W935" s="131"/>
      <c r="X935" s="132"/>
      <c r="Y935" s="133"/>
    </row>
    <row r="936" spans="1:25" x14ac:dyDescent="0.2">
      <c r="A936" s="122"/>
      <c r="B936" s="180"/>
      <c r="F936" s="123"/>
      <c r="G936" s="186"/>
      <c r="H936" s="124"/>
      <c r="I936" s="125"/>
      <c r="J936" s="124"/>
      <c r="K936" s="126"/>
      <c r="L936" s="126"/>
      <c r="M936" s="127"/>
      <c r="N936" s="127"/>
      <c r="O936" s="127"/>
      <c r="P936" s="127"/>
      <c r="Q936" s="127"/>
      <c r="R936" s="128"/>
      <c r="S936" s="129"/>
      <c r="T936" s="129"/>
      <c r="U936" s="130"/>
      <c r="V936" s="130"/>
      <c r="W936" s="131"/>
      <c r="X936" s="132"/>
      <c r="Y936" s="133"/>
    </row>
    <row r="937" spans="1:25" x14ac:dyDescent="0.2">
      <c r="A937" s="122"/>
      <c r="B937" s="180"/>
      <c r="F937" s="123"/>
      <c r="G937" s="186"/>
      <c r="H937" s="124"/>
      <c r="I937" s="125"/>
      <c r="J937" s="124"/>
      <c r="K937" s="126"/>
      <c r="L937" s="126"/>
      <c r="M937" s="127"/>
      <c r="N937" s="127"/>
      <c r="O937" s="127"/>
      <c r="P937" s="127"/>
      <c r="Q937" s="127"/>
      <c r="R937" s="128"/>
      <c r="S937" s="129"/>
      <c r="T937" s="129"/>
      <c r="U937" s="130"/>
      <c r="V937" s="130"/>
      <c r="W937" s="131"/>
      <c r="X937" s="132"/>
      <c r="Y937" s="133"/>
    </row>
    <row r="938" spans="1:25" x14ac:dyDescent="0.2">
      <c r="A938" s="122"/>
      <c r="B938" s="180"/>
      <c r="F938" s="123"/>
      <c r="G938" s="186"/>
      <c r="H938" s="124"/>
      <c r="I938" s="125"/>
      <c r="J938" s="124"/>
      <c r="K938" s="126"/>
      <c r="L938" s="126"/>
      <c r="M938" s="127"/>
      <c r="N938" s="127"/>
      <c r="O938" s="127"/>
      <c r="P938" s="127"/>
      <c r="Q938" s="127"/>
      <c r="R938" s="128"/>
      <c r="S938" s="129"/>
      <c r="T938" s="129"/>
      <c r="U938" s="130"/>
      <c r="V938" s="130"/>
      <c r="W938" s="131"/>
      <c r="X938" s="132"/>
      <c r="Y938" s="133"/>
    </row>
    <row r="939" spans="1:25" x14ac:dyDescent="0.2">
      <c r="A939" s="122"/>
      <c r="B939" s="180"/>
      <c r="F939" s="123"/>
      <c r="G939" s="186"/>
      <c r="H939" s="124"/>
      <c r="I939" s="125"/>
      <c r="J939" s="124"/>
      <c r="K939" s="126"/>
      <c r="L939" s="126"/>
      <c r="M939" s="127"/>
      <c r="N939" s="127"/>
      <c r="O939" s="127"/>
      <c r="P939" s="127"/>
      <c r="Q939" s="127"/>
      <c r="R939" s="128"/>
      <c r="S939" s="129"/>
      <c r="T939" s="129"/>
      <c r="U939" s="130"/>
      <c r="V939" s="130"/>
      <c r="W939" s="131"/>
      <c r="X939" s="132"/>
      <c r="Y939" s="133"/>
    </row>
    <row r="940" spans="1:25" x14ac:dyDescent="0.2">
      <c r="A940" s="122"/>
      <c r="B940" s="180"/>
      <c r="F940" s="123"/>
      <c r="G940" s="186"/>
      <c r="H940" s="124"/>
      <c r="I940" s="125"/>
      <c r="J940" s="124"/>
      <c r="K940" s="126"/>
      <c r="L940" s="126"/>
      <c r="M940" s="127"/>
      <c r="N940" s="127"/>
      <c r="O940" s="127"/>
      <c r="P940" s="127"/>
      <c r="Q940" s="127"/>
      <c r="R940" s="128"/>
      <c r="S940" s="129"/>
      <c r="T940" s="129"/>
      <c r="U940" s="130"/>
      <c r="V940" s="130"/>
      <c r="W940" s="131"/>
      <c r="X940" s="132"/>
      <c r="Y940" s="133"/>
    </row>
    <row r="941" spans="1:25" x14ac:dyDescent="0.2">
      <c r="A941" s="122"/>
      <c r="B941" s="180"/>
      <c r="F941" s="123"/>
      <c r="G941" s="186"/>
      <c r="H941" s="124"/>
      <c r="I941" s="125"/>
      <c r="J941" s="124"/>
      <c r="K941" s="126"/>
      <c r="L941" s="126"/>
      <c r="M941" s="127"/>
      <c r="N941" s="127"/>
      <c r="O941" s="127"/>
      <c r="P941" s="127"/>
      <c r="Q941" s="127"/>
      <c r="R941" s="128"/>
      <c r="S941" s="129"/>
      <c r="T941" s="129"/>
      <c r="U941" s="130"/>
      <c r="V941" s="130"/>
      <c r="W941" s="131"/>
      <c r="X941" s="132"/>
      <c r="Y941" s="133"/>
    </row>
    <row r="942" spans="1:25" x14ac:dyDescent="0.2">
      <c r="A942" s="122"/>
      <c r="B942" s="180"/>
      <c r="F942" s="123"/>
      <c r="G942" s="186"/>
      <c r="H942" s="124"/>
      <c r="I942" s="125"/>
      <c r="J942" s="124"/>
      <c r="K942" s="126"/>
      <c r="L942" s="126"/>
      <c r="M942" s="127"/>
      <c r="N942" s="127"/>
      <c r="O942" s="127"/>
      <c r="P942" s="127"/>
      <c r="Q942" s="127"/>
      <c r="R942" s="128"/>
      <c r="S942" s="129"/>
      <c r="T942" s="129"/>
      <c r="U942" s="130"/>
      <c r="V942" s="130"/>
      <c r="W942" s="131"/>
      <c r="X942" s="132"/>
      <c r="Y942" s="133"/>
    </row>
    <row r="943" spans="1:25" x14ac:dyDescent="0.2">
      <c r="A943" s="122"/>
      <c r="B943" s="180"/>
      <c r="F943" s="123"/>
      <c r="G943" s="186"/>
      <c r="H943" s="124"/>
      <c r="I943" s="125"/>
      <c r="J943" s="124"/>
      <c r="K943" s="126"/>
      <c r="L943" s="126"/>
      <c r="M943" s="127"/>
      <c r="N943" s="127"/>
      <c r="O943" s="127"/>
      <c r="P943" s="127"/>
      <c r="Q943" s="127"/>
      <c r="R943" s="128"/>
      <c r="S943" s="129"/>
      <c r="T943" s="129"/>
      <c r="U943" s="130"/>
      <c r="V943" s="130"/>
      <c r="W943" s="131"/>
      <c r="X943" s="132"/>
      <c r="Y943" s="133"/>
    </row>
    <row r="944" spans="1:25" x14ac:dyDescent="0.2">
      <c r="A944" s="122"/>
      <c r="B944" s="180"/>
      <c r="F944" s="123"/>
      <c r="G944" s="186"/>
      <c r="H944" s="124"/>
      <c r="I944" s="125"/>
      <c r="J944" s="124"/>
      <c r="K944" s="126"/>
      <c r="L944" s="126"/>
      <c r="M944" s="127"/>
      <c r="N944" s="127"/>
      <c r="O944" s="127"/>
      <c r="P944" s="127"/>
      <c r="Q944" s="127"/>
      <c r="R944" s="128"/>
      <c r="S944" s="129"/>
      <c r="T944" s="129"/>
      <c r="U944" s="130"/>
      <c r="V944" s="130"/>
      <c r="W944" s="131"/>
      <c r="X944" s="132"/>
      <c r="Y944" s="133"/>
    </row>
    <row r="945" spans="1:25" x14ac:dyDescent="0.2">
      <c r="A945" s="122"/>
      <c r="B945" s="180"/>
      <c r="F945" s="123"/>
      <c r="G945" s="186"/>
      <c r="H945" s="124"/>
      <c r="I945" s="125"/>
      <c r="J945" s="124"/>
      <c r="K945" s="126"/>
      <c r="L945" s="126"/>
      <c r="M945" s="127"/>
      <c r="N945" s="127"/>
      <c r="O945" s="127"/>
      <c r="P945" s="127"/>
      <c r="Q945" s="127"/>
      <c r="R945" s="128"/>
      <c r="S945" s="129"/>
      <c r="T945" s="129"/>
      <c r="U945" s="130"/>
      <c r="V945" s="130"/>
      <c r="W945" s="131"/>
      <c r="X945" s="132"/>
      <c r="Y945" s="133"/>
    </row>
    <row r="946" spans="1:25" x14ac:dyDescent="0.2">
      <c r="A946" s="122"/>
      <c r="B946" s="180"/>
      <c r="F946" s="123"/>
      <c r="G946" s="186"/>
      <c r="H946" s="124"/>
      <c r="I946" s="125"/>
      <c r="J946" s="124"/>
      <c r="K946" s="126"/>
      <c r="L946" s="126"/>
      <c r="M946" s="127"/>
      <c r="N946" s="127"/>
      <c r="O946" s="127"/>
      <c r="P946" s="127"/>
      <c r="Q946" s="127"/>
      <c r="R946" s="128"/>
      <c r="S946" s="129"/>
      <c r="T946" s="129"/>
      <c r="U946" s="130"/>
      <c r="V946" s="130"/>
      <c r="W946" s="131"/>
      <c r="X946" s="132"/>
      <c r="Y946" s="133"/>
    </row>
    <row r="947" spans="1:25" x14ac:dyDescent="0.2">
      <c r="A947" s="122"/>
      <c r="B947" s="180"/>
      <c r="F947" s="123"/>
      <c r="G947" s="186"/>
      <c r="H947" s="124"/>
      <c r="I947" s="125"/>
      <c r="J947" s="124"/>
      <c r="K947" s="126"/>
      <c r="L947" s="126"/>
      <c r="M947" s="127"/>
      <c r="N947" s="127"/>
      <c r="O947" s="127"/>
      <c r="P947" s="127"/>
      <c r="Q947" s="127"/>
      <c r="R947" s="128"/>
      <c r="S947" s="129"/>
      <c r="T947" s="129"/>
      <c r="U947" s="130"/>
      <c r="V947" s="130"/>
      <c r="W947" s="131"/>
      <c r="X947" s="132"/>
      <c r="Y947" s="133"/>
    </row>
    <row r="948" spans="1:25" x14ac:dyDescent="0.2">
      <c r="A948" s="122"/>
      <c r="B948" s="180"/>
      <c r="F948" s="123"/>
      <c r="G948" s="186"/>
      <c r="H948" s="124"/>
      <c r="I948" s="125"/>
      <c r="J948" s="124"/>
      <c r="K948" s="126"/>
      <c r="L948" s="126"/>
      <c r="M948" s="127"/>
      <c r="N948" s="127"/>
      <c r="O948" s="127"/>
      <c r="P948" s="127"/>
      <c r="Q948" s="127"/>
      <c r="R948" s="128"/>
      <c r="S948" s="129"/>
      <c r="T948" s="129"/>
      <c r="U948" s="130"/>
      <c r="V948" s="130"/>
      <c r="W948" s="131"/>
      <c r="X948" s="132"/>
      <c r="Y948" s="133"/>
    </row>
    <row r="949" spans="1:25" x14ac:dyDescent="0.2">
      <c r="A949" s="122"/>
      <c r="B949" s="180"/>
      <c r="F949" s="123"/>
      <c r="G949" s="186"/>
      <c r="H949" s="124"/>
      <c r="I949" s="125"/>
      <c r="J949" s="124"/>
      <c r="K949" s="126"/>
      <c r="L949" s="126"/>
      <c r="M949" s="127"/>
      <c r="N949" s="127"/>
      <c r="O949" s="127"/>
      <c r="P949" s="127"/>
      <c r="Q949" s="127"/>
      <c r="R949" s="128"/>
      <c r="S949" s="129"/>
      <c r="T949" s="129"/>
      <c r="U949" s="130"/>
      <c r="V949" s="130"/>
      <c r="W949" s="131"/>
      <c r="X949" s="132"/>
      <c r="Y949" s="133"/>
    </row>
    <row r="950" spans="1:25" x14ac:dyDescent="0.2">
      <c r="A950" s="122"/>
      <c r="B950" s="180"/>
      <c r="F950" s="123"/>
      <c r="G950" s="186"/>
      <c r="H950" s="124"/>
      <c r="I950" s="125"/>
      <c r="J950" s="124"/>
      <c r="K950" s="126"/>
      <c r="L950" s="126"/>
      <c r="M950" s="127"/>
      <c r="N950" s="127"/>
      <c r="O950" s="127"/>
      <c r="P950" s="127"/>
      <c r="Q950" s="127"/>
      <c r="R950" s="128"/>
      <c r="S950" s="129"/>
      <c r="T950" s="129"/>
      <c r="U950" s="130"/>
      <c r="V950" s="130"/>
      <c r="W950" s="131"/>
      <c r="X950" s="132"/>
      <c r="Y950" s="133"/>
    </row>
    <row r="951" spans="1:25" x14ac:dyDescent="0.2">
      <c r="A951" s="122"/>
      <c r="B951" s="180"/>
      <c r="F951" s="123"/>
      <c r="G951" s="186"/>
      <c r="H951" s="124"/>
      <c r="I951" s="125"/>
      <c r="J951" s="124"/>
      <c r="K951" s="126"/>
      <c r="L951" s="126"/>
      <c r="M951" s="127"/>
      <c r="N951" s="127"/>
      <c r="O951" s="127"/>
      <c r="P951" s="127"/>
      <c r="Q951" s="127"/>
      <c r="R951" s="128"/>
      <c r="S951" s="129"/>
      <c r="T951" s="129"/>
      <c r="U951" s="130"/>
      <c r="V951" s="130"/>
      <c r="W951" s="131"/>
      <c r="X951" s="132"/>
      <c r="Y951" s="133"/>
    </row>
    <row r="952" spans="1:25" x14ac:dyDescent="0.2">
      <c r="A952" s="122"/>
      <c r="B952" s="180"/>
      <c r="F952" s="123"/>
      <c r="G952" s="186"/>
      <c r="H952" s="124"/>
      <c r="I952" s="125"/>
      <c r="J952" s="124"/>
      <c r="K952" s="126"/>
      <c r="L952" s="126"/>
      <c r="M952" s="127"/>
      <c r="N952" s="127"/>
      <c r="O952" s="127"/>
      <c r="P952" s="127"/>
      <c r="Q952" s="127"/>
      <c r="R952" s="128"/>
      <c r="S952" s="129"/>
      <c r="T952" s="129"/>
      <c r="U952" s="130"/>
      <c r="V952" s="130"/>
      <c r="W952" s="131"/>
      <c r="X952" s="132"/>
      <c r="Y952" s="133"/>
    </row>
    <row r="953" spans="1:25" x14ac:dyDescent="0.2">
      <c r="A953" s="122"/>
      <c r="B953" s="180"/>
      <c r="F953" s="123"/>
      <c r="G953" s="186"/>
      <c r="H953" s="124"/>
      <c r="I953" s="125"/>
      <c r="J953" s="124"/>
      <c r="K953" s="126"/>
      <c r="L953" s="126"/>
      <c r="M953" s="127"/>
      <c r="N953" s="127"/>
      <c r="O953" s="127"/>
      <c r="P953" s="127"/>
      <c r="Q953" s="127"/>
      <c r="R953" s="128"/>
      <c r="S953" s="129"/>
      <c r="T953" s="129"/>
      <c r="U953" s="130"/>
      <c r="V953" s="130"/>
      <c r="W953" s="131"/>
      <c r="X953" s="132"/>
      <c r="Y953" s="133"/>
    </row>
    <row r="954" spans="1:25" x14ac:dyDescent="0.2">
      <c r="A954" s="122"/>
      <c r="B954" s="180"/>
      <c r="F954" s="123"/>
      <c r="G954" s="186"/>
      <c r="H954" s="124"/>
      <c r="I954" s="125"/>
      <c r="J954" s="124"/>
      <c r="K954" s="126"/>
      <c r="L954" s="126"/>
      <c r="M954" s="127"/>
      <c r="N954" s="127"/>
      <c r="O954" s="127"/>
      <c r="P954" s="127"/>
      <c r="Q954" s="127"/>
      <c r="R954" s="128"/>
      <c r="S954" s="129"/>
      <c r="T954" s="129"/>
      <c r="U954" s="130"/>
      <c r="V954" s="130"/>
      <c r="W954" s="131"/>
      <c r="X954" s="132"/>
      <c r="Y954" s="133"/>
    </row>
    <row r="955" spans="1:25" x14ac:dyDescent="0.2">
      <c r="A955" s="122"/>
      <c r="B955" s="180"/>
      <c r="F955" s="123"/>
      <c r="G955" s="186"/>
      <c r="H955" s="124"/>
      <c r="I955" s="125"/>
      <c r="J955" s="124"/>
      <c r="K955" s="126"/>
      <c r="L955" s="126"/>
      <c r="M955" s="127"/>
      <c r="N955" s="127"/>
      <c r="O955" s="127"/>
      <c r="P955" s="127"/>
      <c r="Q955" s="127"/>
      <c r="R955" s="128"/>
      <c r="S955" s="129"/>
      <c r="T955" s="129"/>
      <c r="U955" s="130"/>
      <c r="V955" s="130"/>
      <c r="W955" s="131"/>
      <c r="X955" s="132"/>
      <c r="Y955" s="133"/>
    </row>
    <row r="956" spans="1:25" x14ac:dyDescent="0.2">
      <c r="A956" s="122"/>
      <c r="B956" s="180"/>
      <c r="F956" s="123"/>
      <c r="G956" s="186"/>
      <c r="H956" s="124"/>
      <c r="I956" s="125"/>
      <c r="J956" s="124"/>
      <c r="K956" s="126"/>
      <c r="L956" s="126"/>
      <c r="M956" s="127"/>
      <c r="N956" s="127"/>
      <c r="O956" s="127"/>
      <c r="P956" s="127"/>
      <c r="Q956" s="127"/>
      <c r="R956" s="128"/>
      <c r="S956" s="129"/>
      <c r="T956" s="129"/>
      <c r="U956" s="130"/>
      <c r="V956" s="130"/>
      <c r="W956" s="131"/>
      <c r="X956" s="132"/>
      <c r="Y956" s="133"/>
    </row>
    <row r="957" spans="1:25" x14ac:dyDescent="0.2">
      <c r="A957" s="122"/>
      <c r="B957" s="180"/>
      <c r="F957" s="123"/>
      <c r="G957" s="186"/>
      <c r="H957" s="124"/>
      <c r="I957" s="125"/>
      <c r="J957" s="124"/>
      <c r="K957" s="126"/>
      <c r="L957" s="126"/>
      <c r="M957" s="127"/>
      <c r="N957" s="127"/>
      <c r="O957" s="127"/>
      <c r="P957" s="127"/>
      <c r="Q957" s="127"/>
      <c r="R957" s="128"/>
      <c r="S957" s="129"/>
      <c r="T957" s="129"/>
      <c r="U957" s="130"/>
      <c r="V957" s="130"/>
      <c r="W957" s="131"/>
      <c r="X957" s="132"/>
      <c r="Y957" s="133"/>
    </row>
    <row r="958" spans="1:25" x14ac:dyDescent="0.2">
      <c r="A958" s="122"/>
      <c r="B958" s="180"/>
      <c r="F958" s="123"/>
      <c r="G958" s="186"/>
      <c r="H958" s="124"/>
      <c r="I958" s="125"/>
      <c r="J958" s="124"/>
      <c r="K958" s="126"/>
      <c r="L958" s="126"/>
      <c r="M958" s="127"/>
      <c r="N958" s="127"/>
      <c r="O958" s="127"/>
      <c r="P958" s="127"/>
      <c r="Q958" s="127"/>
      <c r="R958" s="128"/>
      <c r="S958" s="129"/>
      <c r="T958" s="129"/>
      <c r="U958" s="130"/>
      <c r="V958" s="130"/>
      <c r="W958" s="131"/>
      <c r="X958" s="132"/>
      <c r="Y958" s="133"/>
    </row>
    <row r="959" spans="1:25" x14ac:dyDescent="0.2">
      <c r="A959" s="122"/>
      <c r="B959" s="180"/>
      <c r="F959" s="123"/>
      <c r="G959" s="186"/>
      <c r="H959" s="124"/>
      <c r="I959" s="125"/>
      <c r="J959" s="124"/>
      <c r="K959" s="126"/>
      <c r="L959" s="126"/>
      <c r="M959" s="127"/>
      <c r="N959" s="127"/>
      <c r="O959" s="127"/>
      <c r="P959" s="127"/>
      <c r="Q959" s="127"/>
      <c r="R959" s="128"/>
      <c r="S959" s="129"/>
      <c r="T959" s="129"/>
      <c r="U959" s="130"/>
      <c r="V959" s="130"/>
      <c r="W959" s="131"/>
      <c r="X959" s="132"/>
      <c r="Y959" s="133"/>
    </row>
    <row r="960" spans="1:25" x14ac:dyDescent="0.2">
      <c r="A960" s="122"/>
      <c r="B960" s="180"/>
      <c r="F960" s="123"/>
      <c r="G960" s="186"/>
      <c r="H960" s="124"/>
      <c r="I960" s="125"/>
      <c r="J960" s="124"/>
      <c r="K960" s="126"/>
      <c r="L960" s="126"/>
      <c r="M960" s="127"/>
      <c r="N960" s="127"/>
      <c r="O960" s="127"/>
      <c r="P960" s="127"/>
      <c r="Q960" s="127"/>
      <c r="R960" s="128"/>
      <c r="S960" s="129"/>
      <c r="T960" s="129"/>
      <c r="U960" s="130"/>
      <c r="V960" s="130"/>
      <c r="W960" s="131"/>
      <c r="X960" s="132"/>
      <c r="Y960" s="133"/>
    </row>
    <row r="961" spans="1:25" x14ac:dyDescent="0.2">
      <c r="A961" s="122"/>
      <c r="B961" s="180"/>
      <c r="F961" s="123"/>
      <c r="G961" s="186"/>
      <c r="H961" s="124"/>
      <c r="I961" s="125"/>
      <c r="J961" s="124"/>
      <c r="K961" s="126"/>
      <c r="L961" s="126"/>
      <c r="M961" s="127"/>
      <c r="N961" s="127"/>
      <c r="O961" s="127"/>
      <c r="P961" s="127"/>
      <c r="Q961" s="127"/>
      <c r="R961" s="128"/>
      <c r="S961" s="129"/>
      <c r="T961" s="129"/>
      <c r="U961" s="130"/>
      <c r="V961" s="130"/>
      <c r="W961" s="131"/>
      <c r="X961" s="132"/>
      <c r="Y961" s="133"/>
    </row>
    <row r="962" spans="1:25" x14ac:dyDescent="0.2">
      <c r="A962" s="122"/>
      <c r="B962" s="180"/>
      <c r="F962" s="123"/>
      <c r="G962" s="186"/>
      <c r="H962" s="124"/>
      <c r="I962" s="125"/>
      <c r="J962" s="124"/>
      <c r="K962" s="126"/>
      <c r="L962" s="126"/>
      <c r="M962" s="127"/>
      <c r="N962" s="127"/>
      <c r="O962" s="127"/>
      <c r="P962" s="127"/>
      <c r="Q962" s="127"/>
      <c r="R962" s="128"/>
      <c r="S962" s="129"/>
      <c r="T962" s="129"/>
      <c r="U962" s="130"/>
      <c r="V962" s="130"/>
      <c r="W962" s="131"/>
      <c r="X962" s="132"/>
      <c r="Y962" s="133"/>
    </row>
    <row r="963" spans="1:25" x14ac:dyDescent="0.2">
      <c r="A963" s="122"/>
      <c r="B963" s="180"/>
      <c r="F963" s="123"/>
      <c r="G963" s="186"/>
      <c r="H963" s="124"/>
      <c r="I963" s="125"/>
      <c r="J963" s="124"/>
      <c r="K963" s="126"/>
      <c r="L963" s="126"/>
      <c r="M963" s="127"/>
      <c r="N963" s="127"/>
      <c r="O963" s="127"/>
      <c r="P963" s="127"/>
      <c r="Q963" s="127"/>
      <c r="R963" s="128"/>
      <c r="S963" s="129"/>
      <c r="T963" s="129"/>
      <c r="U963" s="130"/>
      <c r="V963" s="130"/>
      <c r="W963" s="131"/>
      <c r="X963" s="132"/>
      <c r="Y963" s="133"/>
    </row>
    <row r="964" spans="1:25" x14ac:dyDescent="0.2">
      <c r="A964" s="122"/>
      <c r="B964" s="180"/>
      <c r="F964" s="123"/>
      <c r="G964" s="186"/>
      <c r="H964" s="124"/>
      <c r="I964" s="125"/>
      <c r="J964" s="124"/>
      <c r="K964" s="126"/>
      <c r="L964" s="126"/>
      <c r="M964" s="127"/>
      <c r="N964" s="127"/>
      <c r="O964" s="127"/>
      <c r="P964" s="127"/>
      <c r="Q964" s="127"/>
      <c r="R964" s="128"/>
      <c r="S964" s="129"/>
      <c r="T964" s="129"/>
      <c r="U964" s="130"/>
      <c r="V964" s="130"/>
      <c r="W964" s="131"/>
      <c r="X964" s="132"/>
      <c r="Y964" s="133"/>
    </row>
    <row r="965" spans="1:25" x14ac:dyDescent="0.2">
      <c r="A965" s="122"/>
      <c r="B965" s="180"/>
      <c r="F965" s="123"/>
      <c r="G965" s="186"/>
      <c r="H965" s="124"/>
      <c r="I965" s="125"/>
      <c r="J965" s="124"/>
      <c r="K965" s="126"/>
      <c r="L965" s="126"/>
      <c r="M965" s="127"/>
      <c r="N965" s="127"/>
      <c r="O965" s="127"/>
      <c r="P965" s="127"/>
      <c r="Q965" s="127"/>
      <c r="R965" s="128"/>
      <c r="S965" s="129"/>
      <c r="T965" s="129"/>
      <c r="U965" s="130"/>
      <c r="V965" s="130"/>
      <c r="W965" s="131"/>
      <c r="X965" s="132"/>
      <c r="Y965" s="133"/>
    </row>
    <row r="966" spans="1:25" x14ac:dyDescent="0.2">
      <c r="A966" s="122"/>
      <c r="B966" s="180"/>
      <c r="F966" s="123"/>
      <c r="G966" s="186"/>
      <c r="H966" s="124"/>
      <c r="I966" s="125"/>
      <c r="J966" s="124"/>
      <c r="K966" s="126"/>
      <c r="L966" s="126"/>
      <c r="M966" s="127"/>
      <c r="N966" s="127"/>
      <c r="O966" s="127"/>
      <c r="P966" s="127"/>
      <c r="Q966" s="127"/>
      <c r="R966" s="128"/>
      <c r="S966" s="129"/>
      <c r="T966" s="129"/>
      <c r="U966" s="130"/>
      <c r="V966" s="130"/>
      <c r="W966" s="131"/>
      <c r="X966" s="132"/>
      <c r="Y966" s="133"/>
    </row>
    <row r="967" spans="1:25" x14ac:dyDescent="0.2">
      <c r="A967" s="122"/>
      <c r="B967" s="180"/>
      <c r="F967" s="123"/>
      <c r="G967" s="186"/>
      <c r="H967" s="124"/>
      <c r="I967" s="125"/>
      <c r="J967" s="124"/>
      <c r="K967" s="126"/>
      <c r="L967" s="126"/>
      <c r="M967" s="127"/>
      <c r="N967" s="127"/>
      <c r="O967" s="127"/>
      <c r="P967" s="127"/>
      <c r="Q967" s="127"/>
      <c r="R967" s="128"/>
      <c r="S967" s="129"/>
      <c r="T967" s="129"/>
      <c r="U967" s="130"/>
      <c r="V967" s="130"/>
      <c r="W967" s="131"/>
      <c r="X967" s="132"/>
      <c r="Y967" s="133"/>
    </row>
    <row r="968" spans="1:25" x14ac:dyDescent="0.2">
      <c r="A968" s="122"/>
      <c r="B968" s="180"/>
      <c r="F968" s="123"/>
      <c r="G968" s="186"/>
      <c r="H968" s="124"/>
      <c r="I968" s="125"/>
      <c r="J968" s="124"/>
      <c r="K968" s="126"/>
      <c r="L968" s="126"/>
      <c r="M968" s="127"/>
      <c r="N968" s="127"/>
      <c r="O968" s="127"/>
      <c r="P968" s="127"/>
      <c r="Q968" s="127"/>
      <c r="R968" s="128"/>
      <c r="S968" s="129"/>
      <c r="T968" s="129"/>
      <c r="U968" s="130"/>
      <c r="V968" s="130"/>
      <c r="W968" s="131"/>
      <c r="X968" s="132"/>
      <c r="Y968" s="133"/>
    </row>
    <row r="969" spans="1:25" x14ac:dyDescent="0.2">
      <c r="A969" s="122"/>
      <c r="B969" s="180"/>
      <c r="F969" s="123"/>
      <c r="G969" s="186"/>
      <c r="H969" s="124"/>
      <c r="I969" s="125"/>
      <c r="J969" s="124"/>
      <c r="K969" s="126"/>
      <c r="L969" s="126"/>
      <c r="M969" s="127"/>
      <c r="N969" s="127"/>
      <c r="O969" s="127"/>
      <c r="P969" s="127"/>
      <c r="Q969" s="127"/>
      <c r="R969" s="128"/>
      <c r="S969" s="129"/>
      <c r="T969" s="129"/>
      <c r="U969" s="130"/>
      <c r="V969" s="130"/>
      <c r="W969" s="131"/>
      <c r="X969" s="132"/>
      <c r="Y969" s="133"/>
    </row>
    <row r="970" spans="1:25" x14ac:dyDescent="0.2">
      <c r="A970" s="122"/>
      <c r="B970" s="180"/>
      <c r="F970" s="123"/>
      <c r="G970" s="186"/>
      <c r="H970" s="124"/>
      <c r="I970" s="125"/>
      <c r="J970" s="124"/>
      <c r="K970" s="126"/>
      <c r="L970" s="126"/>
      <c r="M970" s="127"/>
      <c r="N970" s="127"/>
      <c r="O970" s="127"/>
      <c r="P970" s="127"/>
      <c r="Q970" s="127"/>
      <c r="R970" s="128"/>
      <c r="S970" s="129"/>
      <c r="T970" s="129"/>
      <c r="U970" s="130"/>
      <c r="V970" s="130"/>
      <c r="W970" s="131"/>
      <c r="X970" s="132"/>
      <c r="Y970" s="133"/>
    </row>
    <row r="971" spans="1:25" x14ac:dyDescent="0.2">
      <c r="A971" s="122"/>
      <c r="B971" s="180"/>
      <c r="F971" s="123"/>
      <c r="G971" s="186"/>
      <c r="H971" s="124"/>
      <c r="I971" s="125"/>
      <c r="J971" s="124"/>
      <c r="K971" s="126"/>
      <c r="L971" s="126"/>
      <c r="M971" s="127"/>
      <c r="N971" s="127"/>
      <c r="O971" s="127"/>
      <c r="P971" s="127"/>
      <c r="Q971" s="127"/>
      <c r="R971" s="128"/>
      <c r="S971" s="129"/>
      <c r="T971" s="129"/>
      <c r="U971" s="130"/>
      <c r="V971" s="130"/>
      <c r="W971" s="131"/>
      <c r="X971" s="132"/>
      <c r="Y971" s="133"/>
    </row>
    <row r="972" spans="1:25" x14ac:dyDescent="0.2">
      <c r="A972" s="122"/>
      <c r="B972" s="180"/>
      <c r="F972" s="123"/>
      <c r="G972" s="186"/>
      <c r="H972" s="124"/>
      <c r="I972" s="125"/>
      <c r="J972" s="124"/>
      <c r="K972" s="126"/>
      <c r="L972" s="126"/>
      <c r="M972" s="127"/>
      <c r="N972" s="127"/>
      <c r="O972" s="127"/>
      <c r="P972" s="127"/>
      <c r="Q972" s="127"/>
      <c r="R972" s="128"/>
      <c r="S972" s="129"/>
      <c r="T972" s="129"/>
      <c r="U972" s="130"/>
      <c r="V972" s="130"/>
      <c r="W972" s="131"/>
      <c r="X972" s="132"/>
      <c r="Y972" s="133"/>
    </row>
    <row r="973" spans="1:25" x14ac:dyDescent="0.2">
      <c r="A973" s="122"/>
      <c r="B973" s="180"/>
      <c r="F973" s="123"/>
      <c r="G973" s="186"/>
      <c r="H973" s="124"/>
      <c r="I973" s="125"/>
      <c r="J973" s="124"/>
      <c r="K973" s="126"/>
      <c r="L973" s="126"/>
      <c r="M973" s="127"/>
      <c r="N973" s="127"/>
      <c r="O973" s="127"/>
      <c r="P973" s="127"/>
      <c r="Q973" s="127"/>
      <c r="R973" s="128"/>
      <c r="S973" s="129"/>
      <c r="T973" s="129"/>
      <c r="U973" s="130"/>
      <c r="V973" s="130"/>
      <c r="W973" s="131"/>
      <c r="X973" s="132"/>
      <c r="Y973" s="133"/>
    </row>
    <row r="974" spans="1:25" x14ac:dyDescent="0.2">
      <c r="A974" s="122"/>
      <c r="B974" s="180"/>
      <c r="F974" s="123"/>
      <c r="G974" s="186"/>
      <c r="H974" s="124"/>
      <c r="I974" s="125"/>
      <c r="J974" s="124"/>
      <c r="K974" s="126"/>
      <c r="L974" s="126"/>
      <c r="M974" s="127"/>
      <c r="N974" s="127"/>
      <c r="O974" s="127"/>
      <c r="P974" s="127"/>
      <c r="Q974" s="127"/>
      <c r="R974" s="128"/>
      <c r="S974" s="129"/>
      <c r="T974" s="129"/>
      <c r="U974" s="130"/>
      <c r="V974" s="130"/>
      <c r="W974" s="131"/>
      <c r="X974" s="132"/>
      <c r="Y974" s="133"/>
    </row>
    <row r="975" spans="1:25" x14ac:dyDescent="0.2">
      <c r="A975" s="122"/>
      <c r="B975" s="180"/>
      <c r="F975" s="123"/>
      <c r="G975" s="186"/>
      <c r="H975" s="124"/>
      <c r="I975" s="125"/>
      <c r="J975" s="124"/>
      <c r="K975" s="126"/>
      <c r="L975" s="126"/>
      <c r="M975" s="127"/>
      <c r="N975" s="127"/>
      <c r="O975" s="127"/>
      <c r="P975" s="127"/>
      <c r="Q975" s="127"/>
      <c r="R975" s="128"/>
      <c r="S975" s="129"/>
      <c r="T975" s="129"/>
      <c r="U975" s="130"/>
      <c r="V975" s="130"/>
      <c r="W975" s="131"/>
      <c r="X975" s="132"/>
      <c r="Y975" s="133"/>
    </row>
    <row r="976" spans="1:25" x14ac:dyDescent="0.2">
      <c r="A976" s="122"/>
      <c r="B976" s="180"/>
      <c r="F976" s="123"/>
      <c r="G976" s="186"/>
      <c r="H976" s="124"/>
      <c r="I976" s="125"/>
      <c r="J976" s="124"/>
      <c r="K976" s="126"/>
      <c r="L976" s="126"/>
      <c r="M976" s="127"/>
      <c r="N976" s="127"/>
      <c r="O976" s="127"/>
      <c r="P976" s="127"/>
      <c r="Q976" s="127"/>
      <c r="R976" s="128"/>
      <c r="S976" s="129"/>
      <c r="T976" s="129"/>
      <c r="U976" s="130"/>
      <c r="V976" s="130"/>
      <c r="W976" s="131"/>
      <c r="X976" s="132"/>
      <c r="Y976" s="133"/>
    </row>
    <row r="977" spans="1:25" x14ac:dyDescent="0.2">
      <c r="A977" s="122"/>
      <c r="B977" s="180"/>
      <c r="F977" s="123"/>
      <c r="G977" s="186"/>
      <c r="H977" s="124"/>
      <c r="I977" s="125"/>
      <c r="J977" s="124"/>
      <c r="K977" s="126"/>
      <c r="L977" s="126"/>
      <c r="M977" s="127"/>
      <c r="N977" s="127"/>
      <c r="O977" s="127"/>
      <c r="P977" s="127"/>
      <c r="Q977" s="127"/>
      <c r="R977" s="128"/>
      <c r="S977" s="129"/>
      <c r="T977" s="129"/>
      <c r="U977" s="130"/>
      <c r="V977" s="130"/>
      <c r="W977" s="131"/>
      <c r="X977" s="132"/>
      <c r="Y977" s="133"/>
    </row>
    <row r="978" spans="1:25" x14ac:dyDescent="0.2">
      <c r="A978" s="122"/>
      <c r="B978" s="180"/>
      <c r="F978" s="123"/>
      <c r="G978" s="186"/>
      <c r="H978" s="124"/>
      <c r="I978" s="125"/>
      <c r="J978" s="124"/>
      <c r="K978" s="126"/>
      <c r="L978" s="126"/>
      <c r="M978" s="127"/>
      <c r="N978" s="127"/>
      <c r="O978" s="127"/>
      <c r="P978" s="127"/>
      <c r="Q978" s="127"/>
      <c r="R978" s="128"/>
      <c r="S978" s="129"/>
      <c r="T978" s="129"/>
      <c r="U978" s="130"/>
      <c r="V978" s="130"/>
      <c r="W978" s="131"/>
      <c r="X978" s="132"/>
      <c r="Y978" s="133"/>
    </row>
    <row r="979" spans="1:25" x14ac:dyDescent="0.2">
      <c r="A979" s="122"/>
      <c r="B979" s="180"/>
      <c r="F979" s="123"/>
      <c r="G979" s="186"/>
      <c r="H979" s="124"/>
      <c r="I979" s="125"/>
      <c r="J979" s="124"/>
      <c r="K979" s="126"/>
      <c r="L979" s="126"/>
      <c r="M979" s="127"/>
      <c r="N979" s="127"/>
      <c r="O979" s="127"/>
      <c r="P979" s="127"/>
      <c r="Q979" s="127"/>
      <c r="R979" s="128"/>
      <c r="S979" s="129"/>
      <c r="T979" s="129"/>
      <c r="U979" s="130"/>
      <c r="V979" s="130"/>
      <c r="W979" s="131"/>
      <c r="X979" s="132"/>
      <c r="Y979" s="133"/>
    </row>
    <row r="980" spans="1:25" x14ac:dyDescent="0.2">
      <c r="A980" s="122"/>
      <c r="B980" s="180"/>
      <c r="F980" s="123"/>
      <c r="G980" s="186"/>
      <c r="H980" s="124"/>
      <c r="I980" s="125"/>
      <c r="J980" s="124"/>
      <c r="K980" s="126"/>
      <c r="L980" s="126"/>
      <c r="M980" s="127"/>
      <c r="N980" s="127"/>
      <c r="O980" s="127"/>
      <c r="P980" s="127"/>
      <c r="Q980" s="127"/>
      <c r="R980" s="128"/>
      <c r="S980" s="129"/>
      <c r="T980" s="129"/>
      <c r="U980" s="130"/>
      <c r="V980" s="130"/>
      <c r="W980" s="131"/>
      <c r="X980" s="132"/>
      <c r="Y980" s="133"/>
    </row>
    <row r="981" spans="1:25" x14ac:dyDescent="0.2">
      <c r="A981" s="122"/>
      <c r="B981" s="180"/>
      <c r="F981" s="123"/>
      <c r="G981" s="186"/>
      <c r="H981" s="124"/>
      <c r="I981" s="125"/>
      <c r="J981" s="124"/>
      <c r="K981" s="126"/>
      <c r="L981" s="126"/>
      <c r="M981" s="127"/>
      <c r="N981" s="127"/>
      <c r="O981" s="127"/>
      <c r="P981" s="127"/>
      <c r="Q981" s="127"/>
      <c r="R981" s="128"/>
      <c r="S981" s="129"/>
      <c r="T981" s="129"/>
      <c r="U981" s="130"/>
      <c r="V981" s="130"/>
      <c r="W981" s="131"/>
      <c r="X981" s="132"/>
      <c r="Y981" s="133"/>
    </row>
    <row r="982" spans="1:25" x14ac:dyDescent="0.2">
      <c r="A982" s="122"/>
      <c r="B982" s="180"/>
      <c r="F982" s="123"/>
      <c r="G982" s="186"/>
      <c r="H982" s="124"/>
      <c r="I982" s="125"/>
      <c r="J982" s="124"/>
      <c r="K982" s="126"/>
      <c r="L982" s="126"/>
      <c r="M982" s="127"/>
      <c r="N982" s="127"/>
      <c r="O982" s="127"/>
      <c r="P982" s="127"/>
      <c r="Q982" s="127"/>
      <c r="R982" s="128"/>
      <c r="S982" s="129"/>
      <c r="T982" s="129"/>
      <c r="U982" s="130"/>
      <c r="V982" s="130"/>
      <c r="W982" s="131"/>
      <c r="X982" s="132"/>
      <c r="Y982" s="133"/>
    </row>
    <row r="983" spans="1:25" x14ac:dyDescent="0.2">
      <c r="A983" s="122"/>
      <c r="B983" s="180"/>
      <c r="F983" s="123"/>
      <c r="G983" s="186"/>
      <c r="H983" s="124"/>
      <c r="I983" s="125"/>
      <c r="J983" s="124"/>
      <c r="K983" s="126"/>
      <c r="L983" s="126"/>
      <c r="M983" s="127"/>
      <c r="N983" s="127"/>
      <c r="O983" s="127"/>
      <c r="P983" s="127"/>
      <c r="Q983" s="127"/>
      <c r="R983" s="128"/>
      <c r="S983" s="129"/>
      <c r="T983" s="129"/>
      <c r="U983" s="130"/>
      <c r="V983" s="130"/>
      <c r="W983" s="131"/>
      <c r="X983" s="132"/>
      <c r="Y983" s="133"/>
    </row>
    <row r="984" spans="1:25" x14ac:dyDescent="0.2">
      <c r="A984" s="122"/>
      <c r="B984" s="180"/>
      <c r="F984" s="123"/>
      <c r="G984" s="186"/>
      <c r="H984" s="124"/>
      <c r="I984" s="125"/>
      <c r="J984" s="124"/>
      <c r="K984" s="126"/>
      <c r="L984" s="126"/>
      <c r="M984" s="127"/>
      <c r="N984" s="127"/>
      <c r="O984" s="127"/>
      <c r="P984" s="127"/>
      <c r="Q984" s="127"/>
      <c r="R984" s="128"/>
      <c r="S984" s="129"/>
      <c r="T984" s="129"/>
      <c r="U984" s="130"/>
      <c r="V984" s="130"/>
      <c r="W984" s="131"/>
      <c r="X984" s="132"/>
      <c r="Y984" s="133"/>
    </row>
    <row r="985" spans="1:25" x14ac:dyDescent="0.2">
      <c r="A985" s="122"/>
      <c r="B985" s="180"/>
      <c r="F985" s="123"/>
      <c r="G985" s="186"/>
      <c r="H985" s="124"/>
      <c r="I985" s="125"/>
      <c r="J985" s="124"/>
      <c r="K985" s="126"/>
      <c r="L985" s="126"/>
      <c r="M985" s="127"/>
      <c r="N985" s="127"/>
      <c r="O985" s="127"/>
      <c r="P985" s="127"/>
      <c r="Q985" s="127"/>
      <c r="R985" s="128"/>
      <c r="S985" s="129"/>
      <c r="T985" s="129"/>
      <c r="U985" s="130"/>
      <c r="V985" s="130"/>
      <c r="W985" s="131"/>
      <c r="X985" s="132"/>
      <c r="Y985" s="133"/>
    </row>
    <row r="986" spans="1:25" x14ac:dyDescent="0.2">
      <c r="A986" s="122"/>
      <c r="B986" s="180"/>
      <c r="F986" s="123"/>
      <c r="G986" s="186"/>
      <c r="H986" s="124"/>
      <c r="I986" s="125"/>
      <c r="J986" s="124"/>
      <c r="K986" s="126"/>
      <c r="L986" s="126"/>
      <c r="M986" s="127"/>
      <c r="N986" s="127"/>
      <c r="O986" s="127"/>
      <c r="P986" s="127"/>
      <c r="Q986" s="127"/>
      <c r="R986" s="128"/>
      <c r="S986" s="129"/>
      <c r="T986" s="129"/>
      <c r="U986" s="130"/>
      <c r="V986" s="130"/>
      <c r="W986" s="131"/>
      <c r="X986" s="132"/>
      <c r="Y986" s="133"/>
    </row>
    <row r="987" spans="1:25" x14ac:dyDescent="0.2">
      <c r="A987" s="122"/>
      <c r="B987" s="180"/>
      <c r="F987" s="123"/>
      <c r="G987" s="186"/>
      <c r="H987" s="124"/>
      <c r="I987" s="125"/>
      <c r="J987" s="124"/>
      <c r="K987" s="126"/>
      <c r="L987" s="126"/>
      <c r="M987" s="127"/>
      <c r="N987" s="127"/>
      <c r="O987" s="127"/>
      <c r="P987" s="127"/>
      <c r="Q987" s="127"/>
      <c r="R987" s="128"/>
      <c r="S987" s="129"/>
      <c r="T987" s="129"/>
      <c r="U987" s="130"/>
      <c r="V987" s="130"/>
      <c r="W987" s="131"/>
      <c r="X987" s="132"/>
      <c r="Y987" s="133"/>
    </row>
    <row r="988" spans="1:25" x14ac:dyDescent="0.2">
      <c r="A988" s="122"/>
      <c r="B988" s="180"/>
      <c r="F988" s="123"/>
      <c r="G988" s="186"/>
      <c r="H988" s="124"/>
      <c r="I988" s="125"/>
      <c r="J988" s="124"/>
      <c r="K988" s="126"/>
      <c r="L988" s="126"/>
      <c r="M988" s="127"/>
      <c r="N988" s="127"/>
      <c r="O988" s="127"/>
      <c r="P988" s="127"/>
      <c r="Q988" s="127"/>
      <c r="R988" s="128"/>
      <c r="S988" s="129"/>
      <c r="T988" s="129"/>
      <c r="U988" s="130"/>
      <c r="V988" s="130"/>
      <c r="W988" s="131"/>
      <c r="X988" s="132"/>
      <c r="Y988" s="133"/>
    </row>
    <row r="989" spans="1:25" x14ac:dyDescent="0.2">
      <c r="A989" s="122"/>
      <c r="B989" s="180"/>
      <c r="F989" s="123"/>
      <c r="G989" s="186"/>
      <c r="H989" s="124"/>
      <c r="I989" s="125"/>
      <c r="J989" s="124"/>
      <c r="K989" s="126"/>
      <c r="L989" s="126"/>
      <c r="M989" s="127"/>
      <c r="N989" s="127"/>
      <c r="O989" s="127"/>
      <c r="P989" s="127"/>
      <c r="Q989" s="127"/>
      <c r="R989" s="128"/>
      <c r="S989" s="129"/>
      <c r="T989" s="129"/>
      <c r="U989" s="130"/>
      <c r="V989" s="130"/>
      <c r="W989" s="131"/>
      <c r="X989" s="132"/>
      <c r="Y989" s="133"/>
    </row>
    <row r="990" spans="1:25" x14ac:dyDescent="0.2">
      <c r="A990" s="122"/>
      <c r="B990" s="180"/>
      <c r="F990" s="123"/>
      <c r="G990" s="186"/>
      <c r="H990" s="124"/>
      <c r="I990" s="125"/>
      <c r="J990" s="124"/>
      <c r="K990" s="126"/>
      <c r="L990" s="126"/>
      <c r="M990" s="127"/>
      <c r="N990" s="127"/>
      <c r="O990" s="127"/>
      <c r="P990" s="127"/>
      <c r="Q990" s="127"/>
      <c r="R990" s="128"/>
      <c r="S990" s="129"/>
      <c r="T990" s="129"/>
      <c r="U990" s="130"/>
      <c r="V990" s="130"/>
      <c r="W990" s="131"/>
      <c r="X990" s="132"/>
      <c r="Y990" s="133"/>
    </row>
    <row r="991" spans="1:25" x14ac:dyDescent="0.2">
      <c r="A991" s="122"/>
      <c r="B991" s="180"/>
      <c r="F991" s="123"/>
      <c r="G991" s="186"/>
      <c r="H991" s="124"/>
      <c r="I991" s="125"/>
      <c r="J991" s="124"/>
      <c r="K991" s="126"/>
      <c r="L991" s="126"/>
      <c r="M991" s="127"/>
      <c r="N991" s="127"/>
      <c r="O991" s="127"/>
      <c r="P991" s="127"/>
      <c r="Q991" s="127"/>
      <c r="R991" s="128"/>
      <c r="S991" s="129"/>
      <c r="T991" s="129"/>
      <c r="U991" s="130"/>
      <c r="V991" s="130"/>
      <c r="W991" s="131"/>
      <c r="X991" s="132"/>
      <c r="Y991" s="133"/>
    </row>
    <row r="992" spans="1:25" x14ac:dyDescent="0.2">
      <c r="A992" s="122"/>
      <c r="B992" s="180"/>
      <c r="F992" s="123"/>
      <c r="G992" s="186"/>
      <c r="H992" s="124"/>
      <c r="I992" s="125"/>
      <c r="J992" s="124"/>
      <c r="K992" s="126"/>
      <c r="L992" s="126"/>
      <c r="M992" s="127"/>
      <c r="N992" s="127"/>
      <c r="O992" s="127"/>
      <c r="P992" s="127"/>
      <c r="Q992" s="127"/>
      <c r="R992" s="128"/>
      <c r="S992" s="129"/>
      <c r="T992" s="129"/>
      <c r="U992" s="130"/>
      <c r="V992" s="130"/>
      <c r="W992" s="131"/>
      <c r="X992" s="132"/>
      <c r="Y992" s="133"/>
    </row>
    <row r="993" spans="1:25" x14ac:dyDescent="0.2">
      <c r="A993" s="122"/>
      <c r="B993" s="180"/>
      <c r="F993" s="123"/>
      <c r="G993" s="186"/>
      <c r="H993" s="124"/>
      <c r="I993" s="125"/>
      <c r="J993" s="124"/>
      <c r="K993" s="126"/>
      <c r="L993" s="126"/>
      <c r="M993" s="127"/>
      <c r="N993" s="127"/>
      <c r="O993" s="127"/>
      <c r="P993" s="127"/>
      <c r="Q993" s="127"/>
      <c r="R993" s="128"/>
      <c r="S993" s="129"/>
      <c r="T993" s="129"/>
      <c r="U993" s="130"/>
      <c r="V993" s="130"/>
      <c r="W993" s="131"/>
      <c r="X993" s="132"/>
      <c r="Y993" s="133"/>
    </row>
    <row r="994" spans="1:25" x14ac:dyDescent="0.2">
      <c r="A994" s="122"/>
      <c r="B994" s="180"/>
      <c r="F994" s="123"/>
      <c r="G994" s="186"/>
      <c r="H994" s="124"/>
      <c r="I994" s="125"/>
      <c r="J994" s="124"/>
      <c r="K994" s="126"/>
      <c r="L994" s="126"/>
      <c r="M994" s="127"/>
      <c r="N994" s="127"/>
      <c r="O994" s="127"/>
      <c r="P994" s="127"/>
      <c r="Q994" s="127"/>
      <c r="R994" s="128"/>
      <c r="S994" s="129"/>
      <c r="T994" s="129"/>
      <c r="U994" s="130"/>
      <c r="V994" s="130"/>
      <c r="W994" s="131"/>
      <c r="X994" s="132"/>
      <c r="Y994" s="133"/>
    </row>
    <row r="995" spans="1:25" x14ac:dyDescent="0.2">
      <c r="A995" s="122"/>
      <c r="B995" s="180"/>
      <c r="F995" s="123"/>
      <c r="G995" s="186"/>
      <c r="H995" s="124"/>
      <c r="I995" s="125"/>
      <c r="J995" s="124"/>
      <c r="K995" s="126"/>
      <c r="L995" s="126"/>
      <c r="M995" s="127"/>
      <c r="N995" s="127"/>
      <c r="O995" s="127"/>
      <c r="P995" s="127"/>
      <c r="Q995" s="127"/>
      <c r="R995" s="128"/>
      <c r="S995" s="129"/>
      <c r="T995" s="129"/>
      <c r="U995" s="130"/>
      <c r="V995" s="130"/>
      <c r="W995" s="131"/>
      <c r="X995" s="132"/>
      <c r="Y995" s="133"/>
    </row>
    <row r="996" spans="1:25" x14ac:dyDescent="0.2">
      <c r="A996" s="122"/>
      <c r="B996" s="180"/>
      <c r="F996" s="123"/>
      <c r="G996" s="186"/>
      <c r="H996" s="124"/>
      <c r="I996" s="125"/>
      <c r="J996" s="124"/>
      <c r="K996" s="126"/>
      <c r="L996" s="126"/>
      <c r="M996" s="127"/>
      <c r="N996" s="127"/>
      <c r="O996" s="127"/>
      <c r="P996" s="127"/>
      <c r="Q996" s="127"/>
      <c r="R996" s="128"/>
      <c r="S996" s="129"/>
      <c r="T996" s="129"/>
      <c r="U996" s="130"/>
      <c r="V996" s="130"/>
      <c r="W996" s="131"/>
      <c r="X996" s="132"/>
      <c r="Y996" s="133"/>
    </row>
    <row r="997" spans="1:25" x14ac:dyDescent="0.2">
      <c r="A997" s="122"/>
      <c r="B997" s="180"/>
      <c r="F997" s="123"/>
      <c r="G997" s="186"/>
      <c r="H997" s="124"/>
      <c r="I997" s="125"/>
      <c r="J997" s="124"/>
      <c r="K997" s="126"/>
      <c r="L997" s="126"/>
      <c r="M997" s="127"/>
      <c r="N997" s="127"/>
      <c r="O997" s="127"/>
      <c r="P997" s="127"/>
      <c r="Q997" s="127"/>
      <c r="R997" s="128"/>
      <c r="S997" s="129"/>
      <c r="T997" s="129"/>
      <c r="U997" s="130"/>
      <c r="V997" s="130"/>
      <c r="W997" s="131"/>
      <c r="X997" s="132"/>
      <c r="Y997" s="133"/>
    </row>
    <row r="998" spans="1:25" x14ac:dyDescent="0.2">
      <c r="A998" s="122"/>
      <c r="B998" s="180"/>
      <c r="F998" s="123"/>
      <c r="G998" s="186"/>
      <c r="H998" s="124"/>
      <c r="I998" s="125"/>
      <c r="J998" s="124"/>
      <c r="K998" s="126"/>
      <c r="L998" s="126"/>
      <c r="M998" s="127"/>
      <c r="N998" s="127"/>
      <c r="O998" s="127"/>
      <c r="P998" s="127"/>
      <c r="Q998" s="127"/>
      <c r="R998" s="128"/>
      <c r="S998" s="129"/>
      <c r="T998" s="129"/>
      <c r="U998" s="130"/>
      <c r="V998" s="130"/>
      <c r="W998" s="131"/>
      <c r="X998" s="132"/>
      <c r="Y998" s="133"/>
    </row>
    <row r="999" spans="1:25" x14ac:dyDescent="0.2">
      <c r="A999" s="122"/>
      <c r="B999" s="180"/>
      <c r="F999" s="123"/>
      <c r="G999" s="186"/>
      <c r="H999" s="124"/>
      <c r="I999" s="125"/>
      <c r="J999" s="124"/>
      <c r="K999" s="126"/>
      <c r="L999" s="126"/>
      <c r="M999" s="127"/>
      <c r="N999" s="127"/>
      <c r="O999" s="127"/>
      <c r="P999" s="127"/>
      <c r="Q999" s="127"/>
      <c r="R999" s="128"/>
      <c r="S999" s="129"/>
      <c r="T999" s="129"/>
      <c r="U999" s="130"/>
      <c r="V999" s="130"/>
      <c r="W999" s="131"/>
      <c r="X999" s="132"/>
      <c r="Y999" s="133"/>
    </row>
    <row r="1000" spans="1:25" x14ac:dyDescent="0.2">
      <c r="A1000" s="122"/>
      <c r="B1000" s="180"/>
      <c r="F1000" s="123"/>
      <c r="G1000" s="186"/>
      <c r="H1000" s="124"/>
      <c r="I1000" s="125"/>
      <c r="J1000" s="124"/>
      <c r="K1000" s="126"/>
      <c r="L1000" s="126"/>
      <c r="M1000" s="127"/>
      <c r="N1000" s="127"/>
      <c r="O1000" s="127"/>
      <c r="P1000" s="127"/>
      <c r="Q1000" s="127"/>
      <c r="R1000" s="128"/>
      <c r="S1000" s="129"/>
      <c r="T1000" s="129"/>
      <c r="U1000" s="130"/>
      <c r="V1000" s="130"/>
      <c r="W1000" s="131"/>
      <c r="X1000" s="132"/>
      <c r="Y1000" s="133"/>
    </row>
    <row r="1001" spans="1:25" x14ac:dyDescent="0.2">
      <c r="A1001" s="122"/>
      <c r="B1001" s="180"/>
      <c r="F1001" s="123"/>
      <c r="G1001" s="186"/>
      <c r="H1001" s="124"/>
      <c r="I1001" s="125"/>
      <c r="J1001" s="124"/>
      <c r="K1001" s="126"/>
      <c r="L1001" s="126"/>
      <c r="M1001" s="127"/>
      <c r="N1001" s="127"/>
      <c r="O1001" s="127"/>
      <c r="P1001" s="127"/>
      <c r="Q1001" s="127"/>
      <c r="R1001" s="128"/>
      <c r="S1001" s="129"/>
      <c r="T1001" s="129"/>
      <c r="U1001" s="130"/>
      <c r="V1001" s="130"/>
      <c r="W1001" s="131"/>
      <c r="X1001" s="132"/>
      <c r="Y1001" s="133"/>
    </row>
    <row r="1002" spans="1:25" x14ac:dyDescent="0.2">
      <c r="A1002" s="122"/>
      <c r="B1002" s="180"/>
      <c r="F1002" s="123"/>
      <c r="G1002" s="186"/>
      <c r="H1002" s="124"/>
      <c r="I1002" s="125"/>
      <c r="J1002" s="124"/>
      <c r="K1002" s="126"/>
      <c r="L1002" s="126"/>
      <c r="M1002" s="127"/>
      <c r="N1002" s="127"/>
      <c r="O1002" s="127"/>
      <c r="P1002" s="127"/>
      <c r="Q1002" s="127"/>
      <c r="R1002" s="128"/>
      <c r="S1002" s="129"/>
      <c r="T1002" s="129"/>
      <c r="U1002" s="130"/>
      <c r="V1002" s="130"/>
      <c r="W1002" s="131"/>
      <c r="X1002" s="132"/>
      <c r="Y1002" s="133"/>
    </row>
    <row r="1003" spans="1:25" x14ac:dyDescent="0.2">
      <c r="A1003" s="122"/>
      <c r="B1003" s="180"/>
      <c r="F1003" s="123"/>
      <c r="G1003" s="186"/>
      <c r="H1003" s="124"/>
      <c r="I1003" s="125"/>
      <c r="J1003" s="124"/>
      <c r="K1003" s="126"/>
      <c r="L1003" s="126"/>
      <c r="M1003" s="127"/>
      <c r="N1003" s="127"/>
      <c r="O1003" s="127"/>
      <c r="P1003" s="127"/>
      <c r="Q1003" s="127"/>
      <c r="R1003" s="128"/>
      <c r="S1003" s="129"/>
      <c r="T1003" s="129"/>
      <c r="U1003" s="130"/>
      <c r="V1003" s="130"/>
      <c r="W1003" s="131"/>
      <c r="X1003" s="132"/>
      <c r="Y1003" s="133"/>
    </row>
    <row r="1004" spans="1:25" x14ac:dyDescent="0.2">
      <c r="A1004" s="122"/>
      <c r="B1004" s="180"/>
      <c r="F1004" s="123"/>
      <c r="G1004" s="186"/>
      <c r="H1004" s="124"/>
      <c r="I1004" s="125"/>
      <c r="J1004" s="124"/>
      <c r="K1004" s="126"/>
      <c r="L1004" s="126"/>
      <c r="M1004" s="127"/>
      <c r="N1004" s="127"/>
      <c r="O1004" s="127"/>
      <c r="P1004" s="127"/>
      <c r="Q1004" s="127"/>
      <c r="R1004" s="128"/>
      <c r="S1004" s="129"/>
      <c r="T1004" s="129"/>
      <c r="U1004" s="130"/>
      <c r="V1004" s="130"/>
      <c r="W1004" s="131"/>
      <c r="X1004" s="132"/>
      <c r="Y1004" s="133"/>
    </row>
    <row r="1005" spans="1:25" x14ac:dyDescent="0.2">
      <c r="A1005" s="122"/>
      <c r="B1005" s="180"/>
      <c r="F1005" s="123"/>
      <c r="G1005" s="186"/>
      <c r="H1005" s="124"/>
      <c r="I1005" s="125"/>
      <c r="J1005" s="124"/>
      <c r="K1005" s="126"/>
      <c r="L1005" s="126"/>
      <c r="M1005" s="127"/>
      <c r="N1005" s="127"/>
      <c r="O1005" s="127"/>
      <c r="P1005" s="127"/>
      <c r="Q1005" s="127"/>
      <c r="R1005" s="128"/>
      <c r="S1005" s="129"/>
      <c r="T1005" s="129"/>
      <c r="U1005" s="130"/>
      <c r="V1005" s="130"/>
      <c r="W1005" s="131"/>
      <c r="X1005" s="132"/>
      <c r="Y1005" s="133"/>
    </row>
    <row r="1006" spans="1:25" x14ac:dyDescent="0.2">
      <c r="A1006" s="122"/>
      <c r="B1006" s="180"/>
      <c r="F1006" s="123"/>
      <c r="G1006" s="186"/>
      <c r="H1006" s="124"/>
      <c r="I1006" s="125"/>
      <c r="J1006" s="124"/>
      <c r="K1006" s="126"/>
      <c r="L1006" s="126"/>
      <c r="M1006" s="127"/>
      <c r="N1006" s="127"/>
      <c r="O1006" s="127"/>
      <c r="P1006" s="127"/>
      <c r="Q1006" s="127"/>
      <c r="R1006" s="128"/>
      <c r="S1006" s="129"/>
      <c r="T1006" s="129"/>
      <c r="U1006" s="130"/>
      <c r="V1006" s="130"/>
      <c r="W1006" s="131"/>
      <c r="X1006" s="132"/>
      <c r="Y1006" s="133"/>
    </row>
    <row r="1007" spans="1:25" x14ac:dyDescent="0.2">
      <c r="A1007" s="122"/>
      <c r="B1007" s="180"/>
      <c r="F1007" s="123"/>
      <c r="G1007" s="186"/>
      <c r="H1007" s="124"/>
      <c r="I1007" s="125"/>
      <c r="J1007" s="124"/>
      <c r="K1007" s="126"/>
      <c r="L1007" s="126"/>
      <c r="M1007" s="127"/>
      <c r="N1007" s="127"/>
      <c r="O1007" s="127"/>
      <c r="P1007" s="127"/>
      <c r="Q1007" s="127"/>
      <c r="R1007" s="128"/>
      <c r="S1007" s="129"/>
      <c r="T1007" s="129"/>
      <c r="U1007" s="130"/>
      <c r="V1007" s="130"/>
      <c r="W1007" s="131"/>
      <c r="X1007" s="132"/>
      <c r="Y1007" s="133"/>
    </row>
    <row r="1008" spans="1:25" x14ac:dyDescent="0.2">
      <c r="A1008" s="122"/>
      <c r="B1008" s="180"/>
      <c r="F1008" s="123"/>
      <c r="G1008" s="186"/>
      <c r="H1008" s="124"/>
      <c r="I1008" s="125"/>
      <c r="J1008" s="124"/>
      <c r="K1008" s="126"/>
      <c r="L1008" s="126"/>
      <c r="M1008" s="127"/>
      <c r="N1008" s="127"/>
      <c r="O1008" s="127"/>
      <c r="P1008" s="127"/>
      <c r="Q1008" s="127"/>
      <c r="R1008" s="128"/>
      <c r="S1008" s="129"/>
      <c r="T1008" s="129"/>
      <c r="U1008" s="130"/>
      <c r="V1008" s="130"/>
      <c r="W1008" s="131"/>
      <c r="X1008" s="132"/>
      <c r="Y1008" s="133"/>
    </row>
    <row r="1009" spans="1:25" x14ac:dyDescent="0.2">
      <c r="A1009" s="122"/>
      <c r="B1009" s="180"/>
      <c r="F1009" s="123"/>
      <c r="G1009" s="186"/>
      <c r="H1009" s="124"/>
      <c r="I1009" s="125"/>
      <c r="J1009" s="124"/>
      <c r="K1009" s="126"/>
      <c r="L1009" s="126"/>
      <c r="M1009" s="127"/>
      <c r="N1009" s="127"/>
      <c r="O1009" s="127"/>
      <c r="P1009" s="127"/>
      <c r="Q1009" s="127"/>
      <c r="R1009" s="128"/>
      <c r="S1009" s="129"/>
      <c r="T1009" s="129"/>
      <c r="U1009" s="130"/>
      <c r="V1009" s="130"/>
      <c r="W1009" s="131"/>
      <c r="X1009" s="132"/>
      <c r="Y1009" s="133"/>
    </row>
    <row r="1010" spans="1:25" x14ac:dyDescent="0.2">
      <c r="A1010" s="122"/>
      <c r="B1010" s="180"/>
      <c r="F1010" s="123"/>
      <c r="G1010" s="186"/>
      <c r="H1010" s="124"/>
      <c r="I1010" s="125"/>
      <c r="J1010" s="124"/>
      <c r="K1010" s="126"/>
      <c r="L1010" s="126"/>
      <c r="M1010" s="127"/>
      <c r="N1010" s="127"/>
      <c r="O1010" s="127"/>
      <c r="P1010" s="127"/>
      <c r="Q1010" s="127"/>
      <c r="R1010" s="128"/>
      <c r="S1010" s="129"/>
      <c r="T1010" s="129"/>
      <c r="U1010" s="130"/>
      <c r="V1010" s="130"/>
      <c r="W1010" s="131"/>
      <c r="X1010" s="132"/>
      <c r="Y1010" s="133"/>
    </row>
    <row r="1011" spans="1:25" x14ac:dyDescent="0.2">
      <c r="A1011" s="122"/>
      <c r="B1011" s="180"/>
      <c r="F1011" s="123"/>
      <c r="G1011" s="186"/>
      <c r="H1011" s="124"/>
      <c r="I1011" s="125"/>
      <c r="J1011" s="124"/>
      <c r="K1011" s="126"/>
      <c r="L1011" s="126"/>
      <c r="M1011" s="127"/>
      <c r="N1011" s="127"/>
      <c r="O1011" s="127"/>
      <c r="P1011" s="127"/>
      <c r="Q1011" s="127"/>
      <c r="R1011" s="128"/>
      <c r="S1011" s="129"/>
      <c r="T1011" s="129"/>
      <c r="U1011" s="130"/>
      <c r="V1011" s="130"/>
      <c r="W1011" s="131"/>
      <c r="X1011" s="132"/>
      <c r="Y1011" s="133"/>
    </row>
    <row r="1012" spans="1:25" x14ac:dyDescent="0.2">
      <c r="A1012" s="122"/>
      <c r="B1012" s="180"/>
      <c r="F1012" s="123"/>
      <c r="G1012" s="186"/>
      <c r="H1012" s="124"/>
      <c r="I1012" s="125"/>
      <c r="J1012" s="124"/>
      <c r="K1012" s="126"/>
      <c r="L1012" s="126"/>
      <c r="M1012" s="127"/>
      <c r="N1012" s="127"/>
      <c r="O1012" s="127"/>
      <c r="P1012" s="127"/>
      <c r="Q1012" s="127"/>
      <c r="R1012" s="128"/>
      <c r="S1012" s="129"/>
      <c r="T1012" s="129"/>
      <c r="U1012" s="130"/>
      <c r="V1012" s="130"/>
      <c r="W1012" s="131"/>
      <c r="X1012" s="132"/>
      <c r="Y1012" s="133"/>
    </row>
    <row r="1013" spans="1:25" x14ac:dyDescent="0.2">
      <c r="A1013" s="122"/>
      <c r="B1013" s="180"/>
      <c r="F1013" s="123"/>
      <c r="G1013" s="186"/>
      <c r="H1013" s="124"/>
      <c r="I1013" s="125"/>
      <c r="J1013" s="124"/>
      <c r="K1013" s="126"/>
      <c r="L1013" s="126"/>
      <c r="M1013" s="127"/>
      <c r="N1013" s="127"/>
      <c r="O1013" s="127"/>
      <c r="P1013" s="127"/>
      <c r="Q1013" s="127"/>
      <c r="R1013" s="128"/>
      <c r="S1013" s="129"/>
      <c r="T1013" s="129"/>
      <c r="U1013" s="130"/>
      <c r="V1013" s="130"/>
      <c r="W1013" s="131"/>
      <c r="X1013" s="132"/>
      <c r="Y1013" s="133"/>
    </row>
    <row r="1014" spans="1:25" x14ac:dyDescent="0.2">
      <c r="A1014" s="122"/>
      <c r="B1014" s="180"/>
      <c r="F1014" s="123"/>
      <c r="G1014" s="186"/>
      <c r="H1014" s="124"/>
      <c r="I1014" s="125"/>
      <c r="J1014" s="124"/>
      <c r="K1014" s="126"/>
      <c r="L1014" s="126"/>
      <c r="M1014" s="127"/>
      <c r="N1014" s="127"/>
      <c r="O1014" s="127"/>
      <c r="P1014" s="127"/>
      <c r="Q1014" s="127"/>
      <c r="R1014" s="128"/>
      <c r="S1014" s="129"/>
      <c r="T1014" s="129"/>
      <c r="U1014" s="130"/>
      <c r="V1014" s="130"/>
      <c r="W1014" s="131"/>
      <c r="X1014" s="132"/>
      <c r="Y1014" s="133"/>
    </row>
    <row r="1015" spans="1:25" x14ac:dyDescent="0.2">
      <c r="A1015" s="122"/>
      <c r="B1015" s="180"/>
      <c r="F1015" s="123"/>
      <c r="G1015" s="186"/>
      <c r="H1015" s="124"/>
      <c r="I1015" s="125"/>
      <c r="J1015" s="124"/>
      <c r="K1015" s="126"/>
      <c r="L1015" s="126"/>
      <c r="M1015" s="127"/>
      <c r="N1015" s="127"/>
      <c r="O1015" s="127"/>
      <c r="P1015" s="127"/>
      <c r="Q1015" s="127"/>
      <c r="R1015" s="128"/>
      <c r="S1015" s="129"/>
      <c r="T1015" s="129"/>
      <c r="U1015" s="130"/>
      <c r="V1015" s="130"/>
      <c r="W1015" s="131"/>
      <c r="X1015" s="132"/>
      <c r="Y1015" s="133"/>
    </row>
    <row r="1016" spans="1:25" x14ac:dyDescent="0.2">
      <c r="A1016" s="122"/>
      <c r="B1016" s="180"/>
      <c r="F1016" s="123"/>
      <c r="G1016" s="186"/>
      <c r="H1016" s="124"/>
      <c r="I1016" s="125"/>
      <c r="J1016" s="124"/>
      <c r="K1016" s="126"/>
      <c r="L1016" s="126"/>
      <c r="M1016" s="127"/>
      <c r="N1016" s="127"/>
      <c r="O1016" s="127"/>
      <c r="P1016" s="127"/>
      <c r="Q1016" s="127"/>
      <c r="R1016" s="128"/>
      <c r="S1016" s="129"/>
      <c r="T1016" s="129"/>
      <c r="U1016" s="130"/>
      <c r="V1016" s="130"/>
      <c r="W1016" s="131"/>
      <c r="X1016" s="132"/>
      <c r="Y1016" s="133"/>
    </row>
    <row r="1017" spans="1:25" x14ac:dyDescent="0.2">
      <c r="A1017" s="122"/>
      <c r="B1017" s="180"/>
      <c r="F1017" s="123"/>
      <c r="G1017" s="186"/>
      <c r="H1017" s="124"/>
      <c r="I1017" s="125"/>
      <c r="J1017" s="124"/>
      <c r="K1017" s="126"/>
      <c r="L1017" s="126"/>
      <c r="M1017" s="127"/>
      <c r="N1017" s="127"/>
      <c r="O1017" s="127"/>
      <c r="P1017" s="127"/>
      <c r="Q1017" s="127"/>
      <c r="R1017" s="128"/>
      <c r="S1017" s="129"/>
      <c r="T1017" s="129"/>
      <c r="U1017" s="130"/>
      <c r="V1017" s="130"/>
      <c r="W1017" s="131"/>
      <c r="X1017" s="132"/>
      <c r="Y1017" s="133"/>
    </row>
    <row r="1018" spans="1:25" x14ac:dyDescent="0.2">
      <c r="A1018" s="122"/>
      <c r="B1018" s="180"/>
      <c r="F1018" s="123"/>
      <c r="G1018" s="186"/>
      <c r="H1018" s="124"/>
      <c r="I1018" s="125"/>
      <c r="J1018" s="124"/>
      <c r="K1018" s="126"/>
      <c r="L1018" s="126"/>
      <c r="M1018" s="127"/>
      <c r="N1018" s="127"/>
      <c r="O1018" s="127"/>
      <c r="P1018" s="127"/>
      <c r="Q1018" s="127"/>
      <c r="R1018" s="128"/>
      <c r="S1018" s="129"/>
      <c r="T1018" s="129"/>
      <c r="U1018" s="130"/>
      <c r="V1018" s="130"/>
      <c r="W1018" s="131"/>
      <c r="X1018" s="132"/>
      <c r="Y1018" s="133"/>
    </row>
    <row r="1019" spans="1:25" x14ac:dyDescent="0.2">
      <c r="A1019" s="122"/>
      <c r="B1019" s="180"/>
      <c r="F1019" s="123"/>
      <c r="G1019" s="186"/>
      <c r="H1019" s="124"/>
      <c r="I1019" s="125"/>
      <c r="J1019" s="124"/>
      <c r="K1019" s="126"/>
      <c r="L1019" s="126"/>
      <c r="M1019" s="127"/>
      <c r="N1019" s="127"/>
      <c r="O1019" s="127"/>
      <c r="P1019" s="127"/>
      <c r="Q1019" s="127"/>
      <c r="R1019" s="128"/>
      <c r="S1019" s="129"/>
      <c r="T1019" s="129"/>
      <c r="U1019" s="130"/>
      <c r="V1019" s="130"/>
      <c r="W1019" s="131"/>
      <c r="X1019" s="132"/>
      <c r="Y1019" s="133"/>
    </row>
    <row r="1020" spans="1:25" x14ac:dyDescent="0.2">
      <c r="A1020" s="122"/>
      <c r="B1020" s="180"/>
      <c r="F1020" s="123"/>
      <c r="G1020" s="186"/>
      <c r="H1020" s="124"/>
      <c r="I1020" s="125"/>
      <c r="J1020" s="124"/>
      <c r="K1020" s="126"/>
      <c r="L1020" s="126"/>
      <c r="M1020" s="127"/>
      <c r="N1020" s="127"/>
      <c r="O1020" s="127"/>
      <c r="P1020" s="127"/>
      <c r="Q1020" s="127"/>
      <c r="R1020" s="128"/>
      <c r="S1020" s="129"/>
      <c r="T1020" s="129"/>
      <c r="U1020" s="130"/>
      <c r="V1020" s="130"/>
      <c r="W1020" s="131"/>
      <c r="X1020" s="132"/>
      <c r="Y1020" s="133"/>
    </row>
    <row r="1021" spans="1:25" x14ac:dyDescent="0.2">
      <c r="A1021" s="122"/>
      <c r="B1021" s="180"/>
      <c r="F1021" s="123"/>
      <c r="G1021" s="186"/>
      <c r="H1021" s="124"/>
      <c r="I1021" s="125"/>
      <c r="J1021" s="124"/>
      <c r="K1021" s="126"/>
      <c r="L1021" s="126"/>
      <c r="M1021" s="127"/>
      <c r="N1021" s="127"/>
      <c r="O1021" s="127"/>
      <c r="P1021" s="127"/>
      <c r="Q1021" s="127"/>
      <c r="R1021" s="128"/>
      <c r="S1021" s="129"/>
      <c r="T1021" s="129"/>
      <c r="U1021" s="130"/>
      <c r="V1021" s="130"/>
      <c r="W1021" s="131"/>
      <c r="X1021" s="132"/>
      <c r="Y1021" s="133"/>
    </row>
    <row r="1022" spans="1:25" x14ac:dyDescent="0.2">
      <c r="A1022" s="122"/>
      <c r="B1022" s="180"/>
      <c r="F1022" s="123"/>
      <c r="G1022" s="186"/>
      <c r="H1022" s="124"/>
      <c r="I1022" s="125"/>
      <c r="J1022" s="124"/>
      <c r="K1022" s="126"/>
      <c r="L1022" s="126"/>
      <c r="M1022" s="127"/>
      <c r="N1022" s="127"/>
      <c r="O1022" s="127"/>
      <c r="P1022" s="127"/>
      <c r="Q1022" s="127"/>
      <c r="R1022" s="128"/>
      <c r="S1022" s="129"/>
      <c r="T1022" s="129"/>
      <c r="U1022" s="130"/>
      <c r="V1022" s="130"/>
      <c r="W1022" s="131"/>
      <c r="X1022" s="132"/>
      <c r="Y1022" s="133"/>
    </row>
    <row r="1023" spans="1:25" x14ac:dyDescent="0.2">
      <c r="A1023" s="122"/>
      <c r="B1023" s="180"/>
      <c r="F1023" s="123"/>
      <c r="G1023" s="186"/>
      <c r="H1023" s="124"/>
      <c r="I1023" s="125"/>
      <c r="J1023" s="124"/>
      <c r="K1023" s="126"/>
      <c r="L1023" s="126"/>
      <c r="M1023" s="127"/>
      <c r="N1023" s="127"/>
      <c r="O1023" s="127"/>
      <c r="P1023" s="127"/>
      <c r="Q1023" s="127"/>
      <c r="R1023" s="128"/>
      <c r="S1023" s="129"/>
      <c r="T1023" s="129"/>
      <c r="U1023" s="130"/>
      <c r="V1023" s="130"/>
      <c r="W1023" s="131"/>
      <c r="X1023" s="132"/>
      <c r="Y1023" s="133"/>
    </row>
    <row r="1024" spans="1:25" x14ac:dyDescent="0.2">
      <c r="A1024" s="122"/>
      <c r="B1024" s="180"/>
      <c r="F1024" s="123"/>
      <c r="G1024" s="186"/>
      <c r="H1024" s="124"/>
      <c r="I1024" s="125"/>
      <c r="J1024" s="124"/>
      <c r="K1024" s="126"/>
      <c r="L1024" s="126"/>
      <c r="M1024" s="127"/>
      <c r="N1024" s="127"/>
      <c r="O1024" s="127"/>
      <c r="P1024" s="127"/>
      <c r="Q1024" s="127"/>
      <c r="R1024" s="128"/>
      <c r="S1024" s="129"/>
      <c r="T1024" s="129"/>
      <c r="U1024" s="130"/>
      <c r="V1024" s="130"/>
      <c r="W1024" s="131"/>
      <c r="X1024" s="132"/>
      <c r="Y1024" s="133"/>
    </row>
    <row r="1025" spans="1:25" x14ac:dyDescent="0.2">
      <c r="A1025" s="122"/>
      <c r="B1025" s="180"/>
      <c r="F1025" s="123"/>
      <c r="G1025" s="186"/>
      <c r="H1025" s="124"/>
      <c r="I1025" s="125"/>
      <c r="J1025" s="124"/>
      <c r="K1025" s="126"/>
      <c r="L1025" s="126"/>
      <c r="M1025" s="127"/>
      <c r="N1025" s="127"/>
      <c r="O1025" s="127"/>
      <c r="P1025" s="127"/>
      <c r="Q1025" s="127"/>
      <c r="R1025" s="128"/>
      <c r="S1025" s="129"/>
      <c r="T1025" s="129"/>
      <c r="U1025" s="130"/>
      <c r="V1025" s="130"/>
      <c r="W1025" s="131"/>
      <c r="X1025" s="132"/>
      <c r="Y1025" s="133"/>
    </row>
    <row r="1026" spans="1:25" x14ac:dyDescent="0.2">
      <c r="A1026" s="122"/>
      <c r="B1026" s="180"/>
      <c r="F1026" s="123"/>
      <c r="G1026" s="186"/>
      <c r="H1026" s="124"/>
      <c r="I1026" s="125"/>
      <c r="J1026" s="124"/>
      <c r="K1026" s="126"/>
      <c r="L1026" s="126"/>
      <c r="M1026" s="127"/>
      <c r="N1026" s="127"/>
      <c r="O1026" s="127"/>
      <c r="P1026" s="127"/>
      <c r="Q1026" s="127"/>
      <c r="R1026" s="128"/>
      <c r="S1026" s="129"/>
      <c r="T1026" s="129"/>
      <c r="U1026" s="130"/>
      <c r="V1026" s="130"/>
      <c r="W1026" s="131"/>
      <c r="X1026" s="132"/>
      <c r="Y1026" s="133"/>
    </row>
    <row r="1027" spans="1:25" x14ac:dyDescent="0.2">
      <c r="A1027" s="122"/>
      <c r="B1027" s="180"/>
      <c r="F1027" s="123"/>
      <c r="G1027" s="186"/>
      <c r="H1027" s="124"/>
      <c r="I1027" s="125"/>
      <c r="J1027" s="124"/>
      <c r="K1027" s="126"/>
      <c r="L1027" s="126"/>
      <c r="M1027" s="127"/>
      <c r="N1027" s="127"/>
      <c r="O1027" s="127"/>
      <c r="P1027" s="127"/>
      <c r="Q1027" s="127"/>
      <c r="R1027" s="128"/>
      <c r="S1027" s="129"/>
      <c r="T1027" s="129"/>
      <c r="U1027" s="130"/>
      <c r="V1027" s="130"/>
      <c r="W1027" s="131"/>
      <c r="X1027" s="132"/>
      <c r="Y1027" s="133"/>
    </row>
    <row r="1028" spans="1:25" x14ac:dyDescent="0.2">
      <c r="A1028" s="122"/>
      <c r="B1028" s="180"/>
      <c r="F1028" s="123"/>
      <c r="G1028" s="186"/>
      <c r="H1028" s="124"/>
      <c r="I1028" s="125"/>
      <c r="J1028" s="124"/>
      <c r="K1028" s="126"/>
      <c r="L1028" s="126"/>
      <c r="M1028" s="127"/>
      <c r="N1028" s="127"/>
      <c r="O1028" s="127"/>
      <c r="P1028" s="127"/>
      <c r="Q1028" s="127"/>
      <c r="R1028" s="128"/>
      <c r="S1028" s="129"/>
      <c r="T1028" s="129"/>
      <c r="U1028" s="130"/>
      <c r="V1028" s="130"/>
      <c r="W1028" s="131"/>
      <c r="X1028" s="132"/>
      <c r="Y1028" s="133"/>
    </row>
    <row r="1029" spans="1:25" x14ac:dyDescent="0.2">
      <c r="A1029" s="122"/>
      <c r="B1029" s="180"/>
      <c r="F1029" s="123"/>
      <c r="G1029" s="186"/>
      <c r="H1029" s="124"/>
      <c r="I1029" s="125"/>
      <c r="J1029" s="124"/>
      <c r="K1029" s="126"/>
      <c r="L1029" s="126"/>
      <c r="M1029" s="127"/>
      <c r="N1029" s="127"/>
      <c r="O1029" s="127"/>
      <c r="P1029" s="127"/>
      <c r="Q1029" s="127"/>
      <c r="R1029" s="128"/>
      <c r="S1029" s="129"/>
      <c r="T1029" s="129"/>
      <c r="U1029" s="130"/>
      <c r="V1029" s="130"/>
      <c r="W1029" s="131"/>
      <c r="X1029" s="132"/>
      <c r="Y1029" s="133"/>
    </row>
    <row r="1030" spans="1:25" x14ac:dyDescent="0.2">
      <c r="A1030" s="122"/>
      <c r="B1030" s="180"/>
      <c r="F1030" s="123"/>
      <c r="G1030" s="186"/>
      <c r="H1030" s="124"/>
      <c r="I1030" s="125"/>
      <c r="J1030" s="124"/>
      <c r="K1030" s="126"/>
      <c r="L1030" s="126"/>
      <c r="M1030" s="127"/>
      <c r="N1030" s="127"/>
      <c r="O1030" s="127"/>
      <c r="P1030" s="127"/>
      <c r="Q1030" s="127"/>
      <c r="R1030" s="128"/>
      <c r="S1030" s="129"/>
      <c r="T1030" s="129"/>
      <c r="U1030" s="130"/>
      <c r="V1030" s="130"/>
      <c r="W1030" s="131"/>
      <c r="X1030" s="132"/>
      <c r="Y1030" s="133"/>
    </row>
    <row r="1031" spans="1:25" x14ac:dyDescent="0.2">
      <c r="A1031" s="122"/>
      <c r="B1031" s="180"/>
      <c r="F1031" s="123"/>
      <c r="G1031" s="186"/>
      <c r="H1031" s="124"/>
      <c r="I1031" s="125"/>
      <c r="J1031" s="124"/>
      <c r="K1031" s="126"/>
      <c r="L1031" s="126"/>
      <c r="M1031" s="127"/>
      <c r="N1031" s="127"/>
      <c r="O1031" s="127"/>
      <c r="P1031" s="127"/>
      <c r="Q1031" s="127"/>
      <c r="R1031" s="128"/>
      <c r="S1031" s="129"/>
      <c r="T1031" s="129"/>
      <c r="U1031" s="130"/>
      <c r="V1031" s="130"/>
      <c r="W1031" s="131"/>
      <c r="X1031" s="132"/>
      <c r="Y1031" s="133"/>
    </row>
    <row r="1032" spans="1:25" x14ac:dyDescent="0.2">
      <c r="A1032" s="122"/>
      <c r="B1032" s="180"/>
      <c r="F1032" s="123"/>
      <c r="G1032" s="186"/>
      <c r="H1032" s="124"/>
      <c r="I1032" s="125"/>
      <c r="J1032" s="124"/>
      <c r="K1032" s="126"/>
      <c r="L1032" s="126"/>
      <c r="M1032" s="127"/>
      <c r="N1032" s="127"/>
      <c r="O1032" s="127"/>
      <c r="P1032" s="127"/>
      <c r="Q1032" s="127"/>
      <c r="R1032" s="128"/>
      <c r="S1032" s="129"/>
      <c r="T1032" s="129"/>
      <c r="U1032" s="130"/>
      <c r="V1032" s="130"/>
      <c r="W1032" s="131"/>
      <c r="X1032" s="132"/>
      <c r="Y1032" s="133"/>
    </row>
    <row r="1033" spans="1:25" x14ac:dyDescent="0.2">
      <c r="A1033" s="122"/>
      <c r="B1033" s="180"/>
      <c r="F1033" s="123"/>
      <c r="G1033" s="186"/>
      <c r="H1033" s="124"/>
      <c r="I1033" s="125"/>
      <c r="J1033" s="124"/>
      <c r="K1033" s="126"/>
      <c r="L1033" s="126"/>
      <c r="M1033" s="127"/>
      <c r="N1033" s="127"/>
      <c r="O1033" s="127"/>
      <c r="P1033" s="127"/>
      <c r="Q1033" s="127"/>
      <c r="R1033" s="128"/>
      <c r="S1033" s="129"/>
      <c r="T1033" s="129"/>
      <c r="U1033" s="130"/>
      <c r="V1033" s="130"/>
      <c r="W1033" s="131"/>
      <c r="X1033" s="132"/>
      <c r="Y1033" s="133"/>
    </row>
    <row r="1034" spans="1:25" x14ac:dyDescent="0.2">
      <c r="A1034" s="122"/>
      <c r="B1034" s="180"/>
      <c r="F1034" s="123"/>
      <c r="G1034" s="186"/>
      <c r="H1034" s="124"/>
      <c r="I1034" s="125"/>
      <c r="J1034" s="124"/>
      <c r="K1034" s="126"/>
      <c r="L1034" s="126"/>
      <c r="M1034" s="127"/>
      <c r="N1034" s="127"/>
      <c r="O1034" s="127"/>
      <c r="P1034" s="127"/>
      <c r="Q1034" s="127"/>
      <c r="R1034" s="128"/>
      <c r="S1034" s="129"/>
      <c r="T1034" s="129"/>
      <c r="U1034" s="130"/>
      <c r="V1034" s="130"/>
      <c r="W1034" s="131"/>
      <c r="X1034" s="132"/>
      <c r="Y1034" s="133"/>
    </row>
    <row r="1035" spans="1:25" x14ac:dyDescent="0.2">
      <c r="A1035" s="122"/>
      <c r="B1035" s="180"/>
      <c r="F1035" s="123"/>
      <c r="G1035" s="186"/>
      <c r="H1035" s="124"/>
      <c r="I1035" s="125"/>
      <c r="J1035" s="124"/>
      <c r="K1035" s="126"/>
      <c r="L1035" s="126"/>
      <c r="M1035" s="127"/>
      <c r="N1035" s="127"/>
      <c r="O1035" s="127"/>
      <c r="P1035" s="127"/>
      <c r="Q1035" s="127"/>
      <c r="R1035" s="128"/>
      <c r="S1035" s="129"/>
      <c r="T1035" s="129"/>
      <c r="U1035" s="130"/>
      <c r="V1035" s="130"/>
      <c r="W1035" s="131"/>
      <c r="X1035" s="132"/>
      <c r="Y1035" s="133"/>
    </row>
    <row r="1036" spans="1:25" x14ac:dyDescent="0.2">
      <c r="A1036" s="122"/>
      <c r="B1036" s="180"/>
      <c r="F1036" s="123"/>
      <c r="G1036" s="186"/>
      <c r="H1036" s="124"/>
      <c r="I1036" s="125"/>
      <c r="J1036" s="124"/>
      <c r="K1036" s="126"/>
      <c r="L1036" s="126"/>
      <c r="M1036" s="127"/>
      <c r="N1036" s="127"/>
      <c r="O1036" s="127"/>
      <c r="P1036" s="127"/>
      <c r="Q1036" s="127"/>
      <c r="R1036" s="128"/>
      <c r="S1036" s="129"/>
      <c r="T1036" s="129"/>
      <c r="U1036" s="130"/>
      <c r="V1036" s="130"/>
      <c r="W1036" s="131"/>
      <c r="X1036" s="132"/>
      <c r="Y1036" s="133"/>
    </row>
    <row r="1037" spans="1:25" x14ac:dyDescent="0.2">
      <c r="A1037" s="122"/>
      <c r="B1037" s="180"/>
      <c r="F1037" s="123"/>
      <c r="G1037" s="186"/>
      <c r="H1037" s="124"/>
      <c r="I1037" s="125"/>
      <c r="J1037" s="124"/>
      <c r="K1037" s="126"/>
      <c r="L1037" s="126"/>
      <c r="M1037" s="127"/>
      <c r="N1037" s="127"/>
      <c r="O1037" s="127"/>
      <c r="P1037" s="127"/>
      <c r="Q1037" s="127"/>
      <c r="R1037" s="128"/>
      <c r="S1037" s="129"/>
      <c r="T1037" s="129"/>
      <c r="U1037" s="130"/>
      <c r="V1037" s="130"/>
      <c r="W1037" s="131"/>
      <c r="X1037" s="132"/>
      <c r="Y1037" s="133"/>
    </row>
    <row r="1038" spans="1:25" x14ac:dyDescent="0.2">
      <c r="A1038" s="122"/>
      <c r="B1038" s="180"/>
      <c r="F1038" s="123"/>
      <c r="G1038" s="186"/>
      <c r="H1038" s="124"/>
      <c r="I1038" s="125"/>
      <c r="J1038" s="124"/>
      <c r="K1038" s="126"/>
      <c r="L1038" s="126"/>
      <c r="M1038" s="127"/>
      <c r="N1038" s="127"/>
      <c r="O1038" s="127"/>
      <c r="P1038" s="127"/>
      <c r="Q1038" s="127"/>
      <c r="R1038" s="128"/>
      <c r="S1038" s="129"/>
      <c r="T1038" s="129"/>
      <c r="U1038" s="130"/>
      <c r="V1038" s="130"/>
      <c r="W1038" s="131"/>
      <c r="X1038" s="132"/>
      <c r="Y1038" s="133"/>
    </row>
    <row r="1039" spans="1:25" x14ac:dyDescent="0.2">
      <c r="A1039" s="122"/>
      <c r="B1039" s="180"/>
      <c r="F1039" s="123"/>
      <c r="G1039" s="186"/>
      <c r="H1039" s="124"/>
      <c r="I1039" s="125"/>
      <c r="J1039" s="124"/>
      <c r="K1039" s="126"/>
      <c r="L1039" s="126"/>
      <c r="M1039" s="127"/>
      <c r="N1039" s="127"/>
      <c r="O1039" s="127"/>
      <c r="P1039" s="127"/>
      <c r="Q1039" s="127"/>
      <c r="R1039" s="128"/>
      <c r="S1039" s="129"/>
      <c r="T1039" s="129"/>
      <c r="U1039" s="130"/>
      <c r="V1039" s="130"/>
      <c r="W1039" s="131"/>
      <c r="X1039" s="132"/>
      <c r="Y1039" s="133"/>
    </row>
    <row r="1040" spans="1:25" x14ac:dyDescent="0.2">
      <c r="A1040" s="122"/>
      <c r="B1040" s="180"/>
      <c r="F1040" s="123"/>
      <c r="G1040" s="186"/>
      <c r="H1040" s="124"/>
      <c r="I1040" s="125"/>
      <c r="J1040" s="124"/>
      <c r="K1040" s="126"/>
      <c r="L1040" s="126"/>
      <c r="M1040" s="127"/>
      <c r="N1040" s="127"/>
      <c r="O1040" s="127"/>
      <c r="P1040" s="127"/>
      <c r="Q1040" s="127"/>
      <c r="R1040" s="128"/>
      <c r="S1040" s="129"/>
      <c r="T1040" s="129"/>
      <c r="U1040" s="130"/>
      <c r="V1040" s="130"/>
      <c r="W1040" s="131"/>
      <c r="X1040" s="132"/>
      <c r="Y1040" s="133"/>
    </row>
    <row r="1041" spans="2:2" x14ac:dyDescent="0.2">
      <c r="B1041" s="180"/>
    </row>
    <row r="1042" spans="2:2" x14ac:dyDescent="0.2">
      <c r="B1042" s="180"/>
    </row>
    <row r="1043" spans="2:2" x14ac:dyDescent="0.2">
      <c r="B1043" s="180"/>
    </row>
    <row r="1044" spans="2:2" x14ac:dyDescent="0.2">
      <c r="B1044" s="180"/>
    </row>
    <row r="1045" spans="2:2" x14ac:dyDescent="0.2">
      <c r="B1045" s="180"/>
    </row>
    <row r="1046" spans="2:2" x14ac:dyDescent="0.2">
      <c r="B1046" s="180"/>
    </row>
    <row r="1047" spans="2:2" x14ac:dyDescent="0.2">
      <c r="B1047" s="180"/>
    </row>
    <row r="1048" spans="2:2" x14ac:dyDescent="0.2">
      <c r="B1048" s="180"/>
    </row>
    <row r="1049" spans="2:2" x14ac:dyDescent="0.2">
      <c r="B1049" s="180"/>
    </row>
    <row r="1050" spans="2:2" x14ac:dyDescent="0.2">
      <c r="B1050" s="180"/>
    </row>
    <row r="1051" spans="2:2" x14ac:dyDescent="0.2">
      <c r="B1051" s="180"/>
    </row>
    <row r="1052" spans="2:2" x14ac:dyDescent="0.2">
      <c r="B1052" s="180"/>
    </row>
    <row r="1053" spans="2:2" x14ac:dyDescent="0.2">
      <c r="B1053" s="180"/>
    </row>
    <row r="1054" spans="2:2" x14ac:dyDescent="0.2">
      <c r="B1054" s="180"/>
    </row>
    <row r="1055" spans="2:2" x14ac:dyDescent="0.2">
      <c r="B1055" s="180"/>
    </row>
    <row r="1056" spans="2:2" x14ac:dyDescent="0.2">
      <c r="B1056" s="180"/>
    </row>
    <row r="1057" spans="2:2" x14ac:dyDescent="0.2">
      <c r="B1057" s="180"/>
    </row>
    <row r="1058" spans="2:2" x14ac:dyDescent="0.2">
      <c r="B1058" s="180"/>
    </row>
    <row r="1059" spans="2:2" x14ac:dyDescent="0.2">
      <c r="B1059" s="180"/>
    </row>
    <row r="1060" spans="2:2" x14ac:dyDescent="0.2">
      <c r="B1060" s="180"/>
    </row>
    <row r="1061" spans="2:2" x14ac:dyDescent="0.2">
      <c r="B1061" s="180"/>
    </row>
    <row r="1062" spans="2:2" x14ac:dyDescent="0.2">
      <c r="B1062" s="180"/>
    </row>
    <row r="1063" spans="2:2" x14ac:dyDescent="0.2">
      <c r="B1063" s="180"/>
    </row>
    <row r="1064" spans="2:2" x14ac:dyDescent="0.2">
      <c r="B1064" s="180"/>
    </row>
    <row r="1065" spans="2:2" x14ac:dyDescent="0.2">
      <c r="B1065" s="180"/>
    </row>
    <row r="1066" spans="2:2" x14ac:dyDescent="0.2">
      <c r="B1066" s="180"/>
    </row>
    <row r="1067" spans="2:2" x14ac:dyDescent="0.2">
      <c r="B1067" s="180"/>
    </row>
    <row r="1068" spans="2:2" x14ac:dyDescent="0.2">
      <c r="B1068" s="180"/>
    </row>
    <row r="1069" spans="2:2" x14ac:dyDescent="0.2">
      <c r="B1069" s="180"/>
    </row>
    <row r="1070" spans="2:2" x14ac:dyDescent="0.2">
      <c r="B1070" s="180"/>
    </row>
    <row r="1071" spans="2:2" x14ac:dyDescent="0.2">
      <c r="B1071" s="180"/>
    </row>
    <row r="1072" spans="2:2" x14ac:dyDescent="0.2">
      <c r="B1072" s="180"/>
    </row>
    <row r="1073" spans="2:2" x14ac:dyDescent="0.2">
      <c r="B1073" s="180"/>
    </row>
    <row r="1074" spans="2:2" x14ac:dyDescent="0.2">
      <c r="B1074" s="180"/>
    </row>
    <row r="1075" spans="2:2" x14ac:dyDescent="0.2">
      <c r="B1075" s="180"/>
    </row>
    <row r="1076" spans="2:2" x14ac:dyDescent="0.2">
      <c r="B1076" s="180"/>
    </row>
    <row r="1077" spans="2:2" x14ac:dyDescent="0.2">
      <c r="B1077" s="180"/>
    </row>
    <row r="1078" spans="2:2" x14ac:dyDescent="0.2">
      <c r="B1078" s="180"/>
    </row>
    <row r="1079" spans="2:2" x14ac:dyDescent="0.2">
      <c r="B1079" s="180"/>
    </row>
    <row r="1080" spans="2:2" x14ac:dyDescent="0.2">
      <c r="B1080" s="180"/>
    </row>
    <row r="1081" spans="2:2" x14ac:dyDescent="0.2">
      <c r="B1081" s="180"/>
    </row>
    <row r="1082" spans="2:2" x14ac:dyDescent="0.2">
      <c r="B1082" s="180"/>
    </row>
    <row r="1083" spans="2:2" x14ac:dyDescent="0.2">
      <c r="B1083" s="180"/>
    </row>
    <row r="1084" spans="2:2" x14ac:dyDescent="0.2">
      <c r="B1084" s="180"/>
    </row>
    <row r="1085" spans="2:2" x14ac:dyDescent="0.2">
      <c r="B1085" s="180"/>
    </row>
    <row r="1086" spans="2:2" x14ac:dyDescent="0.2">
      <c r="B1086" s="180"/>
    </row>
    <row r="1087" spans="2:2" x14ac:dyDescent="0.2">
      <c r="B1087" s="180"/>
    </row>
    <row r="1088" spans="2:2" x14ac:dyDescent="0.2">
      <c r="B1088" s="180"/>
    </row>
    <row r="1089" spans="2:2" x14ac:dyDescent="0.2">
      <c r="B1089" s="180"/>
    </row>
    <row r="1090" spans="2:2" x14ac:dyDescent="0.2">
      <c r="B1090" s="180"/>
    </row>
    <row r="1091" spans="2:2" x14ac:dyDescent="0.2">
      <c r="B1091" s="180"/>
    </row>
    <row r="1092" spans="2:2" x14ac:dyDescent="0.2">
      <c r="B1092" s="180"/>
    </row>
    <row r="1093" spans="2:2" x14ac:dyDescent="0.2">
      <c r="B1093" s="180"/>
    </row>
    <row r="1094" spans="2:2" x14ac:dyDescent="0.2">
      <c r="B1094" s="180"/>
    </row>
    <row r="1095" spans="2:2" x14ac:dyDescent="0.2">
      <c r="B1095" s="180"/>
    </row>
    <row r="1096" spans="2:2" x14ac:dyDescent="0.2">
      <c r="B1096" s="180"/>
    </row>
    <row r="1097" spans="2:2" x14ac:dyDescent="0.2">
      <c r="B1097" s="180"/>
    </row>
    <row r="1098" spans="2:2" x14ac:dyDescent="0.2">
      <c r="B1098" s="180"/>
    </row>
    <row r="1099" spans="2:2" x14ac:dyDescent="0.2">
      <c r="B1099" s="180"/>
    </row>
    <row r="1100" spans="2:2" x14ac:dyDescent="0.2">
      <c r="B1100" s="180"/>
    </row>
    <row r="1101" spans="2:2" x14ac:dyDescent="0.2">
      <c r="B1101" s="180"/>
    </row>
    <row r="1102" spans="2:2" x14ac:dyDescent="0.2">
      <c r="B1102" s="180"/>
    </row>
    <row r="1103" spans="2:2" x14ac:dyDescent="0.2">
      <c r="B1103" s="180"/>
    </row>
    <row r="1104" spans="2:2" x14ac:dyDescent="0.2">
      <c r="B1104" s="180"/>
    </row>
    <row r="1105" spans="2:2" x14ac:dyDescent="0.2">
      <c r="B1105" s="180"/>
    </row>
    <row r="1106" spans="2:2" x14ac:dyDescent="0.2">
      <c r="B1106" s="180"/>
    </row>
    <row r="1107" spans="2:2" x14ac:dyDescent="0.2">
      <c r="B1107" s="180"/>
    </row>
    <row r="1108" spans="2:2" x14ac:dyDescent="0.2">
      <c r="B1108" s="180"/>
    </row>
    <row r="1109" spans="2:2" x14ac:dyDescent="0.2">
      <c r="B1109" s="180"/>
    </row>
    <row r="1110" spans="2:2" x14ac:dyDescent="0.2">
      <c r="B1110" s="180"/>
    </row>
    <row r="1111" spans="2:2" x14ac:dyDescent="0.2">
      <c r="B1111" s="180"/>
    </row>
    <row r="1112" spans="2:2" x14ac:dyDescent="0.2">
      <c r="B1112" s="180"/>
    </row>
    <row r="1113" spans="2:2" x14ac:dyDescent="0.2">
      <c r="B1113" s="180"/>
    </row>
    <row r="1114" spans="2:2" x14ac:dyDescent="0.2">
      <c r="B1114" s="180"/>
    </row>
    <row r="1115" spans="2:2" x14ac:dyDescent="0.2">
      <c r="B1115" s="180"/>
    </row>
    <row r="1116" spans="2:2" x14ac:dyDescent="0.2">
      <c r="B1116" s="180"/>
    </row>
    <row r="1117" spans="2:2" x14ac:dyDescent="0.2">
      <c r="B1117" s="180"/>
    </row>
    <row r="1118" spans="2:2" x14ac:dyDescent="0.2">
      <c r="B1118" s="180"/>
    </row>
    <row r="1119" spans="2:2" x14ac:dyDescent="0.2">
      <c r="B1119" s="180"/>
    </row>
    <row r="1120" spans="2:2" x14ac:dyDescent="0.2">
      <c r="B1120" s="180"/>
    </row>
    <row r="1121" spans="2:2" x14ac:dyDescent="0.2">
      <c r="B1121" s="180"/>
    </row>
    <row r="1122" spans="2:2" x14ac:dyDescent="0.2">
      <c r="B1122" s="180"/>
    </row>
    <row r="1123" spans="2:2" x14ac:dyDescent="0.2">
      <c r="B1123" s="180"/>
    </row>
    <row r="1124" spans="2:2" x14ac:dyDescent="0.2">
      <c r="B1124" s="180"/>
    </row>
    <row r="1125" spans="2:2" x14ac:dyDescent="0.2">
      <c r="B1125" s="180"/>
    </row>
    <row r="1126" spans="2:2" x14ac:dyDescent="0.2">
      <c r="B1126" s="180"/>
    </row>
    <row r="1127" spans="2:2" x14ac:dyDescent="0.2">
      <c r="B1127" s="180"/>
    </row>
    <row r="1128" spans="2:2" x14ac:dyDescent="0.2">
      <c r="B1128" s="180"/>
    </row>
    <row r="1129" spans="2:2" x14ac:dyDescent="0.2">
      <c r="B1129" s="180"/>
    </row>
    <row r="1130" spans="2:2" x14ac:dyDescent="0.2">
      <c r="B1130" s="180"/>
    </row>
    <row r="1131" spans="2:2" x14ac:dyDescent="0.2">
      <c r="B1131" s="180"/>
    </row>
    <row r="1132" spans="2:2" x14ac:dyDescent="0.2">
      <c r="B1132" s="180"/>
    </row>
    <row r="1133" spans="2:2" x14ac:dyDescent="0.2">
      <c r="B1133" s="180"/>
    </row>
    <row r="1134" spans="2:2" x14ac:dyDescent="0.2">
      <c r="B1134" s="180"/>
    </row>
    <row r="1135" spans="2:2" x14ac:dyDescent="0.2">
      <c r="B1135" s="180"/>
    </row>
    <row r="1136" spans="2:2" x14ac:dyDescent="0.2">
      <c r="B1136" s="180"/>
    </row>
    <row r="1137" spans="2:2" x14ac:dyDescent="0.2">
      <c r="B1137" s="180"/>
    </row>
    <row r="1138" spans="2:2" x14ac:dyDescent="0.2">
      <c r="B1138" s="180"/>
    </row>
    <row r="1139" spans="2:2" x14ac:dyDescent="0.2">
      <c r="B1139" s="180"/>
    </row>
    <row r="1140" spans="2:2" x14ac:dyDescent="0.2">
      <c r="B1140" s="180"/>
    </row>
    <row r="1141" spans="2:2" x14ac:dyDescent="0.2">
      <c r="B1141" s="180"/>
    </row>
    <row r="1142" spans="2:2" x14ac:dyDescent="0.2">
      <c r="B1142" s="180"/>
    </row>
    <row r="1143" spans="2:2" x14ac:dyDescent="0.2">
      <c r="B1143" s="180"/>
    </row>
    <row r="1144" spans="2:2" x14ac:dyDescent="0.2">
      <c r="B1144" s="180"/>
    </row>
    <row r="1145" spans="2:2" x14ac:dyDescent="0.2">
      <c r="B1145" s="180"/>
    </row>
    <row r="1146" spans="2:2" x14ac:dyDescent="0.2">
      <c r="B1146" s="180"/>
    </row>
    <row r="1147" spans="2:2" x14ac:dyDescent="0.2">
      <c r="B1147" s="180"/>
    </row>
    <row r="1148" spans="2:2" x14ac:dyDescent="0.2">
      <c r="B1148" s="180"/>
    </row>
    <row r="1149" spans="2:2" x14ac:dyDescent="0.2">
      <c r="B1149" s="180"/>
    </row>
    <row r="1150" spans="2:2" x14ac:dyDescent="0.2">
      <c r="B1150" s="180"/>
    </row>
    <row r="1151" spans="2:2" x14ac:dyDescent="0.2">
      <c r="B1151" s="180"/>
    </row>
    <row r="1152" spans="2:2" x14ac:dyDescent="0.2">
      <c r="B1152" s="180"/>
    </row>
    <row r="1153" spans="2:2" x14ac:dyDescent="0.2">
      <c r="B1153" s="180"/>
    </row>
    <row r="1154" spans="2:2" x14ac:dyDescent="0.2">
      <c r="B1154" s="180"/>
    </row>
    <row r="1155" spans="2:2" x14ac:dyDescent="0.2">
      <c r="B1155" s="180"/>
    </row>
    <row r="1156" spans="2:2" x14ac:dyDescent="0.2">
      <c r="B1156" s="180"/>
    </row>
    <row r="1157" spans="2:2" x14ac:dyDescent="0.2">
      <c r="B1157" s="180"/>
    </row>
    <row r="1158" spans="2:2" x14ac:dyDescent="0.2">
      <c r="B1158" s="180"/>
    </row>
    <row r="1159" spans="2:2" x14ac:dyDescent="0.2">
      <c r="B1159" s="180"/>
    </row>
    <row r="1160" spans="2:2" x14ac:dyDescent="0.2">
      <c r="B1160" s="180"/>
    </row>
    <row r="1161" spans="2:2" x14ac:dyDescent="0.2">
      <c r="B1161" s="180"/>
    </row>
    <row r="1162" spans="2:2" x14ac:dyDescent="0.2">
      <c r="B1162" s="180"/>
    </row>
    <row r="1163" spans="2:2" x14ac:dyDescent="0.2">
      <c r="B1163" s="180"/>
    </row>
    <row r="1164" spans="2:2" x14ac:dyDescent="0.2">
      <c r="B1164" s="180"/>
    </row>
    <row r="1165" spans="2:2" x14ac:dyDescent="0.2">
      <c r="B1165" s="180"/>
    </row>
    <row r="1166" spans="2:2" x14ac:dyDescent="0.2">
      <c r="B1166" s="180"/>
    </row>
    <row r="1167" spans="2:2" x14ac:dyDescent="0.2">
      <c r="B1167" s="180"/>
    </row>
    <row r="1168" spans="2:2" x14ac:dyDescent="0.2">
      <c r="B1168" s="180"/>
    </row>
    <row r="1169" spans="2:2" x14ac:dyDescent="0.2">
      <c r="B1169" s="180"/>
    </row>
    <row r="1170" spans="2:2" x14ac:dyDescent="0.2">
      <c r="B1170" s="180"/>
    </row>
    <row r="1171" spans="2:2" x14ac:dyDescent="0.2">
      <c r="B1171" s="180"/>
    </row>
    <row r="1172" spans="2:2" x14ac:dyDescent="0.2">
      <c r="B1172" s="180"/>
    </row>
    <row r="1173" spans="2:2" x14ac:dyDescent="0.2">
      <c r="B1173" s="180"/>
    </row>
    <row r="1174" spans="2:2" x14ac:dyDescent="0.2">
      <c r="B1174" s="180"/>
    </row>
    <row r="1175" spans="2:2" x14ac:dyDescent="0.2">
      <c r="B1175" s="180"/>
    </row>
    <row r="1176" spans="2:2" x14ac:dyDescent="0.2">
      <c r="B1176" s="180"/>
    </row>
    <row r="1177" spans="2:2" x14ac:dyDescent="0.2">
      <c r="B1177" s="180"/>
    </row>
    <row r="1178" spans="2:2" x14ac:dyDescent="0.2">
      <c r="B1178" s="180"/>
    </row>
    <row r="1179" spans="2:2" x14ac:dyDescent="0.2">
      <c r="B1179" s="180"/>
    </row>
    <row r="1180" spans="2:2" x14ac:dyDescent="0.2">
      <c r="B1180" s="180"/>
    </row>
    <row r="1181" spans="2:2" x14ac:dyDescent="0.2">
      <c r="B1181" s="180"/>
    </row>
    <row r="1182" spans="2:2" x14ac:dyDescent="0.2">
      <c r="B1182" s="180"/>
    </row>
    <row r="1183" spans="2:2" x14ac:dyDescent="0.2">
      <c r="B1183" s="180"/>
    </row>
    <row r="1184" spans="2:2" x14ac:dyDescent="0.2">
      <c r="B1184" s="180"/>
    </row>
    <row r="1185" spans="2:2" x14ac:dyDescent="0.2">
      <c r="B1185" s="180"/>
    </row>
    <row r="1186" spans="2:2" x14ac:dyDescent="0.2">
      <c r="B1186" s="180"/>
    </row>
    <row r="1187" spans="2:2" x14ac:dyDescent="0.2">
      <c r="B1187" s="180"/>
    </row>
    <row r="1188" spans="2:2" x14ac:dyDescent="0.2">
      <c r="B1188" s="180"/>
    </row>
    <row r="1189" spans="2:2" x14ac:dyDescent="0.2">
      <c r="B1189" s="180"/>
    </row>
    <row r="1190" spans="2:2" x14ac:dyDescent="0.2">
      <c r="B1190" s="180"/>
    </row>
    <row r="1191" spans="2:2" x14ac:dyDescent="0.2">
      <c r="B1191" s="180"/>
    </row>
    <row r="1192" spans="2:2" x14ac:dyDescent="0.2">
      <c r="B1192" s="180"/>
    </row>
    <row r="1193" spans="2:2" x14ac:dyDescent="0.2">
      <c r="B1193" s="180"/>
    </row>
    <row r="1194" spans="2:2" x14ac:dyDescent="0.2">
      <c r="B1194" s="180"/>
    </row>
    <row r="1195" spans="2:2" x14ac:dyDescent="0.2">
      <c r="B1195" s="180"/>
    </row>
    <row r="1196" spans="2:2" x14ac:dyDescent="0.2">
      <c r="B1196" s="180"/>
    </row>
    <row r="1197" spans="2:2" x14ac:dyDescent="0.2">
      <c r="B1197" s="180"/>
    </row>
    <row r="1198" spans="2:2" x14ac:dyDescent="0.2">
      <c r="B1198" s="180"/>
    </row>
    <row r="1199" spans="2:2" x14ac:dyDescent="0.2">
      <c r="B1199" s="180"/>
    </row>
    <row r="1200" spans="2:2" x14ac:dyDescent="0.2">
      <c r="B1200" s="180"/>
    </row>
    <row r="1201" spans="2:2" x14ac:dyDescent="0.2">
      <c r="B1201" s="180"/>
    </row>
    <row r="1202" spans="2:2" x14ac:dyDescent="0.2">
      <c r="B1202" s="180"/>
    </row>
    <row r="1203" spans="2:2" x14ac:dyDescent="0.2">
      <c r="B1203" s="180"/>
    </row>
    <row r="1204" spans="2:2" x14ac:dyDescent="0.2">
      <c r="B1204" s="180"/>
    </row>
    <row r="1205" spans="2:2" x14ac:dyDescent="0.2">
      <c r="B1205" s="180"/>
    </row>
    <row r="1206" spans="2:2" x14ac:dyDescent="0.2">
      <c r="B1206" s="180"/>
    </row>
    <row r="1207" spans="2:2" x14ac:dyDescent="0.2">
      <c r="B1207" s="180"/>
    </row>
    <row r="1208" spans="2:2" x14ac:dyDescent="0.2">
      <c r="B1208" s="180"/>
    </row>
    <row r="1209" spans="2:2" x14ac:dyDescent="0.2">
      <c r="B1209" s="180"/>
    </row>
    <row r="1210" spans="2:2" x14ac:dyDescent="0.2">
      <c r="B1210" s="180"/>
    </row>
    <row r="1211" spans="2:2" x14ac:dyDescent="0.2">
      <c r="B1211" s="180"/>
    </row>
    <row r="1212" spans="2:2" x14ac:dyDescent="0.2">
      <c r="B1212" s="180"/>
    </row>
    <row r="1213" spans="2:2" x14ac:dyDescent="0.2">
      <c r="B1213" s="180"/>
    </row>
    <row r="1214" spans="2:2" x14ac:dyDescent="0.2">
      <c r="B1214" s="180"/>
    </row>
    <row r="1215" spans="2:2" x14ac:dyDescent="0.2">
      <c r="B1215" s="180"/>
    </row>
    <row r="1216" spans="2:2" x14ac:dyDescent="0.2">
      <c r="B1216" s="180"/>
    </row>
    <row r="1217" spans="2:2" x14ac:dyDescent="0.2">
      <c r="B1217" s="180"/>
    </row>
    <row r="1218" spans="2:2" x14ac:dyDescent="0.2">
      <c r="B1218" s="180"/>
    </row>
    <row r="1219" spans="2:2" x14ac:dyDescent="0.2">
      <c r="B1219" s="180"/>
    </row>
    <row r="1220" spans="2:2" x14ac:dyDescent="0.2">
      <c r="B1220" s="180"/>
    </row>
    <row r="1221" spans="2:2" x14ac:dyDescent="0.2">
      <c r="B1221" s="180"/>
    </row>
    <row r="1222" spans="2:2" x14ac:dyDescent="0.2">
      <c r="B1222" s="180"/>
    </row>
    <row r="1223" spans="2:2" x14ac:dyDescent="0.2">
      <c r="B1223" s="180"/>
    </row>
    <row r="1224" spans="2:2" x14ac:dyDescent="0.2">
      <c r="B1224" s="180"/>
    </row>
    <row r="1225" spans="2:2" x14ac:dyDescent="0.2">
      <c r="B1225" s="180"/>
    </row>
    <row r="1226" spans="2:2" x14ac:dyDescent="0.2">
      <c r="B1226" s="180"/>
    </row>
    <row r="1227" spans="2:2" x14ac:dyDescent="0.2">
      <c r="B1227" s="180"/>
    </row>
    <row r="1228" spans="2:2" x14ac:dyDescent="0.2">
      <c r="B1228" s="180"/>
    </row>
    <row r="1229" spans="2:2" x14ac:dyDescent="0.2">
      <c r="B1229" s="180"/>
    </row>
    <row r="1230" spans="2:2" x14ac:dyDescent="0.2">
      <c r="B1230" s="180"/>
    </row>
    <row r="1231" spans="2:2" x14ac:dyDescent="0.2">
      <c r="B1231" s="180"/>
    </row>
    <row r="1232" spans="2:2" x14ac:dyDescent="0.2">
      <c r="B1232" s="180"/>
    </row>
    <row r="1233" spans="2:2" x14ac:dyDescent="0.2">
      <c r="B1233" s="180"/>
    </row>
    <row r="1234" spans="2:2" x14ac:dyDescent="0.2">
      <c r="B1234" s="180"/>
    </row>
    <row r="1235" spans="2:2" x14ac:dyDescent="0.2">
      <c r="B1235" s="180"/>
    </row>
    <row r="1236" spans="2:2" x14ac:dyDescent="0.2">
      <c r="B1236" s="180"/>
    </row>
    <row r="1237" spans="2:2" x14ac:dyDescent="0.2">
      <c r="B1237" s="180"/>
    </row>
    <row r="1238" spans="2:2" x14ac:dyDescent="0.2">
      <c r="B1238" s="180"/>
    </row>
    <row r="1239" spans="2:2" x14ac:dyDescent="0.2">
      <c r="B1239" s="180"/>
    </row>
    <row r="1240" spans="2:2" x14ac:dyDescent="0.2">
      <c r="B1240" s="180"/>
    </row>
    <row r="1241" spans="2:2" x14ac:dyDescent="0.2">
      <c r="B1241" s="180"/>
    </row>
    <row r="1242" spans="2:2" x14ac:dyDescent="0.2">
      <c r="B1242" s="180"/>
    </row>
    <row r="1243" spans="2:2" x14ac:dyDescent="0.2">
      <c r="B1243" s="180"/>
    </row>
    <row r="1244" spans="2:2" x14ac:dyDescent="0.2">
      <c r="B1244" s="180"/>
    </row>
    <row r="1245" spans="2:2" x14ac:dyDescent="0.2">
      <c r="B1245" s="180"/>
    </row>
    <row r="1246" spans="2:2" x14ac:dyDescent="0.2">
      <c r="B1246" s="180"/>
    </row>
    <row r="1247" spans="2:2" x14ac:dyDescent="0.2">
      <c r="B1247" s="180"/>
    </row>
    <row r="1248" spans="2:2" x14ac:dyDescent="0.2">
      <c r="B1248" s="180"/>
    </row>
    <row r="1249" spans="2:2" x14ac:dyDescent="0.2">
      <c r="B1249" s="180"/>
    </row>
    <row r="1250" spans="2:2" x14ac:dyDescent="0.2">
      <c r="B1250" s="180"/>
    </row>
    <row r="1251" spans="2:2" x14ac:dyDescent="0.2">
      <c r="B1251" s="180"/>
    </row>
    <row r="1252" spans="2:2" x14ac:dyDescent="0.2">
      <c r="B1252" s="180"/>
    </row>
    <row r="1253" spans="2:2" x14ac:dyDescent="0.2">
      <c r="B1253" s="180"/>
    </row>
    <row r="1254" spans="2:2" x14ac:dyDescent="0.2">
      <c r="B1254" s="180"/>
    </row>
    <row r="1255" spans="2:2" x14ac:dyDescent="0.2">
      <c r="B1255" s="180"/>
    </row>
    <row r="1256" spans="2:2" x14ac:dyDescent="0.2">
      <c r="B1256" s="180"/>
    </row>
    <row r="1257" spans="2:2" x14ac:dyDescent="0.2">
      <c r="B1257" s="180"/>
    </row>
    <row r="1258" spans="2:2" x14ac:dyDescent="0.2">
      <c r="B1258" s="180"/>
    </row>
    <row r="1259" spans="2:2" x14ac:dyDescent="0.2">
      <c r="B1259" s="180"/>
    </row>
    <row r="1260" spans="2:2" x14ac:dyDescent="0.2">
      <c r="B1260" s="180"/>
    </row>
    <row r="1261" spans="2:2" x14ac:dyDescent="0.2">
      <c r="B1261" s="180"/>
    </row>
    <row r="1262" spans="2:2" x14ac:dyDescent="0.2">
      <c r="B1262" s="180"/>
    </row>
    <row r="1263" spans="2:2" x14ac:dyDescent="0.2">
      <c r="B1263" s="180"/>
    </row>
    <row r="1264" spans="2:2" x14ac:dyDescent="0.2">
      <c r="B1264" s="180"/>
    </row>
    <row r="1265" spans="2:2" x14ac:dyDescent="0.2">
      <c r="B1265" s="180"/>
    </row>
    <row r="1266" spans="2:2" x14ac:dyDescent="0.2">
      <c r="B1266" s="180"/>
    </row>
    <row r="1267" spans="2:2" x14ac:dyDescent="0.2">
      <c r="B1267" s="180"/>
    </row>
    <row r="1268" spans="2:2" x14ac:dyDescent="0.2">
      <c r="B1268" s="180"/>
    </row>
    <row r="1269" spans="2:2" x14ac:dyDescent="0.2">
      <c r="B1269" s="180"/>
    </row>
    <row r="1270" spans="2:2" x14ac:dyDescent="0.2">
      <c r="B1270" s="180"/>
    </row>
    <row r="1271" spans="2:2" x14ac:dyDescent="0.2">
      <c r="B1271" s="180"/>
    </row>
    <row r="1272" spans="2:2" x14ac:dyDescent="0.2">
      <c r="B1272" s="180"/>
    </row>
    <row r="1273" spans="2:2" x14ac:dyDescent="0.2">
      <c r="B1273" s="180"/>
    </row>
    <row r="1274" spans="2:2" x14ac:dyDescent="0.2">
      <c r="B1274" s="180"/>
    </row>
    <row r="1275" spans="2:2" x14ac:dyDescent="0.2">
      <c r="B1275" s="180"/>
    </row>
    <row r="1276" spans="2:2" x14ac:dyDescent="0.2">
      <c r="B1276" s="180"/>
    </row>
    <row r="1277" spans="2:2" x14ac:dyDescent="0.2">
      <c r="B1277" s="180"/>
    </row>
    <row r="1278" spans="2:2" x14ac:dyDescent="0.2">
      <c r="B1278" s="180"/>
    </row>
    <row r="1279" spans="2:2" x14ac:dyDescent="0.2">
      <c r="B1279" s="180"/>
    </row>
    <row r="1280" spans="2:2" x14ac:dyDescent="0.2">
      <c r="B1280" s="180"/>
    </row>
    <row r="1281" spans="2:2" x14ac:dyDescent="0.2">
      <c r="B1281" s="180"/>
    </row>
    <row r="1282" spans="2:2" x14ac:dyDescent="0.2">
      <c r="B1282" s="180"/>
    </row>
    <row r="1283" spans="2:2" x14ac:dyDescent="0.2">
      <c r="B1283" s="180"/>
    </row>
    <row r="1284" spans="2:2" x14ac:dyDescent="0.2">
      <c r="B1284" s="180"/>
    </row>
    <row r="1285" spans="2:2" x14ac:dyDescent="0.2">
      <c r="B1285" s="180"/>
    </row>
    <row r="1286" spans="2:2" x14ac:dyDescent="0.2">
      <c r="B1286" s="180"/>
    </row>
    <row r="1287" spans="2:2" x14ac:dyDescent="0.2">
      <c r="B1287" s="180"/>
    </row>
    <row r="1288" spans="2:2" x14ac:dyDescent="0.2">
      <c r="B1288" s="180"/>
    </row>
    <row r="1289" spans="2:2" x14ac:dyDescent="0.2">
      <c r="B1289" s="180"/>
    </row>
    <row r="1290" spans="2:2" x14ac:dyDescent="0.2">
      <c r="B1290" s="180"/>
    </row>
    <row r="1291" spans="2:2" x14ac:dyDescent="0.2">
      <c r="B1291" s="180"/>
    </row>
    <row r="1292" spans="2:2" x14ac:dyDescent="0.2">
      <c r="B1292" s="180"/>
    </row>
    <row r="1293" spans="2:2" x14ac:dyDescent="0.2">
      <c r="B1293" s="180"/>
    </row>
    <row r="1294" spans="2:2" x14ac:dyDescent="0.2">
      <c r="B1294" s="180"/>
    </row>
    <row r="1295" spans="2:2" x14ac:dyDescent="0.2">
      <c r="B1295" s="180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A412"/>
  <sheetViews>
    <sheetView workbookViewId="0">
      <pane xSplit="2" ySplit="12" topLeftCell="AB13" activePane="bottomRight" state="frozen"/>
      <selection pane="topRight" activeCell="C1" sqref="C1"/>
      <selection pane="bottomLeft" activeCell="A13" sqref="A13"/>
      <selection pane="bottomRight"/>
    </sheetView>
  </sheetViews>
  <sheetFormatPr defaultRowHeight="13.2" x14ac:dyDescent="0.25"/>
  <cols>
    <col min="1" max="1" width="10.109375" bestFit="1" customWidth="1"/>
    <col min="2" max="2" width="9.109375" style="210" customWidth="1"/>
    <col min="3" max="11" width="17.33203125" style="210" customWidth="1"/>
    <col min="12" max="12" width="16" style="210" customWidth="1"/>
    <col min="13" max="13" width="18" style="210" customWidth="1"/>
    <col min="14" max="14" width="11.44140625" style="210" customWidth="1"/>
    <col min="15" max="15" width="12.5546875" style="210" customWidth="1"/>
    <col min="16" max="16" width="11" style="210" customWidth="1"/>
    <col min="17" max="17" width="12.88671875" style="210" customWidth="1"/>
    <col min="18" max="18" width="15.44140625" style="210" customWidth="1"/>
    <col min="19" max="19" width="18.44140625" style="210" customWidth="1"/>
    <col min="20" max="20" width="12.88671875" style="210" customWidth="1"/>
    <col min="21" max="21" width="16.5546875" style="210" customWidth="1"/>
    <col min="22" max="22" width="13.109375" style="210" customWidth="1"/>
    <col min="23" max="23" width="12" style="210" customWidth="1"/>
    <col min="24" max="24" width="12.5546875" style="210" customWidth="1"/>
    <col min="25" max="25" width="13.88671875" style="210" customWidth="1"/>
    <col min="26" max="27" width="12" style="210" customWidth="1"/>
    <col min="28" max="28" width="17.6640625" style="210" customWidth="1"/>
    <col min="29" max="29" width="14.5546875" style="210" customWidth="1"/>
    <col min="30" max="33" width="9.109375" style="210" customWidth="1"/>
    <col min="34" max="34" width="12.33203125" style="210" customWidth="1"/>
    <col min="35" max="35" width="10.88671875" style="210" customWidth="1"/>
    <col min="36" max="36" width="10.5546875" style="210" customWidth="1"/>
    <col min="37" max="37" width="9.109375" style="210" customWidth="1"/>
    <col min="38" max="38" width="13.33203125" style="210" customWidth="1"/>
    <col min="39" max="40" width="13.88671875" style="210" customWidth="1"/>
    <col min="41" max="41" width="14.5546875" style="210" customWidth="1"/>
    <col min="42" max="42" width="12.88671875" style="210" customWidth="1"/>
    <col min="43" max="45" width="14.5546875" style="210" customWidth="1"/>
    <col min="46" max="46" width="16.33203125" style="210" customWidth="1"/>
    <col min="47" max="47" width="17.109375" style="210" customWidth="1"/>
    <col min="48" max="48" width="10.88671875" style="210" customWidth="1"/>
    <col min="49" max="49" width="17.88671875" style="210" customWidth="1"/>
    <col min="50" max="50" width="18.6640625" style="210" customWidth="1"/>
    <col min="51" max="53" width="11" style="210" customWidth="1"/>
    <col min="54" max="54" width="17.88671875" style="210" customWidth="1"/>
    <col min="55" max="55" width="18.6640625" style="210" customWidth="1"/>
    <col min="56" max="56" width="11" style="210" customWidth="1"/>
    <col min="57" max="57" width="12.109375" style="210" customWidth="1"/>
    <col min="58" max="58" width="9.109375" style="210" customWidth="1"/>
    <col min="59" max="59" width="12.109375" style="210" customWidth="1"/>
    <col min="60" max="62" width="9.109375" style="210" customWidth="1"/>
  </cols>
  <sheetData>
    <row r="1" spans="1:64" ht="13.8" thickBot="1" x14ac:dyDescent="0.3">
      <c r="A1" s="189">
        <v>37237</v>
      </c>
      <c r="B1" s="80" t="s">
        <v>232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4" ht="13.8" thickBot="1" x14ac:dyDescent="0.3">
      <c r="A2" s="190"/>
      <c r="B2" s="80"/>
      <c r="C2"/>
      <c r="D2"/>
      <c r="E2"/>
      <c r="F2"/>
      <c r="G2"/>
      <c r="H2"/>
      <c r="I2" s="198" t="s">
        <v>239</v>
      </c>
      <c r="J2" s="199" t="s">
        <v>253</v>
      </c>
      <c r="K2" s="199" t="s">
        <v>4</v>
      </c>
      <c r="L2" s="201" t="s">
        <v>5</v>
      </c>
      <c r="M2" s="201" t="s">
        <v>39</v>
      </c>
      <c r="N2" s="201" t="s">
        <v>58</v>
      </c>
      <c r="O2" s="201" t="s">
        <v>36</v>
      </c>
      <c r="P2" s="201" t="s">
        <v>6</v>
      </c>
      <c r="Q2" s="201" t="s">
        <v>38</v>
      </c>
      <c r="R2" s="201" t="s">
        <v>37</v>
      </c>
      <c r="S2" s="201" t="s">
        <v>7</v>
      </c>
      <c r="T2" s="201" t="s">
        <v>8</v>
      </c>
      <c r="U2" s="201" t="s">
        <v>9</v>
      </c>
      <c r="V2" s="201" t="s">
        <v>10</v>
      </c>
      <c r="W2" s="201" t="s">
        <v>40</v>
      </c>
      <c r="X2" s="201" t="s">
        <v>11</v>
      </c>
      <c r="Y2" s="201" t="s">
        <v>240</v>
      </c>
      <c r="Z2" s="201" t="s">
        <v>12</v>
      </c>
      <c r="AA2" s="201"/>
      <c r="AB2" s="201" t="s">
        <v>261</v>
      </c>
      <c r="AC2" s="201" t="s">
        <v>13</v>
      </c>
      <c r="AD2" s="201" t="s">
        <v>14</v>
      </c>
      <c r="AE2" s="201" t="s">
        <v>44</v>
      </c>
      <c r="AF2" s="201" t="s">
        <v>15</v>
      </c>
      <c r="AG2" s="201" t="s">
        <v>16</v>
      </c>
      <c r="AH2" s="201" t="s">
        <v>17</v>
      </c>
      <c r="AI2" s="201" t="s">
        <v>18</v>
      </c>
      <c r="AJ2" s="201" t="s">
        <v>45</v>
      </c>
      <c r="AK2" s="201" t="s">
        <v>19</v>
      </c>
      <c r="AL2" s="201" t="s">
        <v>61</v>
      </c>
      <c r="AM2" s="201" t="s">
        <v>57</v>
      </c>
      <c r="AN2" s="201" t="s">
        <v>20</v>
      </c>
      <c r="AO2" s="196" t="s">
        <v>262</v>
      </c>
      <c r="AP2" s="196" t="s">
        <v>59</v>
      </c>
      <c r="AQ2" s="196" t="s">
        <v>21</v>
      </c>
      <c r="AR2" s="196" t="s">
        <v>47</v>
      </c>
      <c r="AS2" s="196" t="s">
        <v>48</v>
      </c>
      <c r="AT2" s="196" t="s">
        <v>46</v>
      </c>
      <c r="AU2" s="196" t="s">
        <v>3</v>
      </c>
      <c r="AV2" s="196" t="s">
        <v>241</v>
      </c>
      <c r="AW2" s="196" t="s">
        <v>22</v>
      </c>
      <c r="AX2" s="196" t="s">
        <v>25</v>
      </c>
      <c r="AY2" s="196" t="s">
        <v>23</v>
      </c>
      <c r="AZ2" s="196" t="s">
        <v>55</v>
      </c>
      <c r="BA2" s="196" t="s">
        <v>284</v>
      </c>
      <c r="BB2" s="196" t="s">
        <v>242</v>
      </c>
      <c r="BC2" s="196" t="s">
        <v>24</v>
      </c>
      <c r="BD2" s="196" t="s">
        <v>26</v>
      </c>
      <c r="BE2" s="196" t="s">
        <v>27</v>
      </c>
      <c r="BF2" s="196" t="s">
        <v>28</v>
      </c>
      <c r="BG2" s="196" t="s">
        <v>52</v>
      </c>
      <c r="BH2" s="196" t="s">
        <v>214</v>
      </c>
      <c r="BI2" s="196" t="s">
        <v>29</v>
      </c>
      <c r="BJ2" s="196" t="s">
        <v>49</v>
      </c>
      <c r="BK2" s="237" t="s">
        <v>254</v>
      </c>
      <c r="BL2" s="237" t="s">
        <v>50</v>
      </c>
    </row>
    <row r="3" spans="1:64" x14ac:dyDescent="0.25">
      <c r="A3" s="190"/>
      <c r="B3" s="80"/>
      <c r="C3" s="87"/>
      <c r="D3" s="87"/>
      <c r="E3" s="87"/>
      <c r="F3" s="87"/>
      <c r="G3" s="87"/>
      <c r="H3" s="87"/>
      <c r="I3" s="87">
        <v>8</v>
      </c>
      <c r="J3" s="87">
        <v>9</v>
      </c>
      <c r="K3" s="87">
        <v>10</v>
      </c>
      <c r="L3" s="87">
        <v>11</v>
      </c>
      <c r="M3" s="87">
        <v>12</v>
      </c>
      <c r="N3" s="87">
        <v>13</v>
      </c>
      <c r="O3" s="87">
        <v>14</v>
      </c>
      <c r="P3" s="87">
        <v>15</v>
      </c>
      <c r="Q3" s="87">
        <v>16</v>
      </c>
      <c r="R3" s="87">
        <v>17</v>
      </c>
      <c r="S3" s="87">
        <v>18</v>
      </c>
      <c r="T3" s="87">
        <v>19</v>
      </c>
      <c r="U3" s="87">
        <v>20</v>
      </c>
      <c r="V3" s="87">
        <v>21</v>
      </c>
      <c r="W3" s="87">
        <v>22</v>
      </c>
      <c r="X3" s="87">
        <v>23</v>
      </c>
      <c r="Y3" s="87">
        <v>24</v>
      </c>
      <c r="Z3" s="87">
        <v>25</v>
      </c>
      <c r="AA3" s="87">
        <v>26</v>
      </c>
      <c r="AB3" s="87">
        <v>27</v>
      </c>
      <c r="AC3" s="87">
        <v>28</v>
      </c>
      <c r="AD3" s="87">
        <v>29</v>
      </c>
      <c r="AE3" s="87">
        <v>30</v>
      </c>
      <c r="AF3" s="87">
        <v>31</v>
      </c>
      <c r="AG3" s="87">
        <v>32</v>
      </c>
      <c r="AH3" s="87">
        <v>33</v>
      </c>
      <c r="AI3" s="87">
        <v>34</v>
      </c>
      <c r="AJ3" s="87">
        <v>35</v>
      </c>
      <c r="AK3" s="87">
        <v>36</v>
      </c>
      <c r="AL3" s="87">
        <v>37</v>
      </c>
      <c r="AM3" s="87">
        <v>38</v>
      </c>
      <c r="AN3" s="87">
        <v>39</v>
      </c>
      <c r="AO3" s="87">
        <v>40</v>
      </c>
      <c r="AP3" s="87">
        <v>41</v>
      </c>
      <c r="AQ3" s="87">
        <v>42</v>
      </c>
      <c r="AR3" s="87">
        <v>43</v>
      </c>
      <c r="AS3" s="87">
        <v>44</v>
      </c>
      <c r="AT3" s="87">
        <v>45</v>
      </c>
      <c r="AU3" s="87">
        <v>46</v>
      </c>
      <c r="AV3" s="87">
        <v>47</v>
      </c>
      <c r="AW3" s="87">
        <v>48</v>
      </c>
      <c r="AX3" s="87">
        <v>49</v>
      </c>
      <c r="AY3" s="87">
        <v>50</v>
      </c>
      <c r="AZ3" s="87">
        <v>51</v>
      </c>
      <c r="BA3" s="87">
        <v>52</v>
      </c>
      <c r="BB3" s="87">
        <v>53</v>
      </c>
      <c r="BC3" s="87">
        <v>54</v>
      </c>
      <c r="BD3" s="87">
        <v>55</v>
      </c>
      <c r="BE3" s="87">
        <v>56</v>
      </c>
      <c r="BF3" s="87">
        <v>57</v>
      </c>
      <c r="BG3" s="87">
        <v>58</v>
      </c>
      <c r="BH3" s="87">
        <v>59</v>
      </c>
      <c r="BI3" s="87">
        <v>60</v>
      </c>
      <c r="BJ3" s="87">
        <v>61</v>
      </c>
      <c r="BK3" s="87">
        <v>61</v>
      </c>
      <c r="BL3" s="87">
        <v>63</v>
      </c>
    </row>
    <row r="4" spans="1:64" x14ac:dyDescent="0.25">
      <c r="A4" s="190"/>
      <c r="B4" s="80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</row>
    <row r="5" spans="1:64" x14ac:dyDescent="0.25">
      <c r="A5" s="190"/>
      <c r="B5" s="80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</row>
    <row r="6" spans="1:64" x14ac:dyDescent="0.25">
      <c r="A6" s="190"/>
      <c r="B6" s="80" t="s">
        <v>358</v>
      </c>
      <c r="C6" s="87">
        <v>758.64201260535208</v>
      </c>
      <c r="D6" s="87">
        <v>-418.29011349221486</v>
      </c>
      <c r="E6" s="87">
        <v>396.58695060534677</v>
      </c>
      <c r="F6" s="87">
        <v>-1015.7673626761874</v>
      </c>
      <c r="G6" s="87">
        <v>1485.4245628337787</v>
      </c>
      <c r="H6" s="87">
        <v>1206.5960498760753</v>
      </c>
      <c r="I6" s="87">
        <v>0</v>
      </c>
      <c r="J6" s="87">
        <v>0</v>
      </c>
      <c r="K6" s="87">
        <v>-4.7494100599999998</v>
      </c>
      <c r="L6" s="87">
        <v>259.30154419023006</v>
      </c>
      <c r="M6" s="87">
        <v>-206.29546677066702</v>
      </c>
      <c r="N6" s="87">
        <v>6.3392764899999996</v>
      </c>
      <c r="O6" s="87">
        <v>0</v>
      </c>
      <c r="P6" s="87">
        <v>86.732400630000001</v>
      </c>
      <c r="Q6" s="87">
        <v>0</v>
      </c>
      <c r="R6" s="87">
        <v>-14.681071189999997</v>
      </c>
      <c r="S6" s="87">
        <v>0</v>
      </c>
      <c r="T6" s="87">
        <v>-158.4571042641972</v>
      </c>
      <c r="U6" s="87">
        <v>0.89593805000000004</v>
      </c>
      <c r="V6" s="87">
        <v>-24.650935919999998</v>
      </c>
      <c r="W6" s="87">
        <v>0</v>
      </c>
      <c r="X6" s="87">
        <v>-215.82454284022654</v>
      </c>
      <c r="Y6" s="87">
        <v>1.3558714699999999</v>
      </c>
      <c r="Z6" s="87">
        <v>1022.0914614902129</v>
      </c>
      <c r="AA6" s="87">
        <v>0</v>
      </c>
      <c r="AB6" s="87">
        <v>6.5840513300000003</v>
      </c>
      <c r="AC6" s="87">
        <v>-17.013534072214867</v>
      </c>
      <c r="AD6" s="87">
        <v>44.883387720000002</v>
      </c>
      <c r="AE6" s="87">
        <v>0</v>
      </c>
      <c r="AF6" s="87">
        <v>124.63631299000002</v>
      </c>
      <c r="AG6" s="87">
        <v>0</v>
      </c>
      <c r="AH6" s="87">
        <v>0</v>
      </c>
      <c r="AI6" s="87">
        <v>-296.70570541000001</v>
      </c>
      <c r="AJ6" s="87">
        <v>-161.21404552999999</v>
      </c>
      <c r="AK6" s="87">
        <v>3.1029058100000002</v>
      </c>
      <c r="AL6" s="87">
        <v>-28.77129686</v>
      </c>
      <c r="AM6" s="87">
        <v>-25.3283174</v>
      </c>
      <c r="AN6" s="87">
        <v>0</v>
      </c>
      <c r="AO6" s="87">
        <v>0</v>
      </c>
      <c r="AP6" s="87">
        <v>0</v>
      </c>
      <c r="AQ6" s="87">
        <v>0</v>
      </c>
      <c r="AR6" s="87">
        <v>-17.444350289999999</v>
      </c>
      <c r="AS6" s="87">
        <v>-1.8892030200000001</v>
      </c>
      <c r="AT6" s="87">
        <v>0</v>
      </c>
      <c r="AU6" s="87">
        <v>-42.54626743</v>
      </c>
      <c r="AV6" s="87">
        <v>140.26902480237396</v>
      </c>
      <c r="AW6" s="87">
        <v>256.31792580297275</v>
      </c>
      <c r="AX6" s="87">
        <v>-751.1237124649407</v>
      </c>
      <c r="AY6" s="87">
        <v>-200.58242559231439</v>
      </c>
      <c r="AZ6" s="87">
        <v>16.213081781067704</v>
      </c>
      <c r="BA6" s="87">
        <v>0</v>
      </c>
      <c r="BB6" s="87">
        <v>-80.2743064</v>
      </c>
      <c r="BC6" s="87">
        <v>-169.99105100999998</v>
      </c>
      <c r="BD6" s="87">
        <v>228.22897025999998</v>
      </c>
      <c r="BE6" s="87">
        <v>-139.13850192999999</v>
      </c>
      <c r="BF6" s="87">
        <v>-52.798576601710643</v>
      </c>
      <c r="BG6" s="87">
        <v>0</v>
      </c>
      <c r="BH6" s="87">
        <v>0</v>
      </c>
      <c r="BI6" s="87">
        <v>1619.1237221154895</v>
      </c>
      <c r="BJ6" s="87">
        <v>0</v>
      </c>
      <c r="BK6" s="87">
        <v>0</v>
      </c>
      <c r="BL6" s="87">
        <v>0</v>
      </c>
    </row>
    <row r="7" spans="1:64" x14ac:dyDescent="0.25">
      <c r="A7" s="190"/>
      <c r="B7" s="80" t="s">
        <v>345</v>
      </c>
      <c r="C7" s="87">
        <v>-1082.5719782564615</v>
      </c>
      <c r="D7" s="87">
        <v>62.348876210000007</v>
      </c>
      <c r="E7" s="87">
        <v>183.95176912954059</v>
      </c>
      <c r="F7" s="87">
        <v>-98.562143937509418</v>
      </c>
      <c r="G7" s="87">
        <v>229.49922126067418</v>
      </c>
      <c r="H7" s="87">
        <v>-705.33425559375621</v>
      </c>
      <c r="I7" s="87">
        <v>0</v>
      </c>
      <c r="J7" s="87">
        <v>0</v>
      </c>
      <c r="K7" s="87">
        <v>0</v>
      </c>
      <c r="L7" s="87">
        <v>-321.02242650223741</v>
      </c>
      <c r="M7" s="87">
        <v>-158.33537425319085</v>
      </c>
      <c r="N7" s="87">
        <v>0</v>
      </c>
      <c r="O7" s="87">
        <v>0</v>
      </c>
      <c r="P7" s="87">
        <v>-47.802529106150217</v>
      </c>
      <c r="Q7" s="87">
        <v>0</v>
      </c>
      <c r="R7" s="87">
        <v>64.657256439999998</v>
      </c>
      <c r="S7" s="87">
        <v>0</v>
      </c>
      <c r="T7" s="87">
        <v>-561.71715837273734</v>
      </c>
      <c r="U7" s="87">
        <v>-3.5876461100000001</v>
      </c>
      <c r="V7" s="87">
        <v>-63.304333819999997</v>
      </c>
      <c r="W7" s="87">
        <v>0</v>
      </c>
      <c r="X7" s="87">
        <v>265.30909608999997</v>
      </c>
      <c r="Y7" s="87">
        <v>0.20052139999999999</v>
      </c>
      <c r="Z7" s="87">
        <v>-283.80715562214573</v>
      </c>
      <c r="AA7" s="87">
        <v>0</v>
      </c>
      <c r="AB7" s="87">
        <v>26.8377716</v>
      </c>
      <c r="AC7" s="87">
        <v>-22.746407620000006</v>
      </c>
      <c r="AD7" s="87">
        <v>35.33477791</v>
      </c>
      <c r="AE7" s="87">
        <v>0</v>
      </c>
      <c r="AF7" s="87">
        <v>348.59982451000002</v>
      </c>
      <c r="AG7" s="87">
        <v>0</v>
      </c>
      <c r="AH7" s="87">
        <v>0</v>
      </c>
      <c r="AI7" s="87">
        <v>-254.54914030999996</v>
      </c>
      <c r="AJ7" s="87">
        <v>-67.408408260000002</v>
      </c>
      <c r="AK7" s="87">
        <v>-20.414315639999998</v>
      </c>
      <c r="AL7" s="87">
        <v>-6.1349095199999999</v>
      </c>
      <c r="AM7" s="87">
        <v>0</v>
      </c>
      <c r="AN7" s="87">
        <v>0</v>
      </c>
      <c r="AO7" s="87">
        <v>0</v>
      </c>
      <c r="AP7" s="87">
        <v>0</v>
      </c>
      <c r="AQ7" s="87">
        <v>0</v>
      </c>
      <c r="AR7" s="87">
        <v>0</v>
      </c>
      <c r="AS7" s="87">
        <v>-1.75596945</v>
      </c>
      <c r="AT7" s="87">
        <v>0</v>
      </c>
      <c r="AU7" s="87">
        <v>51.423424590000003</v>
      </c>
      <c r="AV7" s="87">
        <v>0</v>
      </c>
      <c r="AW7" s="87">
        <v>183.95176912954059</v>
      </c>
      <c r="AX7" s="87">
        <v>338.4090585648687</v>
      </c>
      <c r="AY7" s="87">
        <v>-542.60964266599274</v>
      </c>
      <c r="AZ7" s="87">
        <v>105.63844016361459</v>
      </c>
      <c r="BA7" s="87">
        <v>0</v>
      </c>
      <c r="BB7" s="87">
        <v>0</v>
      </c>
      <c r="BC7" s="87">
        <v>-105.82460115999999</v>
      </c>
      <c r="BD7" s="87">
        <v>-36.784622650000003</v>
      </c>
      <c r="BE7" s="87">
        <v>105.82460114</v>
      </c>
      <c r="BF7" s="87">
        <v>-1826.7836236476589</v>
      </c>
      <c r="BG7" s="87">
        <v>0</v>
      </c>
      <c r="BH7" s="87">
        <v>0</v>
      </c>
      <c r="BI7" s="87">
        <v>2093.0674675783334</v>
      </c>
      <c r="BJ7" s="87">
        <v>0</v>
      </c>
      <c r="BK7" s="87">
        <v>0</v>
      </c>
      <c r="BL7" s="87">
        <v>0</v>
      </c>
    </row>
    <row r="8" spans="1:64" x14ac:dyDescent="0.25">
      <c r="A8" s="190"/>
      <c r="B8" s="80" t="s">
        <v>346</v>
      </c>
      <c r="C8" s="87">
        <v>-85.237513910835332</v>
      </c>
      <c r="D8" s="87">
        <v>106.8110842</v>
      </c>
      <c r="E8" s="87">
        <v>220.9216692</v>
      </c>
      <c r="F8" s="87">
        <v>408.29374357128535</v>
      </c>
      <c r="G8" s="87">
        <v>755.63533555954177</v>
      </c>
      <c r="H8" s="87">
        <v>1406.4243186199919</v>
      </c>
      <c r="I8" s="87">
        <v>0</v>
      </c>
      <c r="J8" s="87">
        <v>0</v>
      </c>
      <c r="K8" s="87">
        <v>0</v>
      </c>
      <c r="L8" s="87">
        <v>-170.67032887541947</v>
      </c>
      <c r="M8" s="87">
        <v>202.03779769259131</v>
      </c>
      <c r="N8" s="87">
        <v>0</v>
      </c>
      <c r="O8" s="87">
        <v>0</v>
      </c>
      <c r="P8" s="87">
        <v>-0.80028593999999997</v>
      </c>
      <c r="Q8" s="87">
        <v>0</v>
      </c>
      <c r="R8" s="87">
        <v>11.09694079</v>
      </c>
      <c r="S8" s="87">
        <v>0</v>
      </c>
      <c r="T8" s="87">
        <v>101.10247694645362</v>
      </c>
      <c r="U8" s="87">
        <v>-9.4857563000000003</v>
      </c>
      <c r="V8" s="87">
        <v>0</v>
      </c>
      <c r="W8" s="87">
        <v>0</v>
      </c>
      <c r="X8" s="87">
        <v>27.538057819999999</v>
      </c>
      <c r="Y8" s="87">
        <v>0</v>
      </c>
      <c r="Z8" s="87">
        <v>-283.2452020144608</v>
      </c>
      <c r="AA8" s="87">
        <v>0</v>
      </c>
      <c r="AB8" s="87">
        <v>37.188785969999998</v>
      </c>
      <c r="AC8" s="87">
        <v>-28.972878979999997</v>
      </c>
      <c r="AD8" s="87">
        <v>0</v>
      </c>
      <c r="AE8" s="87">
        <v>0</v>
      </c>
      <c r="AF8" s="87">
        <v>179.69369554999997</v>
      </c>
      <c r="AG8" s="87">
        <v>0</v>
      </c>
      <c r="AH8" s="87">
        <v>0</v>
      </c>
      <c r="AI8" s="87">
        <v>-110.66951689000001</v>
      </c>
      <c r="AJ8" s="87">
        <v>49.618343139999993</v>
      </c>
      <c r="AK8" s="87">
        <v>0</v>
      </c>
      <c r="AL8" s="87">
        <v>0</v>
      </c>
      <c r="AM8" s="87">
        <v>-6.5452138099999999</v>
      </c>
      <c r="AN8" s="87">
        <v>0</v>
      </c>
      <c r="AO8" s="87">
        <v>0</v>
      </c>
      <c r="AP8" s="87">
        <v>0</v>
      </c>
      <c r="AQ8" s="87">
        <v>0</v>
      </c>
      <c r="AR8" s="87">
        <v>0</v>
      </c>
      <c r="AS8" s="87">
        <v>-3.1472743699999999</v>
      </c>
      <c r="AT8" s="87">
        <v>0</v>
      </c>
      <c r="AU8" s="87">
        <v>26.833929560000001</v>
      </c>
      <c r="AV8" s="87">
        <v>0</v>
      </c>
      <c r="AW8" s="87">
        <v>220.9216692</v>
      </c>
      <c r="AX8" s="87">
        <v>377.5404319916438</v>
      </c>
      <c r="AY8" s="87">
        <v>-24.71841610280282</v>
      </c>
      <c r="AZ8" s="87">
        <v>55.471727682444367</v>
      </c>
      <c r="BA8" s="87">
        <v>0</v>
      </c>
      <c r="BB8" s="87">
        <v>0</v>
      </c>
      <c r="BC8" s="87">
        <v>15.155589052131862</v>
      </c>
      <c r="BD8" s="87">
        <v>-286.54090538000003</v>
      </c>
      <c r="BE8" s="87">
        <v>0</v>
      </c>
      <c r="BF8" s="87">
        <v>142.07229570000001</v>
      </c>
      <c r="BG8" s="87">
        <v>0</v>
      </c>
      <c r="BH8" s="87">
        <v>0</v>
      </c>
      <c r="BI8" s="87">
        <v>884.9483561874099</v>
      </c>
      <c r="BJ8" s="87">
        <v>0</v>
      </c>
      <c r="BK8" s="87">
        <v>0</v>
      </c>
      <c r="BL8" s="87">
        <v>0</v>
      </c>
    </row>
    <row r="9" spans="1:64" x14ac:dyDescent="0.25">
      <c r="A9" s="190"/>
      <c r="B9" s="80" t="s">
        <v>310</v>
      </c>
      <c r="C9" s="87">
        <v>266.25977355031722</v>
      </c>
      <c r="D9" s="87">
        <v>1119.19764725</v>
      </c>
      <c r="E9" s="87">
        <v>0</v>
      </c>
      <c r="F9" s="87">
        <v>548.09339663954086</v>
      </c>
      <c r="G9" s="87">
        <v>-69.109227948864273</v>
      </c>
      <c r="H9" s="87">
        <v>1864.441589490993</v>
      </c>
      <c r="I9" s="87">
        <v>0</v>
      </c>
      <c r="J9" s="87">
        <v>0</v>
      </c>
      <c r="K9" s="87">
        <v>0</v>
      </c>
      <c r="L9" s="87">
        <v>-302.10474539287168</v>
      </c>
      <c r="M9" s="87">
        <v>-32.971802033832091</v>
      </c>
      <c r="N9" s="87">
        <v>0</v>
      </c>
      <c r="O9" s="87">
        <v>0</v>
      </c>
      <c r="P9" s="87">
        <v>-7.9434412099999996</v>
      </c>
      <c r="Q9" s="87">
        <v>0</v>
      </c>
      <c r="R9" s="87">
        <v>0</v>
      </c>
      <c r="S9" s="87">
        <v>0</v>
      </c>
      <c r="T9" s="87">
        <v>437.2867081070209</v>
      </c>
      <c r="U9" s="87">
        <v>-30.86413275</v>
      </c>
      <c r="V9" s="87">
        <v>0</v>
      </c>
      <c r="W9" s="87">
        <v>0</v>
      </c>
      <c r="X9" s="87">
        <v>126.55143049999998</v>
      </c>
      <c r="Y9" s="87">
        <v>0</v>
      </c>
      <c r="Z9" s="87">
        <v>26.029741679999997</v>
      </c>
      <c r="AA9" s="87">
        <v>0</v>
      </c>
      <c r="AB9" s="87">
        <v>50.27601465</v>
      </c>
      <c r="AC9" s="87">
        <v>-48.831931719999993</v>
      </c>
      <c r="AD9" s="87">
        <v>0</v>
      </c>
      <c r="AE9" s="87">
        <v>0</v>
      </c>
      <c r="AF9" s="87">
        <v>1110.80646452</v>
      </c>
      <c r="AG9" s="87">
        <v>0</v>
      </c>
      <c r="AH9" s="87">
        <v>0</v>
      </c>
      <c r="AI9" s="87">
        <v>11.130328710000001</v>
      </c>
      <c r="AJ9" s="87">
        <v>60.796436760000006</v>
      </c>
      <c r="AK9" s="87">
        <v>0</v>
      </c>
      <c r="AL9" s="87">
        <v>0</v>
      </c>
      <c r="AM9" s="87">
        <v>-5.9750333799999993</v>
      </c>
      <c r="AN9" s="87">
        <v>0</v>
      </c>
      <c r="AO9" s="87">
        <v>0</v>
      </c>
      <c r="AP9" s="87">
        <v>0</v>
      </c>
      <c r="AQ9" s="87">
        <v>0</v>
      </c>
      <c r="AR9" s="87">
        <v>0</v>
      </c>
      <c r="AS9" s="87">
        <v>-8.7286176400000013</v>
      </c>
      <c r="AT9" s="87">
        <v>0</v>
      </c>
      <c r="AU9" s="87">
        <v>0</v>
      </c>
      <c r="AV9" s="87">
        <v>0</v>
      </c>
      <c r="AW9" s="87">
        <v>0</v>
      </c>
      <c r="AX9" s="87">
        <v>235.44109350667139</v>
      </c>
      <c r="AY9" s="87">
        <v>206.78337314408998</v>
      </c>
      <c r="AZ9" s="87">
        <v>105.8689299887792</v>
      </c>
      <c r="BA9" s="87">
        <v>0</v>
      </c>
      <c r="BB9" s="87">
        <v>0</v>
      </c>
      <c r="BC9" s="87">
        <v>141.90233312918679</v>
      </c>
      <c r="BD9" s="87">
        <v>-517.07850332999988</v>
      </c>
      <c r="BE9" s="87">
        <v>0</v>
      </c>
      <c r="BF9" s="87">
        <v>-171.92441753805099</v>
      </c>
      <c r="BG9" s="87">
        <v>0</v>
      </c>
      <c r="BH9" s="87">
        <v>0</v>
      </c>
      <c r="BI9" s="87">
        <v>477.99135978999999</v>
      </c>
      <c r="BJ9" s="87">
        <v>0</v>
      </c>
      <c r="BK9" s="87">
        <v>0</v>
      </c>
      <c r="BL9" s="87">
        <v>0</v>
      </c>
    </row>
    <row r="10" spans="1:64" ht="13.8" thickBot="1" x14ac:dyDescent="0.3">
      <c r="A10" s="190"/>
      <c r="B10" s="8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4" ht="13.8" thickBot="1" x14ac:dyDescent="0.3">
      <c r="B11" s="191"/>
      <c r="C11" s="242" t="s">
        <v>264</v>
      </c>
      <c r="D11" s="242"/>
      <c r="E11" s="242"/>
      <c r="F11" s="242"/>
      <c r="G11" s="243"/>
      <c r="H11" s="192" t="s">
        <v>234</v>
      </c>
      <c r="I11" s="193" t="s">
        <v>235</v>
      </c>
      <c r="J11" s="194" t="s">
        <v>235</v>
      </c>
      <c r="K11" s="194" t="s">
        <v>235</v>
      </c>
      <c r="L11" s="195" t="s">
        <v>235</v>
      </c>
      <c r="M11" s="195" t="s">
        <v>235</v>
      </c>
      <c r="N11" s="195" t="s">
        <v>235</v>
      </c>
      <c r="O11" s="195" t="s">
        <v>235</v>
      </c>
      <c r="P11" s="195" t="s">
        <v>235</v>
      </c>
      <c r="Q11" s="195" t="s">
        <v>235</v>
      </c>
      <c r="R11" s="195" t="s">
        <v>235</v>
      </c>
      <c r="S11" s="195" t="s">
        <v>235</v>
      </c>
      <c r="T11" s="195" t="s">
        <v>235</v>
      </c>
      <c r="U11" s="195" t="s">
        <v>235</v>
      </c>
      <c r="V11" s="195" t="s">
        <v>235</v>
      </c>
      <c r="W11" s="195" t="s">
        <v>235</v>
      </c>
      <c r="X11" s="195" t="s">
        <v>235</v>
      </c>
      <c r="Y11" s="195" t="s">
        <v>235</v>
      </c>
      <c r="Z11" s="195" t="s">
        <v>235</v>
      </c>
      <c r="AA11" s="195" t="s">
        <v>235</v>
      </c>
      <c r="AB11" s="195" t="s">
        <v>235</v>
      </c>
      <c r="AC11" s="195" t="s">
        <v>236</v>
      </c>
      <c r="AD11" s="195" t="s">
        <v>236</v>
      </c>
      <c r="AE11" s="195" t="s">
        <v>236</v>
      </c>
      <c r="AF11" s="195" t="s">
        <v>236</v>
      </c>
      <c r="AG11" s="195" t="s">
        <v>236</v>
      </c>
      <c r="AH11" s="195" t="s">
        <v>236</v>
      </c>
      <c r="AI11" s="195" t="s">
        <v>236</v>
      </c>
      <c r="AJ11" s="195" t="s">
        <v>236</v>
      </c>
      <c r="AK11" s="195" t="s">
        <v>236</v>
      </c>
      <c r="AL11" s="195" t="s">
        <v>236</v>
      </c>
      <c r="AM11" s="195" t="s">
        <v>236</v>
      </c>
      <c r="AN11" s="195" t="s">
        <v>236</v>
      </c>
      <c r="AO11" s="196" t="s">
        <v>236</v>
      </c>
      <c r="AP11" s="196" t="s">
        <v>236</v>
      </c>
      <c r="AQ11" s="196" t="s">
        <v>236</v>
      </c>
      <c r="AR11" s="196" t="s">
        <v>236</v>
      </c>
      <c r="AS11" s="196" t="s">
        <v>236</v>
      </c>
      <c r="AT11" s="196" t="s">
        <v>236</v>
      </c>
      <c r="AU11" s="196" t="s">
        <v>236</v>
      </c>
      <c r="AV11" s="196" t="s">
        <v>192</v>
      </c>
      <c r="AW11" s="196" t="s">
        <v>192</v>
      </c>
      <c r="AX11" s="197" t="s">
        <v>237</v>
      </c>
      <c r="AY11" s="197" t="s">
        <v>237</v>
      </c>
      <c r="AZ11" s="196" t="s">
        <v>237</v>
      </c>
      <c r="BA11" s="196" t="s">
        <v>237</v>
      </c>
      <c r="BB11" s="196" t="s">
        <v>237</v>
      </c>
      <c r="BC11" s="196" t="s">
        <v>238</v>
      </c>
      <c r="BD11" s="196" t="s">
        <v>238</v>
      </c>
      <c r="BE11" s="196" t="s">
        <v>238</v>
      </c>
      <c r="BF11" s="196" t="s">
        <v>238</v>
      </c>
      <c r="BG11" s="196" t="s">
        <v>238</v>
      </c>
      <c r="BH11" s="196" t="s">
        <v>238</v>
      </c>
      <c r="BI11" s="196" t="s">
        <v>238</v>
      </c>
      <c r="BJ11" s="196" t="s">
        <v>238</v>
      </c>
      <c r="BK11" s="237" t="s">
        <v>238</v>
      </c>
      <c r="BL11" s="237" t="s">
        <v>238</v>
      </c>
    </row>
    <row r="12" spans="1:64" ht="13.8" thickBot="1" x14ac:dyDescent="0.3">
      <c r="B12" s="244"/>
      <c r="C12" s="240" t="s">
        <v>149</v>
      </c>
      <c r="D12" s="241" t="s">
        <v>186</v>
      </c>
      <c r="E12" s="241" t="s">
        <v>192</v>
      </c>
      <c r="F12" s="241" t="s">
        <v>193</v>
      </c>
      <c r="G12" s="245" t="s">
        <v>148</v>
      </c>
      <c r="H12" s="200" t="s">
        <v>194</v>
      </c>
      <c r="I12" s="198" t="s">
        <v>239</v>
      </c>
      <c r="J12" s="199" t="s">
        <v>253</v>
      </c>
      <c r="K12" s="199" t="s">
        <v>4</v>
      </c>
      <c r="L12" s="201" t="s">
        <v>5</v>
      </c>
      <c r="M12" s="201" t="s">
        <v>39</v>
      </c>
      <c r="N12" s="201" t="s">
        <v>58</v>
      </c>
      <c r="O12" s="201" t="s">
        <v>36</v>
      </c>
      <c r="P12" s="201" t="s">
        <v>6</v>
      </c>
      <c r="Q12" s="201" t="s">
        <v>38</v>
      </c>
      <c r="R12" s="201" t="s">
        <v>37</v>
      </c>
      <c r="S12" s="201" t="s">
        <v>7</v>
      </c>
      <c r="T12" s="201" t="s">
        <v>8</v>
      </c>
      <c r="U12" s="201" t="s">
        <v>9</v>
      </c>
      <c r="V12" s="201" t="s">
        <v>10</v>
      </c>
      <c r="W12" s="201" t="s">
        <v>40</v>
      </c>
      <c r="X12" s="201" t="s">
        <v>11</v>
      </c>
      <c r="Y12" s="201" t="s">
        <v>240</v>
      </c>
      <c r="Z12" s="201" t="s">
        <v>12</v>
      </c>
      <c r="AA12" s="201"/>
      <c r="AB12" s="201" t="s">
        <v>261</v>
      </c>
      <c r="AC12" s="201" t="s">
        <v>13</v>
      </c>
      <c r="AD12" s="201" t="s">
        <v>14</v>
      </c>
      <c r="AE12" s="201" t="s">
        <v>44</v>
      </c>
      <c r="AF12" s="201" t="s">
        <v>15</v>
      </c>
      <c r="AG12" s="201" t="s">
        <v>16</v>
      </c>
      <c r="AH12" s="201" t="s">
        <v>17</v>
      </c>
      <c r="AI12" s="201" t="s">
        <v>18</v>
      </c>
      <c r="AJ12" s="201" t="s">
        <v>45</v>
      </c>
      <c r="AK12" s="201" t="s">
        <v>19</v>
      </c>
      <c r="AL12" s="201" t="s">
        <v>61</v>
      </c>
      <c r="AM12" s="201" t="s">
        <v>57</v>
      </c>
      <c r="AN12" s="201" t="s">
        <v>20</v>
      </c>
      <c r="AO12" s="196" t="s">
        <v>262</v>
      </c>
      <c r="AP12" s="196" t="s">
        <v>59</v>
      </c>
      <c r="AQ12" s="196" t="s">
        <v>21</v>
      </c>
      <c r="AR12" s="196" t="s">
        <v>47</v>
      </c>
      <c r="AS12" s="196" t="s">
        <v>48</v>
      </c>
      <c r="AT12" s="196" t="s">
        <v>46</v>
      </c>
      <c r="AU12" s="196" t="s">
        <v>3</v>
      </c>
      <c r="AV12" s="196" t="s">
        <v>241</v>
      </c>
      <c r="AW12" s="196" t="s">
        <v>22</v>
      </c>
      <c r="AX12" s="196" t="s">
        <v>25</v>
      </c>
      <c r="AY12" s="196" t="s">
        <v>23</v>
      </c>
      <c r="AZ12" s="196" t="s">
        <v>55</v>
      </c>
      <c r="BA12" s="196" t="s">
        <v>284</v>
      </c>
      <c r="BB12" s="196" t="s">
        <v>242</v>
      </c>
      <c r="BC12" s="196" t="s">
        <v>24</v>
      </c>
      <c r="BD12" s="196" t="s">
        <v>26</v>
      </c>
      <c r="BE12" s="196" t="s">
        <v>27</v>
      </c>
      <c r="BF12" s="196" t="s">
        <v>28</v>
      </c>
      <c r="BG12" s="196" t="s">
        <v>52</v>
      </c>
      <c r="BH12" s="196" t="s">
        <v>214</v>
      </c>
      <c r="BI12" s="196" t="s">
        <v>29</v>
      </c>
      <c r="BJ12" s="196" t="s">
        <v>49</v>
      </c>
      <c r="BK12" s="237" t="s">
        <v>254</v>
      </c>
      <c r="BL12" s="237" t="s">
        <v>50</v>
      </c>
    </row>
    <row r="13" spans="1:64" x14ac:dyDescent="0.25">
      <c r="B13" s="302">
        <v>37196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  <c r="H13" s="236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</row>
    <row r="14" spans="1:64" x14ac:dyDescent="0.25">
      <c r="B14" s="203">
        <v>37226</v>
      </c>
      <c r="C14" s="202">
        <v>0</v>
      </c>
      <c r="D14" s="202">
        <v>0</v>
      </c>
      <c r="E14" s="202">
        <v>0</v>
      </c>
      <c r="F14" s="202">
        <v>0</v>
      </c>
      <c r="G14" s="202">
        <v>0</v>
      </c>
      <c r="H14" s="204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</row>
    <row r="15" spans="1:64" x14ac:dyDescent="0.25">
      <c r="B15" s="203">
        <v>37257</v>
      </c>
      <c r="C15" s="202">
        <v>353.72628892208104</v>
      </c>
      <c r="D15" s="202">
        <v>-187.39013666579908</v>
      </c>
      <c r="E15" s="202">
        <v>175.47344124826273</v>
      </c>
      <c r="F15" s="202">
        <v>-353.85941999705739</v>
      </c>
      <c r="G15" s="202">
        <v>465.20382642178834</v>
      </c>
      <c r="H15" s="204">
        <v>453.15399992927564</v>
      </c>
      <c r="I15" s="202">
        <v>0</v>
      </c>
      <c r="J15" s="202">
        <v>0</v>
      </c>
      <c r="K15" s="202">
        <v>-1.8180037899999999</v>
      </c>
      <c r="L15" s="202">
        <v>114.99701779675232</v>
      </c>
      <c r="M15" s="202">
        <v>-101.00759413279516</v>
      </c>
      <c r="N15" s="202">
        <v>2.4261489799999998</v>
      </c>
      <c r="O15" s="202">
        <v>0</v>
      </c>
      <c r="P15" s="202">
        <v>30.561944870000001</v>
      </c>
      <c r="Q15" s="202">
        <v>0</v>
      </c>
      <c r="R15" s="202">
        <v>-16.990045629999997</v>
      </c>
      <c r="S15" s="202">
        <v>0</v>
      </c>
      <c r="T15" s="202">
        <v>-93.476354016656657</v>
      </c>
      <c r="U15" s="202">
        <v>1.1148952000000001</v>
      </c>
      <c r="V15" s="202">
        <v>-9.0163724599999995</v>
      </c>
      <c r="W15" s="202">
        <v>0</v>
      </c>
      <c r="X15" s="202">
        <v>-79.127747670471209</v>
      </c>
      <c r="Y15" s="202">
        <v>0.50402530000000001</v>
      </c>
      <c r="Z15" s="202">
        <v>505.08783209525177</v>
      </c>
      <c r="AA15" s="202">
        <v>0</v>
      </c>
      <c r="AB15" s="202">
        <v>0.47054237999999998</v>
      </c>
      <c r="AC15" s="202">
        <v>-6.2873390157990725</v>
      </c>
      <c r="AD15" s="202">
        <v>15.484011479999999</v>
      </c>
      <c r="AE15" s="202">
        <v>0</v>
      </c>
      <c r="AF15" s="202">
        <v>49.567496050000003</v>
      </c>
      <c r="AG15" s="202">
        <v>0</v>
      </c>
      <c r="AH15" s="202">
        <v>0</v>
      </c>
      <c r="AI15" s="202">
        <v>-139.79094260000002</v>
      </c>
      <c r="AJ15" s="202">
        <v>-59.617763549999999</v>
      </c>
      <c r="AK15" s="202">
        <v>-3.6580809999999998E-2</v>
      </c>
      <c r="AL15" s="202">
        <v>-10.80600939</v>
      </c>
      <c r="AM15" s="202">
        <v>-3.2039300500000003</v>
      </c>
      <c r="AN15" s="202">
        <v>0</v>
      </c>
      <c r="AO15" s="202">
        <v>0</v>
      </c>
      <c r="AP15" s="202">
        <v>0</v>
      </c>
      <c r="AQ15" s="202">
        <v>0</v>
      </c>
      <c r="AR15" s="202">
        <v>-5.99241533</v>
      </c>
      <c r="AS15" s="202">
        <v>-0.84462705000000005</v>
      </c>
      <c r="AT15" s="202">
        <v>0</v>
      </c>
      <c r="AU15" s="202">
        <v>-25.862036400000001</v>
      </c>
      <c r="AV15" s="202">
        <v>57.512940912107702</v>
      </c>
      <c r="AW15" s="202">
        <v>117.96050033615502</v>
      </c>
      <c r="AX15" s="202">
        <v>-306.58827213778153</v>
      </c>
      <c r="AY15" s="202">
        <v>-19.937092539275849</v>
      </c>
      <c r="AZ15" s="202">
        <v>0</v>
      </c>
      <c r="BA15" s="202">
        <v>0</v>
      </c>
      <c r="BB15" s="202">
        <v>-27.334055320000001</v>
      </c>
      <c r="BC15" s="202">
        <v>-81.81898704999999</v>
      </c>
      <c r="BD15" s="202">
        <v>64.662275340000008</v>
      </c>
      <c r="BE15" s="202">
        <v>-48.000435600000003</v>
      </c>
      <c r="BF15" s="202">
        <v>6.432508824155752</v>
      </c>
      <c r="BG15" s="202">
        <v>0</v>
      </c>
      <c r="BH15" s="202">
        <v>0</v>
      </c>
      <c r="BI15" s="202">
        <v>523.92846490763259</v>
      </c>
      <c r="BJ15" s="202">
        <v>0</v>
      </c>
      <c r="BK15" s="202">
        <v>0</v>
      </c>
      <c r="BL15" s="202">
        <v>0</v>
      </c>
    </row>
    <row r="16" spans="1:64" x14ac:dyDescent="0.25">
      <c r="B16" s="203">
        <v>37288</v>
      </c>
      <c r="C16" s="202">
        <v>167.90401220070947</v>
      </c>
      <c r="D16" s="202">
        <v>-122.23980670004445</v>
      </c>
      <c r="E16" s="202">
        <v>112.83430368654155</v>
      </c>
      <c r="F16" s="202">
        <v>-324.3670546795596</v>
      </c>
      <c r="G16" s="202">
        <v>539.03684568085555</v>
      </c>
      <c r="H16" s="204">
        <v>373.16830018850249</v>
      </c>
      <c r="I16" s="202">
        <v>0</v>
      </c>
      <c r="J16" s="202">
        <v>0</v>
      </c>
      <c r="K16" s="202">
        <v>-1.55405941</v>
      </c>
      <c r="L16" s="202">
        <v>73.09727135957786</v>
      </c>
      <c r="M16" s="202">
        <v>-53.458458873801462</v>
      </c>
      <c r="N16" s="202">
        <v>2.0741031300000001</v>
      </c>
      <c r="O16" s="202">
        <v>0</v>
      </c>
      <c r="P16" s="202">
        <v>26.81522189</v>
      </c>
      <c r="Q16" s="202">
        <v>0</v>
      </c>
      <c r="R16" s="202">
        <v>-8.0026045400000001</v>
      </c>
      <c r="S16" s="202">
        <v>0</v>
      </c>
      <c r="T16" s="202">
        <v>-39.261391604135923</v>
      </c>
      <c r="U16" s="202">
        <v>5.464985E-2</v>
      </c>
      <c r="V16" s="202">
        <v>-6.3270405100000007</v>
      </c>
      <c r="W16" s="202">
        <v>0</v>
      </c>
      <c r="X16" s="202">
        <v>-69.108654089449885</v>
      </c>
      <c r="Y16" s="202">
        <v>0.42627305999999998</v>
      </c>
      <c r="Z16" s="202">
        <v>238.66109229851889</v>
      </c>
      <c r="AA16" s="202">
        <v>0</v>
      </c>
      <c r="AB16" s="202">
        <v>4.4876096399999996</v>
      </c>
      <c r="AC16" s="202">
        <v>-5.5880208700444678</v>
      </c>
      <c r="AD16" s="202">
        <v>13.962719590000001</v>
      </c>
      <c r="AE16" s="202">
        <v>0</v>
      </c>
      <c r="AF16" s="202">
        <v>35.306645420000002</v>
      </c>
      <c r="AG16" s="202">
        <v>0</v>
      </c>
      <c r="AH16" s="202">
        <v>0</v>
      </c>
      <c r="AI16" s="202">
        <v>-84.190413280000001</v>
      </c>
      <c r="AJ16" s="202">
        <v>-49.87418512</v>
      </c>
      <c r="AK16" s="202">
        <v>1.1802504700000001</v>
      </c>
      <c r="AL16" s="202">
        <v>-9.2344503299999996</v>
      </c>
      <c r="AM16" s="202">
        <v>-7.3405008499999989</v>
      </c>
      <c r="AN16" s="202">
        <v>0</v>
      </c>
      <c r="AO16" s="202">
        <v>0</v>
      </c>
      <c r="AP16" s="202">
        <v>0</v>
      </c>
      <c r="AQ16" s="202">
        <v>0</v>
      </c>
      <c r="AR16" s="202">
        <v>-5.7745771499999998</v>
      </c>
      <c r="AS16" s="202">
        <v>-0.72207536999999999</v>
      </c>
      <c r="AT16" s="202">
        <v>0</v>
      </c>
      <c r="AU16" s="202">
        <v>-9.9651992099999998</v>
      </c>
      <c r="AV16" s="202">
        <v>25.795845390266265</v>
      </c>
      <c r="AW16" s="202">
        <v>87.03845829627528</v>
      </c>
      <c r="AX16" s="202">
        <v>-212.30874050823178</v>
      </c>
      <c r="AY16" s="202">
        <v>-87.23906553132781</v>
      </c>
      <c r="AZ16" s="202">
        <v>0</v>
      </c>
      <c r="BA16" s="202">
        <v>0</v>
      </c>
      <c r="BB16" s="202">
        <v>-24.819248639999998</v>
      </c>
      <c r="BC16" s="202">
        <v>-41.706134460000001</v>
      </c>
      <c r="BD16" s="202">
        <v>75.060869849999989</v>
      </c>
      <c r="BE16" s="202">
        <v>-43.284430719999996</v>
      </c>
      <c r="BF16" s="202">
        <v>40.044150769343929</v>
      </c>
      <c r="BG16" s="202">
        <v>0</v>
      </c>
      <c r="BH16" s="202">
        <v>0</v>
      </c>
      <c r="BI16" s="202">
        <v>508.92239024151166</v>
      </c>
      <c r="BJ16" s="202">
        <v>0</v>
      </c>
      <c r="BK16" s="202">
        <v>0</v>
      </c>
      <c r="BL16" s="202">
        <v>0</v>
      </c>
    </row>
    <row r="17" spans="2:64" x14ac:dyDescent="0.25">
      <c r="B17" s="203">
        <v>37316</v>
      </c>
      <c r="C17" s="202">
        <v>237.01171148256154</v>
      </c>
      <c r="D17" s="202">
        <v>-108.66017012637133</v>
      </c>
      <c r="E17" s="202">
        <v>108.27920567054247</v>
      </c>
      <c r="F17" s="202">
        <v>-337.54088799957037</v>
      </c>
      <c r="G17" s="202">
        <v>481.18389073113485</v>
      </c>
      <c r="H17" s="204">
        <v>380.27374975829719</v>
      </c>
      <c r="I17" s="202">
        <v>0</v>
      </c>
      <c r="J17" s="202">
        <v>0</v>
      </c>
      <c r="K17" s="202">
        <v>-1.3773468600000001</v>
      </c>
      <c r="L17" s="202">
        <v>71.207255033899912</v>
      </c>
      <c r="M17" s="202">
        <v>-51.829413764070395</v>
      </c>
      <c r="N17" s="202">
        <v>1.8390243799999999</v>
      </c>
      <c r="O17" s="202">
        <v>0</v>
      </c>
      <c r="P17" s="202">
        <v>29.355233869999999</v>
      </c>
      <c r="Q17" s="202">
        <v>0</v>
      </c>
      <c r="R17" s="202">
        <v>10.31157898</v>
      </c>
      <c r="S17" s="202">
        <v>0</v>
      </c>
      <c r="T17" s="202">
        <v>-25.719358643404647</v>
      </c>
      <c r="U17" s="202">
        <v>-0.27360699999999999</v>
      </c>
      <c r="V17" s="202">
        <v>-9.3075229499999992</v>
      </c>
      <c r="W17" s="202">
        <v>0</v>
      </c>
      <c r="X17" s="202">
        <v>-67.588141080305462</v>
      </c>
      <c r="Y17" s="202">
        <v>0.42557310999999998</v>
      </c>
      <c r="Z17" s="202">
        <v>278.34253709644213</v>
      </c>
      <c r="AA17" s="202">
        <v>0</v>
      </c>
      <c r="AB17" s="202">
        <v>1.6258993100000001</v>
      </c>
      <c r="AC17" s="202">
        <v>-5.1381741863713284</v>
      </c>
      <c r="AD17" s="202">
        <v>15.43665665</v>
      </c>
      <c r="AE17" s="202">
        <v>0</v>
      </c>
      <c r="AF17" s="202">
        <v>39.762171520000003</v>
      </c>
      <c r="AG17" s="202">
        <v>0</v>
      </c>
      <c r="AH17" s="202">
        <v>0</v>
      </c>
      <c r="AI17" s="202">
        <v>-72.724349529999998</v>
      </c>
      <c r="AJ17" s="202">
        <v>-51.722096860000001</v>
      </c>
      <c r="AK17" s="202">
        <v>1.95923615</v>
      </c>
      <c r="AL17" s="202">
        <v>-8.7308371400000002</v>
      </c>
      <c r="AM17" s="202">
        <v>-14.783886500000001</v>
      </c>
      <c r="AN17" s="202">
        <v>0</v>
      </c>
      <c r="AO17" s="202">
        <v>0</v>
      </c>
      <c r="AP17" s="202">
        <v>0</v>
      </c>
      <c r="AQ17" s="202">
        <v>0</v>
      </c>
      <c r="AR17" s="202">
        <v>-5.6773578100000002</v>
      </c>
      <c r="AS17" s="202">
        <v>-0.32250060000000003</v>
      </c>
      <c r="AT17" s="202">
        <v>0</v>
      </c>
      <c r="AU17" s="202">
        <v>-6.7190318199999997</v>
      </c>
      <c r="AV17" s="202">
        <v>56.960238500000003</v>
      </c>
      <c r="AW17" s="202">
        <v>51.318967170542464</v>
      </c>
      <c r="AX17" s="202">
        <v>-232.22669981892739</v>
      </c>
      <c r="AY17" s="202">
        <v>-93.406267521710731</v>
      </c>
      <c r="AZ17" s="202">
        <v>16.213081781067704</v>
      </c>
      <c r="BA17" s="202">
        <v>0</v>
      </c>
      <c r="BB17" s="202">
        <v>-28.121002439999998</v>
      </c>
      <c r="BC17" s="202">
        <v>-46.465929500000001</v>
      </c>
      <c r="BD17" s="202">
        <v>88.50582507</v>
      </c>
      <c r="BE17" s="202">
        <v>-47.853635609999998</v>
      </c>
      <c r="BF17" s="202">
        <v>-99.275236195210326</v>
      </c>
      <c r="BG17" s="202">
        <v>0</v>
      </c>
      <c r="BH17" s="202">
        <v>0</v>
      </c>
      <c r="BI17" s="202">
        <v>586.27286696634519</v>
      </c>
      <c r="BJ17" s="202">
        <v>0</v>
      </c>
      <c r="BK17" s="202">
        <v>0</v>
      </c>
      <c r="BL17" s="202">
        <v>0</v>
      </c>
    </row>
    <row r="18" spans="2:64" x14ac:dyDescent="0.25">
      <c r="B18" s="203">
        <v>37347</v>
      </c>
      <c r="C18" s="202">
        <v>-139.65953339153856</v>
      </c>
      <c r="D18" s="202">
        <v>-27.991158849999998</v>
      </c>
      <c r="E18" s="202">
        <v>12.49628027547519</v>
      </c>
      <c r="F18" s="202">
        <v>-82.823668488392542</v>
      </c>
      <c r="G18" s="202">
        <v>25.558516340682331</v>
      </c>
      <c r="H18" s="204">
        <v>-212.41956411377359</v>
      </c>
      <c r="I18" s="202">
        <v>0</v>
      </c>
      <c r="J18" s="202">
        <v>0</v>
      </c>
      <c r="K18" s="202">
        <v>0</v>
      </c>
      <c r="L18" s="202">
        <v>-33.59636316416757</v>
      </c>
      <c r="M18" s="202">
        <v>-35.722172615777339</v>
      </c>
      <c r="N18" s="202">
        <v>0</v>
      </c>
      <c r="O18" s="202">
        <v>0</v>
      </c>
      <c r="P18" s="202">
        <v>-5.1028109949149618</v>
      </c>
      <c r="Q18" s="202">
        <v>0</v>
      </c>
      <c r="R18" s="202">
        <v>11.30831605</v>
      </c>
      <c r="S18" s="202">
        <v>0</v>
      </c>
      <c r="T18" s="202">
        <v>-86.233540063790883</v>
      </c>
      <c r="U18" s="202">
        <v>-5.2142040000000001E-2</v>
      </c>
      <c r="V18" s="202">
        <v>-9.1611139300000008</v>
      </c>
      <c r="W18" s="202">
        <v>0</v>
      </c>
      <c r="X18" s="202">
        <v>38.613513920000003</v>
      </c>
      <c r="Y18" s="202">
        <v>0.20052139999999999</v>
      </c>
      <c r="Z18" s="202">
        <v>-22.584514912887794</v>
      </c>
      <c r="AA18" s="202">
        <v>0</v>
      </c>
      <c r="AB18" s="202">
        <v>2.6707729599999999</v>
      </c>
      <c r="AC18" s="202">
        <v>-3.6989656900000001</v>
      </c>
      <c r="AD18" s="202">
        <v>2.5436698299999998</v>
      </c>
      <c r="AE18" s="202">
        <v>0</v>
      </c>
      <c r="AF18" s="202">
        <v>49.228587429999997</v>
      </c>
      <c r="AG18" s="202">
        <v>0</v>
      </c>
      <c r="AH18" s="202">
        <v>0</v>
      </c>
      <c r="AI18" s="202">
        <v>-49.938701069999993</v>
      </c>
      <c r="AJ18" s="202">
        <v>-8.7557735500000007</v>
      </c>
      <c r="AK18" s="202">
        <v>-6.3103922199999998</v>
      </c>
      <c r="AL18" s="202">
        <v>-3.1230898599999999</v>
      </c>
      <c r="AM18" s="202">
        <v>0</v>
      </c>
      <c r="AN18" s="202">
        <v>0</v>
      </c>
      <c r="AO18" s="202">
        <v>0</v>
      </c>
      <c r="AP18" s="202">
        <v>0</v>
      </c>
      <c r="AQ18" s="202">
        <v>0</v>
      </c>
      <c r="AR18" s="202">
        <v>0</v>
      </c>
      <c r="AS18" s="202">
        <v>-0.21812260999999999</v>
      </c>
      <c r="AT18" s="202">
        <v>0</v>
      </c>
      <c r="AU18" s="202">
        <v>-7.7183711099999996</v>
      </c>
      <c r="AV18" s="202">
        <v>0</v>
      </c>
      <c r="AW18" s="202">
        <v>12.49628027547519</v>
      </c>
      <c r="AX18" s="202">
        <v>25.190403055893633</v>
      </c>
      <c r="AY18" s="202">
        <v>-125.27072866156355</v>
      </c>
      <c r="AZ18" s="202">
        <v>17.256657117277367</v>
      </c>
      <c r="BA18" s="202">
        <v>0</v>
      </c>
      <c r="BB18" s="202">
        <v>0</v>
      </c>
      <c r="BC18" s="202">
        <v>-14.91510036</v>
      </c>
      <c r="BD18" s="202">
        <v>-1.0597479300000003</v>
      </c>
      <c r="BE18" s="202">
        <v>14.91510036</v>
      </c>
      <c r="BF18" s="202">
        <v>-250.26295945455936</v>
      </c>
      <c r="BG18" s="202">
        <v>0</v>
      </c>
      <c r="BH18" s="202">
        <v>0</v>
      </c>
      <c r="BI18" s="202">
        <v>276.88122372524168</v>
      </c>
      <c r="BJ18" s="202">
        <v>0</v>
      </c>
      <c r="BK18" s="202">
        <v>0</v>
      </c>
      <c r="BL18" s="202">
        <v>0</v>
      </c>
    </row>
    <row r="19" spans="2:64" x14ac:dyDescent="0.25">
      <c r="B19" s="203">
        <v>37377</v>
      </c>
      <c r="C19" s="202">
        <v>-148.66103888930613</v>
      </c>
      <c r="D19" s="202">
        <v>-10.598781129999992</v>
      </c>
      <c r="E19" s="202">
        <v>18.392017861323779</v>
      </c>
      <c r="F19" s="202">
        <v>-67.463194961585486</v>
      </c>
      <c r="G19" s="202">
        <v>29.192212781047488</v>
      </c>
      <c r="H19" s="204">
        <v>-179.13878433852034</v>
      </c>
      <c r="I19" s="202">
        <v>0</v>
      </c>
      <c r="J19" s="202">
        <v>0</v>
      </c>
      <c r="K19" s="202">
        <v>0</v>
      </c>
      <c r="L19" s="202">
        <v>-36.012431582382696</v>
      </c>
      <c r="M19" s="202">
        <v>-33.862040980240707</v>
      </c>
      <c r="N19" s="202">
        <v>0</v>
      </c>
      <c r="O19" s="202">
        <v>0</v>
      </c>
      <c r="P19" s="202">
        <v>-5.6163302724046344</v>
      </c>
      <c r="Q19" s="202">
        <v>0</v>
      </c>
      <c r="R19" s="202">
        <v>10.220751610000001</v>
      </c>
      <c r="S19" s="202">
        <v>0</v>
      </c>
      <c r="T19" s="202">
        <v>-90.119550713011904</v>
      </c>
      <c r="U19" s="202">
        <v>-0.16303926999999999</v>
      </c>
      <c r="V19" s="202">
        <v>-9.1654214599999992</v>
      </c>
      <c r="W19" s="202">
        <v>0</v>
      </c>
      <c r="X19" s="202">
        <v>38.962132430000004</v>
      </c>
      <c r="Y19" s="202">
        <v>0</v>
      </c>
      <c r="Z19" s="202">
        <v>-24.986939751266171</v>
      </c>
      <c r="AA19" s="202">
        <v>0</v>
      </c>
      <c r="AB19" s="202">
        <v>2.0818311</v>
      </c>
      <c r="AC19" s="202">
        <v>-3.5617163000000001</v>
      </c>
      <c r="AD19" s="202">
        <v>2.8375809799999998</v>
      </c>
      <c r="AE19" s="202">
        <v>0</v>
      </c>
      <c r="AF19" s="202">
        <v>54.08381</v>
      </c>
      <c r="AG19" s="202">
        <v>0</v>
      </c>
      <c r="AH19" s="202">
        <v>0</v>
      </c>
      <c r="AI19" s="202">
        <v>-43.767611289999991</v>
      </c>
      <c r="AJ19" s="202">
        <v>-16.759027140000001</v>
      </c>
      <c r="AK19" s="202">
        <v>-6.07943283</v>
      </c>
      <c r="AL19" s="202">
        <v>-3.01181966</v>
      </c>
      <c r="AM19" s="202">
        <v>0</v>
      </c>
      <c r="AN19" s="202">
        <v>0</v>
      </c>
      <c r="AO19" s="202">
        <v>0</v>
      </c>
      <c r="AP19" s="202">
        <v>0</v>
      </c>
      <c r="AQ19" s="202">
        <v>0</v>
      </c>
      <c r="AR19" s="202">
        <v>0</v>
      </c>
      <c r="AS19" s="202">
        <v>-0.24863405999999999</v>
      </c>
      <c r="AT19" s="202">
        <v>0</v>
      </c>
      <c r="AU19" s="202">
        <v>5.9080691700000001</v>
      </c>
      <c r="AV19" s="202">
        <v>0</v>
      </c>
      <c r="AW19" s="202">
        <v>18.392017861323779</v>
      </c>
      <c r="AX19" s="202">
        <v>34.843641544103463</v>
      </c>
      <c r="AY19" s="202">
        <v>-118.9966583512807</v>
      </c>
      <c r="AZ19" s="202">
        <v>16.689821845591752</v>
      </c>
      <c r="BA19" s="202">
        <v>0</v>
      </c>
      <c r="BB19" s="202">
        <v>0</v>
      </c>
      <c r="BC19" s="202">
        <v>-15.387435310000001</v>
      </c>
      <c r="BD19" s="202">
        <v>-3.4095259599999999</v>
      </c>
      <c r="BE19" s="202">
        <v>15.387435310000001</v>
      </c>
      <c r="BF19" s="202">
        <v>-257.57646700996378</v>
      </c>
      <c r="BG19" s="202">
        <v>0</v>
      </c>
      <c r="BH19" s="202">
        <v>0</v>
      </c>
      <c r="BI19" s="202">
        <v>290.17820575101126</v>
      </c>
      <c r="BJ19" s="202">
        <v>0</v>
      </c>
      <c r="BK19" s="202">
        <v>0</v>
      </c>
      <c r="BL19" s="202">
        <v>0</v>
      </c>
    </row>
    <row r="20" spans="2:64" x14ac:dyDescent="0.25">
      <c r="B20" s="203">
        <v>37408</v>
      </c>
      <c r="C20" s="202">
        <v>-151.27748194250023</v>
      </c>
      <c r="D20" s="202">
        <v>6.0547611199999984</v>
      </c>
      <c r="E20" s="202">
        <v>20.259761381549524</v>
      </c>
      <c r="F20" s="202">
        <v>-15.62365956872036</v>
      </c>
      <c r="G20" s="202">
        <v>31.195629741371079</v>
      </c>
      <c r="H20" s="204">
        <v>-109.39098926829999</v>
      </c>
      <c r="I20" s="202">
        <v>0</v>
      </c>
      <c r="J20" s="202">
        <v>0</v>
      </c>
      <c r="K20" s="202">
        <v>0</v>
      </c>
      <c r="L20" s="202">
        <v>-40.478480284677616</v>
      </c>
      <c r="M20" s="202">
        <v>-28.040915960158028</v>
      </c>
      <c r="N20" s="202">
        <v>0</v>
      </c>
      <c r="O20" s="202">
        <v>0</v>
      </c>
      <c r="P20" s="202">
        <v>-6.151256696839468</v>
      </c>
      <c r="Q20" s="202">
        <v>0</v>
      </c>
      <c r="R20" s="202">
        <v>9.3325553600000006</v>
      </c>
      <c r="S20" s="202">
        <v>0</v>
      </c>
      <c r="T20" s="202">
        <v>-80.717924970680244</v>
      </c>
      <c r="U20" s="202">
        <v>-0.32777086999999999</v>
      </c>
      <c r="V20" s="202">
        <v>-8.6880217500000008</v>
      </c>
      <c r="W20" s="202">
        <v>0</v>
      </c>
      <c r="X20" s="202">
        <v>37.381665239999997</v>
      </c>
      <c r="Y20" s="202">
        <v>0</v>
      </c>
      <c r="Z20" s="202">
        <v>-37.763262340144877</v>
      </c>
      <c r="AA20" s="202">
        <v>0</v>
      </c>
      <c r="AB20" s="202">
        <v>4.1759303299999999</v>
      </c>
      <c r="AC20" s="202">
        <v>-3.4666006400000002</v>
      </c>
      <c r="AD20" s="202">
        <v>3.91660662</v>
      </c>
      <c r="AE20" s="202">
        <v>0</v>
      </c>
      <c r="AF20" s="202">
        <v>51.906070669999998</v>
      </c>
      <c r="AG20" s="202">
        <v>0</v>
      </c>
      <c r="AH20" s="202">
        <v>0</v>
      </c>
      <c r="AI20" s="202">
        <v>-36.62014568</v>
      </c>
      <c r="AJ20" s="202">
        <v>-14.319863160000001</v>
      </c>
      <c r="AK20" s="202">
        <v>-2.8329918599999999</v>
      </c>
      <c r="AL20" s="202">
        <v>0</v>
      </c>
      <c r="AM20" s="202">
        <v>0</v>
      </c>
      <c r="AN20" s="202">
        <v>0</v>
      </c>
      <c r="AO20" s="202">
        <v>0</v>
      </c>
      <c r="AP20" s="202">
        <v>0</v>
      </c>
      <c r="AQ20" s="202">
        <v>0</v>
      </c>
      <c r="AR20" s="202">
        <v>0</v>
      </c>
      <c r="AS20" s="202">
        <v>-0.23610703</v>
      </c>
      <c r="AT20" s="202">
        <v>0</v>
      </c>
      <c r="AU20" s="202">
        <v>7.7077922000000001</v>
      </c>
      <c r="AV20" s="202">
        <v>0</v>
      </c>
      <c r="AW20" s="202">
        <v>20.259761381549524</v>
      </c>
      <c r="AX20" s="202">
        <v>39.209004591908595</v>
      </c>
      <c r="AY20" s="202">
        <v>-70.502622949178075</v>
      </c>
      <c r="AZ20" s="202">
        <v>15.66995878854912</v>
      </c>
      <c r="BA20" s="202">
        <v>0</v>
      </c>
      <c r="BB20" s="202">
        <v>0</v>
      </c>
      <c r="BC20" s="202">
        <v>-14.86583933</v>
      </c>
      <c r="BD20" s="202">
        <v>-4.9701322100000009</v>
      </c>
      <c r="BE20" s="202">
        <v>14.865839319999999</v>
      </c>
      <c r="BF20" s="202">
        <v>-248.31550268760097</v>
      </c>
      <c r="BG20" s="202">
        <v>0</v>
      </c>
      <c r="BH20" s="202">
        <v>0</v>
      </c>
      <c r="BI20" s="202">
        <v>284.48126464897206</v>
      </c>
      <c r="BJ20" s="202">
        <v>0</v>
      </c>
      <c r="BK20" s="202">
        <v>0</v>
      </c>
      <c r="BL20" s="202">
        <v>0</v>
      </c>
    </row>
    <row r="21" spans="2:64" x14ac:dyDescent="0.25">
      <c r="B21" s="203">
        <v>37438</v>
      </c>
      <c r="C21" s="202">
        <v>-157.85694553573188</v>
      </c>
      <c r="D21" s="202">
        <v>16.273598659999998</v>
      </c>
      <c r="E21" s="202">
        <v>43.347155342577523</v>
      </c>
      <c r="F21" s="202">
        <v>4.8936823139889061</v>
      </c>
      <c r="G21" s="202">
        <v>46.757858679985645</v>
      </c>
      <c r="H21" s="204">
        <v>-46.584650539179805</v>
      </c>
      <c r="I21" s="202">
        <v>0</v>
      </c>
      <c r="J21" s="202">
        <v>0</v>
      </c>
      <c r="K21" s="202">
        <v>0</v>
      </c>
      <c r="L21" s="202">
        <v>-46.34317380824708</v>
      </c>
      <c r="M21" s="202">
        <v>-23.051343181252147</v>
      </c>
      <c r="N21" s="202">
        <v>0</v>
      </c>
      <c r="O21" s="202">
        <v>0</v>
      </c>
      <c r="P21" s="202">
        <v>-7.020181408794488</v>
      </c>
      <c r="Q21" s="202">
        <v>0</v>
      </c>
      <c r="R21" s="202">
        <v>8.7201680400000008</v>
      </c>
      <c r="S21" s="202">
        <v>0</v>
      </c>
      <c r="T21" s="202">
        <v>-82.362365664489303</v>
      </c>
      <c r="U21" s="202">
        <v>-0.53754835000000001</v>
      </c>
      <c r="V21" s="202">
        <v>-8.9528333100000008</v>
      </c>
      <c r="W21" s="202">
        <v>0</v>
      </c>
      <c r="X21" s="202">
        <v>38.06960428</v>
      </c>
      <c r="Y21" s="202">
        <v>0</v>
      </c>
      <c r="Z21" s="202">
        <v>-40.075342372948889</v>
      </c>
      <c r="AA21" s="202">
        <v>0</v>
      </c>
      <c r="AB21" s="202">
        <v>3.6960702400000001</v>
      </c>
      <c r="AC21" s="202">
        <v>-3.3184944700000001</v>
      </c>
      <c r="AD21" s="202">
        <v>5.3618948399999997</v>
      </c>
      <c r="AE21" s="202">
        <v>0</v>
      </c>
      <c r="AF21" s="202">
        <v>52.408418709999999</v>
      </c>
      <c r="AG21" s="202">
        <v>0</v>
      </c>
      <c r="AH21" s="202">
        <v>0</v>
      </c>
      <c r="AI21" s="202">
        <v>-32.691562660000002</v>
      </c>
      <c r="AJ21" s="202">
        <v>-12.35810835</v>
      </c>
      <c r="AK21" s="202">
        <v>-2.6746302000000002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-0.24776924</v>
      </c>
      <c r="AT21" s="202">
        <v>0</v>
      </c>
      <c r="AU21" s="202">
        <v>9.7938500299999998</v>
      </c>
      <c r="AV21" s="202">
        <v>0</v>
      </c>
      <c r="AW21" s="202">
        <v>43.347155342577523</v>
      </c>
      <c r="AX21" s="202">
        <v>54.802511342402767</v>
      </c>
      <c r="AY21" s="202">
        <v>-64.842063853498729</v>
      </c>
      <c r="AZ21" s="202">
        <v>14.933234825084869</v>
      </c>
      <c r="BA21" s="202">
        <v>0</v>
      </c>
      <c r="BB21" s="202">
        <v>0</v>
      </c>
      <c r="BC21" s="202">
        <v>-15.334561239999999</v>
      </c>
      <c r="BD21" s="202">
        <v>-6.8908143999999991</v>
      </c>
      <c r="BE21" s="202">
        <v>15.33456123</v>
      </c>
      <c r="BF21" s="202">
        <v>-260.47033928564929</v>
      </c>
      <c r="BG21" s="202">
        <v>0</v>
      </c>
      <c r="BH21" s="202">
        <v>0</v>
      </c>
      <c r="BI21" s="202">
        <v>314.11901237563495</v>
      </c>
      <c r="BJ21" s="202">
        <v>0</v>
      </c>
      <c r="BK21" s="202">
        <v>0</v>
      </c>
      <c r="BL21" s="202">
        <v>0</v>
      </c>
    </row>
    <row r="22" spans="2:64" x14ac:dyDescent="0.25">
      <c r="B22" s="203">
        <v>37469</v>
      </c>
      <c r="C22" s="202">
        <v>-160.63694227298345</v>
      </c>
      <c r="D22" s="202">
        <v>22.893354739999999</v>
      </c>
      <c r="E22" s="202">
        <v>43.769616018876611</v>
      </c>
      <c r="F22" s="202">
        <v>15.819576316696587</v>
      </c>
      <c r="G22" s="202">
        <v>44.125050050884852</v>
      </c>
      <c r="H22" s="204">
        <v>-34.029345146525401</v>
      </c>
      <c r="I22" s="202">
        <v>0</v>
      </c>
      <c r="J22" s="202">
        <v>0</v>
      </c>
      <c r="K22" s="202">
        <v>0</v>
      </c>
      <c r="L22" s="202">
        <v>-51.855602025201115</v>
      </c>
      <c r="M22" s="202">
        <v>-16.818084563959367</v>
      </c>
      <c r="N22" s="202">
        <v>0</v>
      </c>
      <c r="O22" s="202">
        <v>0</v>
      </c>
      <c r="P22" s="202">
        <v>-7.7074453422785174</v>
      </c>
      <c r="Q22" s="202">
        <v>0</v>
      </c>
      <c r="R22" s="202">
        <v>8.1921616099999994</v>
      </c>
      <c r="S22" s="202">
        <v>0</v>
      </c>
      <c r="T22" s="202">
        <v>-78.20373281966242</v>
      </c>
      <c r="U22" s="202">
        <v>-0.73916219999999999</v>
      </c>
      <c r="V22" s="202">
        <v>-9.0400417999999991</v>
      </c>
      <c r="W22" s="202">
        <v>0</v>
      </c>
      <c r="X22" s="202">
        <v>37.794278060000003</v>
      </c>
      <c r="Y22" s="202">
        <v>0</v>
      </c>
      <c r="Z22" s="202">
        <v>-46.831982121881992</v>
      </c>
      <c r="AA22" s="202">
        <v>0</v>
      </c>
      <c r="AB22" s="202">
        <v>4.5726689299999999</v>
      </c>
      <c r="AC22" s="202">
        <v>-3.0814795600000005</v>
      </c>
      <c r="AD22" s="202">
        <v>6.5185569299999999</v>
      </c>
      <c r="AE22" s="202">
        <v>0</v>
      </c>
      <c r="AF22" s="202">
        <v>50.744294250000003</v>
      </c>
      <c r="AG22" s="202">
        <v>0</v>
      </c>
      <c r="AH22" s="202">
        <v>0</v>
      </c>
      <c r="AI22" s="202">
        <v>-29.862398519999999</v>
      </c>
      <c r="AJ22" s="202">
        <v>-10.10613753</v>
      </c>
      <c r="AK22" s="202">
        <v>-2.51686853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-0.26685162000000001</v>
      </c>
      <c r="AT22" s="202">
        <v>0</v>
      </c>
      <c r="AU22" s="202">
        <v>11.464239320000001</v>
      </c>
      <c r="AV22" s="202">
        <v>0</v>
      </c>
      <c r="AW22" s="202">
        <v>43.769616018876611</v>
      </c>
      <c r="AX22" s="202">
        <v>65.386898567173603</v>
      </c>
      <c r="AY22" s="202">
        <v>-63.683074354828051</v>
      </c>
      <c r="AZ22" s="202">
        <v>14.115752104351035</v>
      </c>
      <c r="BA22" s="202">
        <v>0</v>
      </c>
      <c r="BB22" s="202">
        <v>0</v>
      </c>
      <c r="BC22" s="202">
        <v>-15.303893840000001</v>
      </c>
      <c r="BD22" s="202">
        <v>-7.3895166200000011</v>
      </c>
      <c r="BE22" s="202">
        <v>15.30389383</v>
      </c>
      <c r="BF22" s="202">
        <v>-264.13769174028312</v>
      </c>
      <c r="BG22" s="202">
        <v>0</v>
      </c>
      <c r="BH22" s="202">
        <v>0</v>
      </c>
      <c r="BI22" s="202">
        <v>315.65225842116797</v>
      </c>
      <c r="BJ22" s="202">
        <v>0</v>
      </c>
      <c r="BK22" s="202">
        <v>0</v>
      </c>
      <c r="BL22" s="202">
        <v>0</v>
      </c>
    </row>
    <row r="23" spans="2:64" x14ac:dyDescent="0.25">
      <c r="B23" s="203">
        <v>37500</v>
      </c>
      <c r="C23" s="202">
        <v>-158.83126924287944</v>
      </c>
      <c r="D23" s="202">
        <v>21.580458659999998</v>
      </c>
      <c r="E23" s="202">
        <v>23.927627351354623</v>
      </c>
      <c r="F23" s="202">
        <v>25.402401605433369</v>
      </c>
      <c r="G23" s="202">
        <v>39.381462946298143</v>
      </c>
      <c r="H23" s="204">
        <v>-48.539318679793297</v>
      </c>
      <c r="I23" s="202">
        <v>0</v>
      </c>
      <c r="J23" s="202">
        <v>0</v>
      </c>
      <c r="K23" s="202">
        <v>0</v>
      </c>
      <c r="L23" s="202">
        <v>-54.41159715868946</v>
      </c>
      <c r="M23" s="202">
        <v>-12.230439736806112</v>
      </c>
      <c r="N23" s="202">
        <v>0</v>
      </c>
      <c r="O23" s="202">
        <v>0</v>
      </c>
      <c r="P23" s="202">
        <v>-7.8547940520279429</v>
      </c>
      <c r="Q23" s="202">
        <v>0</v>
      </c>
      <c r="R23" s="202">
        <v>8.3209215800000003</v>
      </c>
      <c r="S23" s="202">
        <v>0</v>
      </c>
      <c r="T23" s="202">
        <v>-70.536785206686389</v>
      </c>
      <c r="U23" s="202">
        <v>-0.80576141000000001</v>
      </c>
      <c r="V23" s="202">
        <v>-8.9309639399999998</v>
      </c>
      <c r="W23" s="202">
        <v>0</v>
      </c>
      <c r="X23" s="202">
        <v>36.819574549999999</v>
      </c>
      <c r="Y23" s="202">
        <v>0</v>
      </c>
      <c r="Z23" s="202">
        <v>-55.862532198669534</v>
      </c>
      <c r="AA23" s="202">
        <v>0</v>
      </c>
      <c r="AB23" s="202">
        <v>6.6611083300000002</v>
      </c>
      <c r="AC23" s="202">
        <v>-3.0091928800000001</v>
      </c>
      <c r="AD23" s="202">
        <v>6.5286859899999996</v>
      </c>
      <c r="AE23" s="202">
        <v>0</v>
      </c>
      <c r="AF23" s="202">
        <v>45.729805550000002</v>
      </c>
      <c r="AG23" s="202">
        <v>0</v>
      </c>
      <c r="AH23" s="202">
        <v>0</v>
      </c>
      <c r="AI23" s="202">
        <v>-29.76689137</v>
      </c>
      <c r="AJ23" s="202">
        <v>-9.2855755900000005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-0.25330158000000003</v>
      </c>
      <c r="AT23" s="202">
        <v>0</v>
      </c>
      <c r="AU23" s="202">
        <v>11.63692854</v>
      </c>
      <c r="AV23" s="202">
        <v>0</v>
      </c>
      <c r="AW23" s="202">
        <v>23.927627351354623</v>
      </c>
      <c r="AX23" s="202">
        <v>60.611938333726052</v>
      </c>
      <c r="AY23" s="202">
        <v>-48.97420708969841</v>
      </c>
      <c r="AZ23" s="202">
        <v>13.764670361405727</v>
      </c>
      <c r="BA23" s="202">
        <v>0</v>
      </c>
      <c r="BB23" s="202">
        <v>0</v>
      </c>
      <c r="BC23" s="202">
        <v>-14.779232520000001</v>
      </c>
      <c r="BD23" s="202">
        <v>-6.4987753899999996</v>
      </c>
      <c r="BE23" s="202">
        <v>14.77923253</v>
      </c>
      <c r="BF23" s="202">
        <v>-258.45701554505564</v>
      </c>
      <c r="BG23" s="202">
        <v>0</v>
      </c>
      <c r="BH23" s="202">
        <v>0</v>
      </c>
      <c r="BI23" s="202">
        <v>304.33725387135377</v>
      </c>
      <c r="BJ23" s="202">
        <v>0</v>
      </c>
      <c r="BK23" s="202">
        <v>0</v>
      </c>
      <c r="BL23" s="202">
        <v>0</v>
      </c>
    </row>
    <row r="24" spans="2:64" x14ac:dyDescent="0.25">
      <c r="B24" s="203">
        <v>37530</v>
      </c>
      <c r="C24" s="202">
        <v>-165.64876698152187</v>
      </c>
      <c r="D24" s="202">
        <v>34.13664301</v>
      </c>
      <c r="E24" s="202">
        <v>21.759310898383333</v>
      </c>
      <c r="F24" s="202">
        <v>21.232718845070121</v>
      </c>
      <c r="G24" s="202">
        <v>13.288490720404639</v>
      </c>
      <c r="H24" s="204">
        <v>-75.231603507663777</v>
      </c>
      <c r="I24" s="202">
        <v>0</v>
      </c>
      <c r="J24" s="202">
        <v>0</v>
      </c>
      <c r="K24" s="202">
        <v>0</v>
      </c>
      <c r="L24" s="202">
        <v>-58.324778478871835</v>
      </c>
      <c r="M24" s="202">
        <v>-8.6103772149971292</v>
      </c>
      <c r="N24" s="202">
        <v>0</v>
      </c>
      <c r="O24" s="202">
        <v>0</v>
      </c>
      <c r="P24" s="202">
        <v>-8.3497103388902012</v>
      </c>
      <c r="Q24" s="202">
        <v>0</v>
      </c>
      <c r="R24" s="202">
        <v>8.5623821899999992</v>
      </c>
      <c r="S24" s="202">
        <v>0</v>
      </c>
      <c r="T24" s="202">
        <v>-73.54325893441623</v>
      </c>
      <c r="U24" s="202">
        <v>-0.96222196999999998</v>
      </c>
      <c r="V24" s="202">
        <v>-9.3659376299999995</v>
      </c>
      <c r="W24" s="202">
        <v>0</v>
      </c>
      <c r="X24" s="202">
        <v>37.668327609999999</v>
      </c>
      <c r="Y24" s="202">
        <v>0</v>
      </c>
      <c r="Z24" s="202">
        <v>-55.702581924346475</v>
      </c>
      <c r="AA24" s="202">
        <v>0</v>
      </c>
      <c r="AB24" s="202">
        <v>2.97938971</v>
      </c>
      <c r="AC24" s="202">
        <v>-2.6099580800000002</v>
      </c>
      <c r="AD24" s="202">
        <v>7.6277827199999999</v>
      </c>
      <c r="AE24" s="202">
        <v>0</v>
      </c>
      <c r="AF24" s="202">
        <v>44.498837899999998</v>
      </c>
      <c r="AG24" s="202">
        <v>0</v>
      </c>
      <c r="AH24" s="202">
        <v>0</v>
      </c>
      <c r="AI24" s="202">
        <v>-31.901829720000002</v>
      </c>
      <c r="AJ24" s="202">
        <v>4.1760770599999999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-0.28518331000000002</v>
      </c>
      <c r="AT24" s="202">
        <v>0</v>
      </c>
      <c r="AU24" s="202">
        <v>12.63091644</v>
      </c>
      <c r="AV24" s="202">
        <v>0</v>
      </c>
      <c r="AW24" s="202">
        <v>21.759310898383333</v>
      </c>
      <c r="AX24" s="202">
        <v>58.36466112966059</v>
      </c>
      <c r="AY24" s="202">
        <v>-50.340287405945197</v>
      </c>
      <c r="AZ24" s="202">
        <v>13.208345121354728</v>
      </c>
      <c r="BA24" s="202">
        <v>0</v>
      </c>
      <c r="BB24" s="202">
        <v>0</v>
      </c>
      <c r="BC24" s="202">
        <v>-15.23853856</v>
      </c>
      <c r="BD24" s="202">
        <v>-6.5661101400000002</v>
      </c>
      <c r="BE24" s="202">
        <v>15.23853856</v>
      </c>
      <c r="BF24" s="202">
        <v>-287.56364792454684</v>
      </c>
      <c r="BG24" s="202">
        <v>0</v>
      </c>
      <c r="BH24" s="202">
        <v>0</v>
      </c>
      <c r="BI24" s="202">
        <v>307.41824878495146</v>
      </c>
      <c r="BJ24" s="202">
        <v>0</v>
      </c>
      <c r="BK24" s="202">
        <v>0</v>
      </c>
      <c r="BL24" s="202">
        <v>0</v>
      </c>
    </row>
    <row r="25" spans="2:64" x14ac:dyDescent="0.25">
      <c r="B25" s="203">
        <v>37561</v>
      </c>
      <c r="C25" s="202">
        <v>-92.422134158846617</v>
      </c>
      <c r="D25" s="202">
        <v>18.432139880000001</v>
      </c>
      <c r="E25" s="202">
        <v>44.131612830000002</v>
      </c>
      <c r="F25" s="202">
        <v>123.244261921733</v>
      </c>
      <c r="G25" s="202">
        <v>296.07776695589831</v>
      </c>
      <c r="H25" s="204">
        <v>389.46364742878472</v>
      </c>
      <c r="I25" s="202">
        <v>0</v>
      </c>
      <c r="J25" s="202">
        <v>0</v>
      </c>
      <c r="K25" s="202">
        <v>0</v>
      </c>
      <c r="L25" s="202">
        <v>-30.753853223618822</v>
      </c>
      <c r="M25" s="202">
        <v>31.88265821243154</v>
      </c>
      <c r="N25" s="202">
        <v>0</v>
      </c>
      <c r="O25" s="202">
        <v>0</v>
      </c>
      <c r="P25" s="202">
        <v>-0.16522564000000001</v>
      </c>
      <c r="Q25" s="202">
        <v>0</v>
      </c>
      <c r="R25" s="202">
        <v>6.3337132699999996</v>
      </c>
      <c r="S25" s="202">
        <v>0</v>
      </c>
      <c r="T25" s="202">
        <v>-61.06488063136748</v>
      </c>
      <c r="U25" s="202">
        <v>-1.0917533500000001</v>
      </c>
      <c r="V25" s="202">
        <v>0</v>
      </c>
      <c r="W25" s="202">
        <v>0</v>
      </c>
      <c r="X25" s="202">
        <v>6.1824194300000004</v>
      </c>
      <c r="Y25" s="202">
        <v>0</v>
      </c>
      <c r="Z25" s="202">
        <v>-49.095405146291853</v>
      </c>
      <c r="AA25" s="202">
        <v>0</v>
      </c>
      <c r="AB25" s="202">
        <v>5.3501929199999996</v>
      </c>
      <c r="AC25" s="202">
        <v>-6.1784257900000004</v>
      </c>
      <c r="AD25" s="202">
        <v>0</v>
      </c>
      <c r="AE25" s="202">
        <v>0</v>
      </c>
      <c r="AF25" s="202">
        <v>37.911636209999998</v>
      </c>
      <c r="AG25" s="202">
        <v>0</v>
      </c>
      <c r="AH25" s="202">
        <v>0</v>
      </c>
      <c r="AI25" s="202">
        <v>-33.318536449999996</v>
      </c>
      <c r="AJ25" s="202">
        <v>8.2870265100000005</v>
      </c>
      <c r="AK25" s="202">
        <v>0</v>
      </c>
      <c r="AL25" s="202">
        <v>0</v>
      </c>
      <c r="AM25" s="202">
        <v>-1.1143537400000001</v>
      </c>
      <c r="AN25" s="202">
        <v>0</v>
      </c>
      <c r="AO25" s="202">
        <v>0</v>
      </c>
      <c r="AP25" s="202">
        <v>0</v>
      </c>
      <c r="AQ25" s="202">
        <v>0</v>
      </c>
      <c r="AR25" s="202">
        <v>0</v>
      </c>
      <c r="AS25" s="202">
        <v>-0.33342675999999999</v>
      </c>
      <c r="AT25" s="202">
        <v>0</v>
      </c>
      <c r="AU25" s="202">
        <v>13.1782199</v>
      </c>
      <c r="AV25" s="202">
        <v>0</v>
      </c>
      <c r="AW25" s="202">
        <v>44.131612830000002</v>
      </c>
      <c r="AX25" s="202">
        <v>134.77776241558624</v>
      </c>
      <c r="AY25" s="202">
        <v>-23.536303634567879</v>
      </c>
      <c r="AZ25" s="202">
        <v>12.002803140714631</v>
      </c>
      <c r="BA25" s="202">
        <v>0</v>
      </c>
      <c r="BB25" s="202">
        <v>0</v>
      </c>
      <c r="BC25" s="202">
        <v>0</v>
      </c>
      <c r="BD25" s="202">
        <v>-55.355768300000001</v>
      </c>
      <c r="BE25" s="202">
        <v>0</v>
      </c>
      <c r="BF25" s="202">
        <v>35.508784810000002</v>
      </c>
      <c r="BG25" s="202">
        <v>0</v>
      </c>
      <c r="BH25" s="202">
        <v>0</v>
      </c>
      <c r="BI25" s="202">
        <v>315.92475044589833</v>
      </c>
      <c r="BJ25" s="202">
        <v>0</v>
      </c>
      <c r="BK25" s="202">
        <v>0</v>
      </c>
      <c r="BL25" s="202">
        <v>0</v>
      </c>
    </row>
    <row r="26" spans="2:64" x14ac:dyDescent="0.25">
      <c r="B26" s="203">
        <v>37591</v>
      </c>
      <c r="C26" s="202">
        <v>-104.46874185139146</v>
      </c>
      <c r="D26" s="202">
        <v>17.092352449999996</v>
      </c>
      <c r="E26" s="202">
        <v>45.488054130000002</v>
      </c>
      <c r="F26" s="202">
        <v>129.97528364673266</v>
      </c>
      <c r="G26" s="202">
        <v>300.32631470151165</v>
      </c>
      <c r="H26" s="204">
        <v>388.41326307685284</v>
      </c>
      <c r="I26" s="202">
        <v>0</v>
      </c>
      <c r="J26" s="202">
        <v>0</v>
      </c>
      <c r="K26" s="202">
        <v>0</v>
      </c>
      <c r="L26" s="202">
        <v>-34.604168847142262</v>
      </c>
      <c r="M26" s="202">
        <v>38.310555255982671</v>
      </c>
      <c r="N26" s="202">
        <v>0</v>
      </c>
      <c r="O26" s="202">
        <v>0</v>
      </c>
      <c r="P26" s="202">
        <v>-0.1813834</v>
      </c>
      <c r="Q26" s="202">
        <v>0</v>
      </c>
      <c r="R26" s="202">
        <v>4.76322752</v>
      </c>
      <c r="S26" s="202">
        <v>0</v>
      </c>
      <c r="T26" s="202">
        <v>-63.478438053922766</v>
      </c>
      <c r="U26" s="202">
        <v>-2.5446926900000002</v>
      </c>
      <c r="V26" s="202">
        <v>0</v>
      </c>
      <c r="W26" s="202">
        <v>0</v>
      </c>
      <c r="X26" s="202">
        <v>5.33829639</v>
      </c>
      <c r="Y26" s="202">
        <v>0</v>
      </c>
      <c r="Z26" s="202">
        <v>-56.561487196309102</v>
      </c>
      <c r="AA26" s="202">
        <v>0</v>
      </c>
      <c r="AB26" s="202">
        <v>4.4893491699999997</v>
      </c>
      <c r="AC26" s="202">
        <v>-6.1628976599999996</v>
      </c>
      <c r="AD26" s="202">
        <v>0</v>
      </c>
      <c r="AE26" s="202">
        <v>0</v>
      </c>
      <c r="AF26" s="202">
        <v>33.988992809999999</v>
      </c>
      <c r="AG26" s="202">
        <v>0</v>
      </c>
      <c r="AH26" s="202">
        <v>0</v>
      </c>
      <c r="AI26" s="202">
        <v>-34.574904850000003</v>
      </c>
      <c r="AJ26" s="202">
        <v>12.520830569999999</v>
      </c>
      <c r="AK26" s="202">
        <v>0</v>
      </c>
      <c r="AL26" s="202">
        <v>0</v>
      </c>
      <c r="AM26" s="202">
        <v>-1.4815017699999999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-0.85387630999999997</v>
      </c>
      <c r="AT26" s="202">
        <v>0</v>
      </c>
      <c r="AU26" s="202">
        <v>13.655709659999999</v>
      </c>
      <c r="AV26" s="202">
        <v>0</v>
      </c>
      <c r="AW26" s="202">
        <v>45.488054130000002</v>
      </c>
      <c r="AX26" s="202">
        <v>142.6970419721556</v>
      </c>
      <c r="AY26" s="202">
        <v>-23.734206637666428</v>
      </c>
      <c r="AZ26" s="202">
        <v>11.012448312243501</v>
      </c>
      <c r="BA26" s="202">
        <v>0</v>
      </c>
      <c r="BB26" s="202">
        <v>0</v>
      </c>
      <c r="BC26" s="202">
        <v>0</v>
      </c>
      <c r="BD26" s="202">
        <v>-58.515784850000003</v>
      </c>
      <c r="BE26" s="202">
        <v>0</v>
      </c>
      <c r="BF26" s="202">
        <v>34.006117270000004</v>
      </c>
      <c r="BG26" s="202">
        <v>0</v>
      </c>
      <c r="BH26" s="202">
        <v>0</v>
      </c>
      <c r="BI26" s="202">
        <v>324.83598228151163</v>
      </c>
      <c r="BJ26" s="202">
        <v>0</v>
      </c>
      <c r="BK26" s="202">
        <v>0</v>
      </c>
      <c r="BL26" s="202">
        <v>0</v>
      </c>
    </row>
    <row r="27" spans="2:64" x14ac:dyDescent="0.25">
      <c r="B27" s="203">
        <v>37622</v>
      </c>
      <c r="C27" s="202">
        <v>34.985935792614143</v>
      </c>
      <c r="D27" s="202">
        <v>19.512197440000001</v>
      </c>
      <c r="E27" s="202">
        <v>45.360936959999997</v>
      </c>
      <c r="F27" s="202">
        <v>54.813849526279355</v>
      </c>
      <c r="G27" s="202">
        <v>56.027764537377294</v>
      </c>
      <c r="H27" s="204">
        <v>210.70068425627079</v>
      </c>
      <c r="I27" s="202">
        <v>0</v>
      </c>
      <c r="J27" s="202">
        <v>0</v>
      </c>
      <c r="K27" s="202">
        <v>0</v>
      </c>
      <c r="L27" s="202">
        <v>-40.674660960890947</v>
      </c>
      <c r="M27" s="202">
        <v>49.670121148662879</v>
      </c>
      <c r="N27" s="202">
        <v>0</v>
      </c>
      <c r="O27" s="202">
        <v>0</v>
      </c>
      <c r="P27" s="202">
        <v>-0.19289217</v>
      </c>
      <c r="Q27" s="202">
        <v>0</v>
      </c>
      <c r="R27" s="202">
        <v>0</v>
      </c>
      <c r="S27" s="202">
        <v>0</v>
      </c>
      <c r="T27" s="202">
        <v>77.915240903003507</v>
      </c>
      <c r="U27" s="202">
        <v>-2.45113088</v>
      </c>
      <c r="V27" s="202">
        <v>0</v>
      </c>
      <c r="W27" s="202">
        <v>0</v>
      </c>
      <c r="X27" s="202">
        <v>5.0243117799999997</v>
      </c>
      <c r="Y27" s="202">
        <v>0</v>
      </c>
      <c r="Z27" s="202">
        <v>-61.610833138161311</v>
      </c>
      <c r="AA27" s="202">
        <v>0</v>
      </c>
      <c r="AB27" s="202">
        <v>7.3057791099999996</v>
      </c>
      <c r="AC27" s="202">
        <v>-5.5603729199999998</v>
      </c>
      <c r="AD27" s="202">
        <v>0</v>
      </c>
      <c r="AE27" s="202">
        <v>0</v>
      </c>
      <c r="AF27" s="202">
        <v>31.942717500000001</v>
      </c>
      <c r="AG27" s="202">
        <v>0</v>
      </c>
      <c r="AH27" s="202">
        <v>0</v>
      </c>
      <c r="AI27" s="202">
        <v>-16.33704479</v>
      </c>
      <c r="AJ27" s="202">
        <v>11.866393130000001</v>
      </c>
      <c r="AK27" s="202">
        <v>0</v>
      </c>
      <c r="AL27" s="202">
        <v>0</v>
      </c>
      <c r="AM27" s="202">
        <v>-1.5249599899999999</v>
      </c>
      <c r="AN27" s="202">
        <v>0</v>
      </c>
      <c r="AO27" s="202">
        <v>0</v>
      </c>
      <c r="AP27" s="202">
        <v>0</v>
      </c>
      <c r="AQ27" s="202">
        <v>0</v>
      </c>
      <c r="AR27" s="202">
        <v>0</v>
      </c>
      <c r="AS27" s="202">
        <v>-0.87453548999999997</v>
      </c>
      <c r="AT27" s="202">
        <v>0</v>
      </c>
      <c r="AU27" s="202">
        <v>0</v>
      </c>
      <c r="AV27" s="202">
        <v>0</v>
      </c>
      <c r="AW27" s="202">
        <v>45.360936959999997</v>
      </c>
      <c r="AX27" s="202">
        <v>36.369593042971381</v>
      </c>
      <c r="AY27" s="202">
        <v>7.9286302277222482</v>
      </c>
      <c r="AZ27" s="202">
        <v>10.515626255585731</v>
      </c>
      <c r="BA27" s="202">
        <v>0</v>
      </c>
      <c r="BB27" s="202">
        <v>0</v>
      </c>
      <c r="BC27" s="202">
        <v>4.8925027273772876</v>
      </c>
      <c r="BD27" s="202">
        <v>-59.250448609999999</v>
      </c>
      <c r="BE27" s="202">
        <v>0</v>
      </c>
      <c r="BF27" s="202">
        <v>25.775239540000001</v>
      </c>
      <c r="BG27" s="202">
        <v>0</v>
      </c>
      <c r="BH27" s="202">
        <v>0</v>
      </c>
      <c r="BI27" s="202">
        <v>84.610470880000008</v>
      </c>
      <c r="BJ27" s="202">
        <v>0</v>
      </c>
      <c r="BK27" s="202">
        <v>0</v>
      </c>
      <c r="BL27" s="202">
        <v>0</v>
      </c>
    </row>
    <row r="28" spans="2:64" x14ac:dyDescent="0.25">
      <c r="B28" s="203">
        <v>37653</v>
      </c>
      <c r="C28" s="202">
        <v>40.454705244822755</v>
      </c>
      <c r="D28" s="202">
        <v>21.572235029999998</v>
      </c>
      <c r="E28" s="202">
        <v>40.847120400000001</v>
      </c>
      <c r="F28" s="202">
        <v>48.48375990054322</v>
      </c>
      <c r="G28" s="202">
        <v>48.033658247377289</v>
      </c>
      <c r="H28" s="204">
        <v>199.39147882274324</v>
      </c>
      <c r="I28" s="202">
        <v>0</v>
      </c>
      <c r="J28" s="202">
        <v>0</v>
      </c>
      <c r="K28" s="202">
        <v>0</v>
      </c>
      <c r="L28" s="202">
        <v>-34.416106475608323</v>
      </c>
      <c r="M28" s="202">
        <v>46.189138942833594</v>
      </c>
      <c r="N28" s="202">
        <v>0</v>
      </c>
      <c r="O28" s="202">
        <v>0</v>
      </c>
      <c r="P28" s="202">
        <v>-5.1928040000000002E-2</v>
      </c>
      <c r="Q28" s="202">
        <v>0</v>
      </c>
      <c r="R28" s="202">
        <v>0</v>
      </c>
      <c r="S28" s="202">
        <v>0</v>
      </c>
      <c r="T28" s="202">
        <v>71.128702734539374</v>
      </c>
      <c r="U28" s="202">
        <v>-2.3172470199999999</v>
      </c>
      <c r="V28" s="202">
        <v>0</v>
      </c>
      <c r="W28" s="202">
        <v>0</v>
      </c>
      <c r="X28" s="202">
        <v>5.3501265</v>
      </c>
      <c r="Y28" s="202">
        <v>0</v>
      </c>
      <c r="Z28" s="202">
        <v>-57.972352666941894</v>
      </c>
      <c r="AA28" s="202">
        <v>0</v>
      </c>
      <c r="AB28" s="202">
        <v>12.544371269999999</v>
      </c>
      <c r="AC28" s="202">
        <v>-5.5435377600000004</v>
      </c>
      <c r="AD28" s="202">
        <v>0</v>
      </c>
      <c r="AE28" s="202">
        <v>0</v>
      </c>
      <c r="AF28" s="202">
        <v>34.336569189999999</v>
      </c>
      <c r="AG28" s="202">
        <v>0</v>
      </c>
      <c r="AH28" s="202">
        <v>0</v>
      </c>
      <c r="AI28" s="202">
        <v>-13.94686669</v>
      </c>
      <c r="AJ28" s="202">
        <v>8.7630804799999993</v>
      </c>
      <c r="AK28" s="202">
        <v>0</v>
      </c>
      <c r="AL28" s="202">
        <v>0</v>
      </c>
      <c r="AM28" s="202">
        <v>-1.2904060799999999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-0.74660411000000004</v>
      </c>
      <c r="AT28" s="202">
        <v>0</v>
      </c>
      <c r="AU28" s="202">
        <v>0</v>
      </c>
      <c r="AV28" s="202">
        <v>0</v>
      </c>
      <c r="AW28" s="202">
        <v>40.847120400000001</v>
      </c>
      <c r="AX28" s="202">
        <v>32.766628831874371</v>
      </c>
      <c r="AY28" s="202">
        <v>5.0421797179386516</v>
      </c>
      <c r="AZ28" s="202">
        <v>10.674951350730197</v>
      </c>
      <c r="BA28" s="202">
        <v>0</v>
      </c>
      <c r="BB28" s="202">
        <v>0</v>
      </c>
      <c r="BC28" s="202">
        <v>5.3438843873772877</v>
      </c>
      <c r="BD28" s="202">
        <v>-53.724240369999997</v>
      </c>
      <c r="BE28" s="202">
        <v>0</v>
      </c>
      <c r="BF28" s="202">
        <v>21.644691359999999</v>
      </c>
      <c r="BG28" s="202">
        <v>0</v>
      </c>
      <c r="BH28" s="202">
        <v>0</v>
      </c>
      <c r="BI28" s="202">
        <v>74.769322869999996</v>
      </c>
      <c r="BJ28" s="202">
        <v>0</v>
      </c>
      <c r="BK28" s="202">
        <v>0</v>
      </c>
      <c r="BL28" s="202">
        <v>0</v>
      </c>
    </row>
    <row r="29" spans="2:64" x14ac:dyDescent="0.25">
      <c r="B29" s="203">
        <v>37681</v>
      </c>
      <c r="C29" s="202">
        <v>36.212721061965823</v>
      </c>
      <c r="D29" s="202">
        <v>30.202159399999999</v>
      </c>
      <c r="E29" s="202">
        <v>45.093944880000002</v>
      </c>
      <c r="F29" s="202">
        <v>51.77658857599711</v>
      </c>
      <c r="G29" s="202">
        <v>55.169831117377299</v>
      </c>
      <c r="H29" s="204">
        <v>218.45524503534025</v>
      </c>
      <c r="I29" s="202">
        <v>0</v>
      </c>
      <c r="J29" s="202">
        <v>0</v>
      </c>
      <c r="K29" s="202">
        <v>0</v>
      </c>
      <c r="L29" s="202">
        <v>-30.221539368159114</v>
      </c>
      <c r="M29" s="202">
        <v>35.985324132680596</v>
      </c>
      <c r="N29" s="202">
        <v>0</v>
      </c>
      <c r="O29" s="202">
        <v>0</v>
      </c>
      <c r="P29" s="202">
        <v>-0.20885669000000001</v>
      </c>
      <c r="Q29" s="202">
        <v>0</v>
      </c>
      <c r="R29" s="202">
        <v>0</v>
      </c>
      <c r="S29" s="202">
        <v>0</v>
      </c>
      <c r="T29" s="202">
        <v>76.601851994200985</v>
      </c>
      <c r="U29" s="202">
        <v>-1.08093236</v>
      </c>
      <c r="V29" s="202">
        <v>0</v>
      </c>
      <c r="W29" s="202">
        <v>0</v>
      </c>
      <c r="X29" s="202">
        <v>5.6429037199999996</v>
      </c>
      <c r="Y29" s="202">
        <v>0</v>
      </c>
      <c r="Z29" s="202">
        <v>-58.005123866756648</v>
      </c>
      <c r="AA29" s="202">
        <v>0</v>
      </c>
      <c r="AB29" s="202">
        <v>7.4990934999999999</v>
      </c>
      <c r="AC29" s="202">
        <v>-5.5276448499999997</v>
      </c>
      <c r="AD29" s="202">
        <v>0</v>
      </c>
      <c r="AE29" s="202">
        <v>0</v>
      </c>
      <c r="AF29" s="202">
        <v>41.513779839999998</v>
      </c>
      <c r="AG29" s="202">
        <v>0</v>
      </c>
      <c r="AH29" s="202">
        <v>0</v>
      </c>
      <c r="AI29" s="202">
        <v>-12.492164109999999</v>
      </c>
      <c r="AJ29" s="202">
        <v>8.1810124500000008</v>
      </c>
      <c r="AK29" s="202">
        <v>0</v>
      </c>
      <c r="AL29" s="202">
        <v>0</v>
      </c>
      <c r="AM29" s="202">
        <v>-1.13399223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-0.33883170000000001</v>
      </c>
      <c r="AT29" s="202">
        <v>0</v>
      </c>
      <c r="AU29" s="202">
        <v>0</v>
      </c>
      <c r="AV29" s="202">
        <v>0</v>
      </c>
      <c r="AW29" s="202">
        <v>45.093944880000002</v>
      </c>
      <c r="AX29" s="202">
        <v>30.929405729056221</v>
      </c>
      <c r="AY29" s="202">
        <v>9.5812842237705791</v>
      </c>
      <c r="AZ29" s="202">
        <v>11.265898623170308</v>
      </c>
      <c r="BA29" s="202">
        <v>0</v>
      </c>
      <c r="BB29" s="202">
        <v>0</v>
      </c>
      <c r="BC29" s="202">
        <v>4.9192019373772879</v>
      </c>
      <c r="BD29" s="202">
        <v>-59.694663249999998</v>
      </c>
      <c r="BE29" s="202">
        <v>0</v>
      </c>
      <c r="BF29" s="202">
        <v>25.137462719999998</v>
      </c>
      <c r="BG29" s="202">
        <v>0</v>
      </c>
      <c r="BH29" s="202">
        <v>0</v>
      </c>
      <c r="BI29" s="202">
        <v>84.807829710000007</v>
      </c>
      <c r="BJ29" s="202">
        <v>0</v>
      </c>
      <c r="BK29" s="202">
        <v>0</v>
      </c>
      <c r="BL29" s="202">
        <v>0</v>
      </c>
    </row>
    <row r="30" spans="2:64" x14ac:dyDescent="0.25">
      <c r="B30" s="203">
        <v>37712</v>
      </c>
      <c r="C30" s="202">
        <v>47.4849693231873</v>
      </c>
      <c r="D30" s="202">
        <v>44.541704919999994</v>
      </c>
      <c r="E30" s="202">
        <v>0</v>
      </c>
      <c r="F30" s="202">
        <v>67.112065418133938</v>
      </c>
      <c r="G30" s="202">
        <v>82.829730888683372</v>
      </c>
      <c r="H30" s="204">
        <v>241.96847055000461</v>
      </c>
      <c r="I30" s="202">
        <v>0</v>
      </c>
      <c r="J30" s="202">
        <v>0</v>
      </c>
      <c r="K30" s="202">
        <v>0</v>
      </c>
      <c r="L30" s="202">
        <v>-24.606158979985793</v>
      </c>
      <c r="M30" s="202">
        <v>-10.16114195583247</v>
      </c>
      <c r="N30" s="202">
        <v>0</v>
      </c>
      <c r="O30" s="202">
        <v>0</v>
      </c>
      <c r="P30" s="202">
        <v>-0.29317609</v>
      </c>
      <c r="Q30" s="202">
        <v>0</v>
      </c>
      <c r="R30" s="202">
        <v>0</v>
      </c>
      <c r="S30" s="202">
        <v>0</v>
      </c>
      <c r="T30" s="202">
        <v>68.313961739005563</v>
      </c>
      <c r="U30" s="202">
        <v>-0.69171333000000002</v>
      </c>
      <c r="V30" s="202">
        <v>0</v>
      </c>
      <c r="W30" s="202">
        <v>0</v>
      </c>
      <c r="X30" s="202">
        <v>6.1067865299999999</v>
      </c>
      <c r="Y30" s="202">
        <v>0</v>
      </c>
      <c r="Z30" s="202">
        <v>0.82282904999999995</v>
      </c>
      <c r="AA30" s="202">
        <v>0</v>
      </c>
      <c r="AB30" s="202">
        <v>7.9935823600000004</v>
      </c>
      <c r="AC30" s="202">
        <v>-5.5091293600000002</v>
      </c>
      <c r="AD30" s="202">
        <v>0</v>
      </c>
      <c r="AE30" s="202">
        <v>0</v>
      </c>
      <c r="AF30" s="202">
        <v>47.88357087</v>
      </c>
      <c r="AG30" s="202">
        <v>0</v>
      </c>
      <c r="AH30" s="202">
        <v>0</v>
      </c>
      <c r="AI30" s="202">
        <v>0.79128032000000004</v>
      </c>
      <c r="AJ30" s="202">
        <v>1.5513866000000001</v>
      </c>
      <c r="AK30" s="202">
        <v>0</v>
      </c>
      <c r="AL30" s="202">
        <v>0</v>
      </c>
      <c r="AM30" s="202">
        <v>0</v>
      </c>
      <c r="AN30" s="202">
        <v>0</v>
      </c>
      <c r="AO30" s="202">
        <v>0</v>
      </c>
      <c r="AP30" s="202">
        <v>0</v>
      </c>
      <c r="AQ30" s="202">
        <v>0</v>
      </c>
      <c r="AR30" s="202">
        <v>0</v>
      </c>
      <c r="AS30" s="202">
        <v>-0.17540351000000001</v>
      </c>
      <c r="AT30" s="202">
        <v>0</v>
      </c>
      <c r="AU30" s="202">
        <v>0</v>
      </c>
      <c r="AV30" s="202">
        <v>0</v>
      </c>
      <c r="AW30" s="202">
        <v>0</v>
      </c>
      <c r="AX30" s="202">
        <v>30.309832500852998</v>
      </c>
      <c r="AY30" s="202">
        <v>23.503562629062646</v>
      </c>
      <c r="AZ30" s="202">
        <v>13.298670288218288</v>
      </c>
      <c r="BA30" s="202">
        <v>0</v>
      </c>
      <c r="BB30" s="202">
        <v>0</v>
      </c>
      <c r="BC30" s="202">
        <v>5.0792837773772881</v>
      </c>
      <c r="BD30" s="202">
        <v>-5.1612209999999999E-2</v>
      </c>
      <c r="BE30" s="202">
        <v>0</v>
      </c>
      <c r="BF30" s="202">
        <v>24.069633881306085</v>
      </c>
      <c r="BG30" s="202">
        <v>0</v>
      </c>
      <c r="BH30" s="202">
        <v>0</v>
      </c>
      <c r="BI30" s="202">
        <v>53.73242544</v>
      </c>
      <c r="BJ30" s="202">
        <v>0</v>
      </c>
      <c r="BK30" s="202">
        <v>0</v>
      </c>
      <c r="BL30" s="202">
        <v>0</v>
      </c>
    </row>
    <row r="31" spans="2:64" x14ac:dyDescent="0.25">
      <c r="B31" s="203">
        <v>37742</v>
      </c>
      <c r="C31" s="202">
        <v>47.872002376675333</v>
      </c>
      <c r="D31" s="202">
        <v>56.736848870000003</v>
      </c>
      <c r="E31" s="202">
        <v>0</v>
      </c>
      <c r="F31" s="202">
        <v>68.871296889466095</v>
      </c>
      <c r="G31" s="202">
        <v>84.513041057561338</v>
      </c>
      <c r="H31" s="204">
        <v>257.99318919370273</v>
      </c>
      <c r="I31" s="202">
        <v>0</v>
      </c>
      <c r="J31" s="202">
        <v>0</v>
      </c>
      <c r="K31" s="202">
        <v>0</v>
      </c>
      <c r="L31" s="202">
        <v>-24.09630709761602</v>
      </c>
      <c r="M31" s="202">
        <v>-10.810152996589423</v>
      </c>
      <c r="N31" s="202">
        <v>0</v>
      </c>
      <c r="O31" s="202">
        <v>0</v>
      </c>
      <c r="P31" s="202">
        <v>-0.39476894000000001</v>
      </c>
      <c r="Q31" s="202">
        <v>0</v>
      </c>
      <c r="R31" s="202">
        <v>0</v>
      </c>
      <c r="S31" s="202">
        <v>0</v>
      </c>
      <c r="T31" s="202">
        <v>69.975266080880772</v>
      </c>
      <c r="U31" s="202">
        <v>-0.71634332999999994</v>
      </c>
      <c r="V31" s="202">
        <v>0</v>
      </c>
      <c r="W31" s="202">
        <v>0</v>
      </c>
      <c r="X31" s="202">
        <v>6.0314398699999998</v>
      </c>
      <c r="Y31" s="202">
        <v>0</v>
      </c>
      <c r="Z31" s="202">
        <v>0.95175376</v>
      </c>
      <c r="AA31" s="202">
        <v>0</v>
      </c>
      <c r="AB31" s="202">
        <v>6.93111503</v>
      </c>
      <c r="AC31" s="202">
        <v>-5.4903451800000003</v>
      </c>
      <c r="AD31" s="202">
        <v>0</v>
      </c>
      <c r="AE31" s="202">
        <v>0</v>
      </c>
      <c r="AF31" s="202">
        <v>51.027745520000003</v>
      </c>
      <c r="AG31" s="202">
        <v>0</v>
      </c>
      <c r="AH31" s="202">
        <v>0</v>
      </c>
      <c r="AI31" s="202">
        <v>0.92523873999999995</v>
      </c>
      <c r="AJ31" s="202">
        <v>10.477079720000001</v>
      </c>
      <c r="AK31" s="202">
        <v>0</v>
      </c>
      <c r="AL31" s="202">
        <v>0</v>
      </c>
      <c r="AM31" s="202">
        <v>0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-0.20286993</v>
      </c>
      <c r="AT31" s="202">
        <v>0</v>
      </c>
      <c r="AU31" s="202">
        <v>0</v>
      </c>
      <c r="AV31" s="202">
        <v>0</v>
      </c>
      <c r="AW31" s="202">
        <v>0</v>
      </c>
      <c r="AX31" s="202">
        <v>30.86903836955134</v>
      </c>
      <c r="AY31" s="202">
        <v>24.879280095864583</v>
      </c>
      <c r="AZ31" s="202">
        <v>13.122978424050181</v>
      </c>
      <c r="BA31" s="202">
        <v>0</v>
      </c>
      <c r="BB31" s="202">
        <v>0</v>
      </c>
      <c r="BC31" s="202">
        <v>4.9496306173772879</v>
      </c>
      <c r="BD31" s="202">
        <v>-0.25538150999999998</v>
      </c>
      <c r="BE31" s="202">
        <v>0</v>
      </c>
      <c r="BF31" s="202">
        <v>24.118189040184056</v>
      </c>
      <c r="BG31" s="202">
        <v>0</v>
      </c>
      <c r="BH31" s="202">
        <v>0</v>
      </c>
      <c r="BI31" s="202">
        <v>55.700602910000001</v>
      </c>
      <c r="BJ31" s="202">
        <v>0</v>
      </c>
      <c r="BK31" s="202">
        <v>0</v>
      </c>
      <c r="BL31" s="202">
        <v>0</v>
      </c>
    </row>
    <row r="32" spans="2:64" x14ac:dyDescent="0.25">
      <c r="B32" s="203">
        <v>37773</v>
      </c>
      <c r="C32" s="202">
        <v>48.863307071871176</v>
      </c>
      <c r="D32" s="202">
        <v>55.878154079999995</v>
      </c>
      <c r="E32" s="202">
        <v>0</v>
      </c>
      <c r="F32" s="202">
        <v>68.026696283000788</v>
      </c>
      <c r="G32" s="202">
        <v>81.608767526764126</v>
      </c>
      <c r="H32" s="204">
        <v>254.37692496163609</v>
      </c>
      <c r="I32" s="202">
        <v>0</v>
      </c>
      <c r="J32" s="202">
        <v>0</v>
      </c>
      <c r="K32" s="202">
        <v>0</v>
      </c>
      <c r="L32" s="202">
        <v>-24.999111771507032</v>
      </c>
      <c r="M32" s="202">
        <v>-8.6462783818590481</v>
      </c>
      <c r="N32" s="202">
        <v>0</v>
      </c>
      <c r="O32" s="202">
        <v>0</v>
      </c>
      <c r="P32" s="202">
        <v>-0.43811032</v>
      </c>
      <c r="Q32" s="202">
        <v>0</v>
      </c>
      <c r="R32" s="202">
        <v>0</v>
      </c>
      <c r="S32" s="202">
        <v>0</v>
      </c>
      <c r="T32" s="202">
        <v>68.205585835237258</v>
      </c>
      <c r="U32" s="202">
        <v>-0.74416864999999999</v>
      </c>
      <c r="V32" s="202">
        <v>0</v>
      </c>
      <c r="W32" s="202">
        <v>0</v>
      </c>
      <c r="X32" s="202">
        <v>5.8578398600000003</v>
      </c>
      <c r="Y32" s="202">
        <v>0</v>
      </c>
      <c r="Z32" s="202">
        <v>0.90194361999999995</v>
      </c>
      <c r="AA32" s="202">
        <v>0</v>
      </c>
      <c r="AB32" s="202">
        <v>8.7256068800000008</v>
      </c>
      <c r="AC32" s="202">
        <v>-5.4701423399999998</v>
      </c>
      <c r="AD32" s="202">
        <v>0</v>
      </c>
      <c r="AE32" s="202">
        <v>0</v>
      </c>
      <c r="AF32" s="202">
        <v>49.859918479999997</v>
      </c>
      <c r="AG32" s="202">
        <v>0</v>
      </c>
      <c r="AH32" s="202">
        <v>0</v>
      </c>
      <c r="AI32" s="202">
        <v>0.87681991999999997</v>
      </c>
      <c r="AJ32" s="202">
        <v>10.803812199999999</v>
      </c>
      <c r="AK32" s="202">
        <v>0</v>
      </c>
      <c r="AL32" s="202">
        <v>0</v>
      </c>
      <c r="AM32" s="202">
        <v>0</v>
      </c>
      <c r="AN32" s="202">
        <v>0</v>
      </c>
      <c r="AO32" s="202">
        <v>0</v>
      </c>
      <c r="AP32" s="202">
        <v>0</v>
      </c>
      <c r="AQ32" s="202">
        <v>0</v>
      </c>
      <c r="AR32" s="202">
        <v>0</v>
      </c>
      <c r="AS32" s="202">
        <v>-0.19225418</v>
      </c>
      <c r="AT32" s="202">
        <v>0</v>
      </c>
      <c r="AU32" s="202">
        <v>0</v>
      </c>
      <c r="AV32" s="202">
        <v>0</v>
      </c>
      <c r="AW32" s="202">
        <v>0</v>
      </c>
      <c r="AX32" s="202">
        <v>31.735348413050751</v>
      </c>
      <c r="AY32" s="202">
        <v>23.758746598380633</v>
      </c>
      <c r="AZ32" s="202">
        <v>12.532601271569401</v>
      </c>
      <c r="BA32" s="202">
        <v>0</v>
      </c>
      <c r="BB32" s="202">
        <v>0</v>
      </c>
      <c r="BC32" s="202">
        <v>5.1100629973772884</v>
      </c>
      <c r="BD32" s="202">
        <v>-0.22133541000000001</v>
      </c>
      <c r="BE32" s="202">
        <v>0</v>
      </c>
      <c r="BF32" s="202">
        <v>23.602305639386849</v>
      </c>
      <c r="BG32" s="202">
        <v>0</v>
      </c>
      <c r="BH32" s="202">
        <v>0</v>
      </c>
      <c r="BI32" s="202">
        <v>53.117734299999995</v>
      </c>
      <c r="BJ32" s="202">
        <v>0</v>
      </c>
      <c r="BK32" s="202">
        <v>0</v>
      </c>
      <c r="BL32" s="202">
        <v>0</v>
      </c>
    </row>
    <row r="33" spans="2:64" x14ac:dyDescent="0.25">
      <c r="B33" s="203">
        <v>37803</v>
      </c>
      <c r="C33" s="202">
        <v>51.465696267536607</v>
      </c>
      <c r="D33" s="202">
        <v>58.951923379999997</v>
      </c>
      <c r="E33" s="202">
        <v>0</v>
      </c>
      <c r="F33" s="202">
        <v>73.29008848952752</v>
      </c>
      <c r="G33" s="202">
        <v>82.577733051171762</v>
      </c>
      <c r="H33" s="204">
        <v>266.28544118823589</v>
      </c>
      <c r="I33" s="202">
        <v>0</v>
      </c>
      <c r="J33" s="202">
        <v>0</v>
      </c>
      <c r="K33" s="202">
        <v>0</v>
      </c>
      <c r="L33" s="202">
        <v>-26.491069279641778</v>
      </c>
      <c r="M33" s="202">
        <v>-6.3684042696090728</v>
      </c>
      <c r="N33" s="202">
        <v>0</v>
      </c>
      <c r="O33" s="202">
        <v>0</v>
      </c>
      <c r="P33" s="202">
        <v>-0.44170641999999999</v>
      </c>
      <c r="Q33" s="202">
        <v>0</v>
      </c>
      <c r="R33" s="202">
        <v>0</v>
      </c>
      <c r="S33" s="202">
        <v>0</v>
      </c>
      <c r="T33" s="202">
        <v>70.985099776787465</v>
      </c>
      <c r="U33" s="202">
        <v>-0.86714323999999998</v>
      </c>
      <c r="V33" s="202">
        <v>0</v>
      </c>
      <c r="W33" s="202">
        <v>0</v>
      </c>
      <c r="X33" s="202">
        <v>5.6813622400000003</v>
      </c>
      <c r="Y33" s="202">
        <v>0</v>
      </c>
      <c r="Z33" s="202">
        <v>1.0336210100000001</v>
      </c>
      <c r="AA33" s="202">
        <v>0</v>
      </c>
      <c r="AB33" s="202">
        <v>7.93393645</v>
      </c>
      <c r="AC33" s="202">
        <v>-5.4498143199999998</v>
      </c>
      <c r="AD33" s="202">
        <v>0</v>
      </c>
      <c r="AE33" s="202">
        <v>0</v>
      </c>
      <c r="AF33" s="202">
        <v>51.44873836</v>
      </c>
      <c r="AG33" s="202">
        <v>0</v>
      </c>
      <c r="AH33" s="202">
        <v>0</v>
      </c>
      <c r="AI33" s="202">
        <v>1.0138003600000001</v>
      </c>
      <c r="AJ33" s="202">
        <v>12.14053784</v>
      </c>
      <c r="AK33" s="202">
        <v>0</v>
      </c>
      <c r="AL33" s="202">
        <v>0</v>
      </c>
      <c r="AM33" s="202">
        <v>0</v>
      </c>
      <c r="AN33" s="202">
        <v>0</v>
      </c>
      <c r="AO33" s="202">
        <v>0</v>
      </c>
      <c r="AP33" s="202">
        <v>0</v>
      </c>
      <c r="AQ33" s="202">
        <v>0</v>
      </c>
      <c r="AR33" s="202">
        <v>0</v>
      </c>
      <c r="AS33" s="202">
        <v>-0.20133886000000001</v>
      </c>
      <c r="AT33" s="202">
        <v>0</v>
      </c>
      <c r="AU33" s="202">
        <v>0</v>
      </c>
      <c r="AV33" s="202">
        <v>0</v>
      </c>
      <c r="AW33" s="202">
        <v>0</v>
      </c>
      <c r="AX33" s="202">
        <v>35.685539066325234</v>
      </c>
      <c r="AY33" s="202">
        <v>25.440970326850625</v>
      </c>
      <c r="AZ33" s="202">
        <v>12.163579096351659</v>
      </c>
      <c r="BA33" s="202">
        <v>0</v>
      </c>
      <c r="BB33" s="202">
        <v>0</v>
      </c>
      <c r="BC33" s="202">
        <v>4.9826952773772879</v>
      </c>
      <c r="BD33" s="202">
        <v>-0.16472800000000001</v>
      </c>
      <c r="BE33" s="202">
        <v>0</v>
      </c>
      <c r="BF33" s="202">
        <v>23.038794033794478</v>
      </c>
      <c r="BG33" s="202">
        <v>0</v>
      </c>
      <c r="BH33" s="202">
        <v>0</v>
      </c>
      <c r="BI33" s="202">
        <v>54.720971739999996</v>
      </c>
      <c r="BJ33" s="202">
        <v>0</v>
      </c>
      <c r="BK33" s="202">
        <v>0</v>
      </c>
      <c r="BL33" s="202">
        <v>0</v>
      </c>
    </row>
    <row r="34" spans="2:64" x14ac:dyDescent="0.25">
      <c r="B34" s="203">
        <v>37834</v>
      </c>
      <c r="C34" s="202">
        <v>53.866762145807087</v>
      </c>
      <c r="D34" s="202">
        <v>60.015988289999996</v>
      </c>
      <c r="E34" s="202">
        <v>0</v>
      </c>
      <c r="F34" s="202">
        <v>76.260562561678171</v>
      </c>
      <c r="G34" s="202">
        <v>81.277027945609902</v>
      </c>
      <c r="H34" s="204">
        <v>271.42034094309514</v>
      </c>
      <c r="I34" s="202">
        <v>0</v>
      </c>
      <c r="J34" s="202">
        <v>0</v>
      </c>
      <c r="K34" s="202">
        <v>0</v>
      </c>
      <c r="L34" s="202">
        <v>-28.042496006330552</v>
      </c>
      <c r="M34" s="202">
        <v>-3.4936174227071319</v>
      </c>
      <c r="N34" s="202">
        <v>0</v>
      </c>
      <c r="O34" s="202">
        <v>0</v>
      </c>
      <c r="P34" s="202">
        <v>-0.44639828999999998</v>
      </c>
      <c r="Q34" s="202">
        <v>0</v>
      </c>
      <c r="R34" s="202">
        <v>0</v>
      </c>
      <c r="S34" s="202">
        <v>0</v>
      </c>
      <c r="T34" s="202">
        <v>71.71611959484477</v>
      </c>
      <c r="U34" s="202">
        <v>-0.96585602999999998</v>
      </c>
      <c r="V34" s="202">
        <v>0</v>
      </c>
      <c r="W34" s="202">
        <v>0</v>
      </c>
      <c r="X34" s="202">
        <v>5.4916374100000001</v>
      </c>
      <c r="Y34" s="202">
        <v>0</v>
      </c>
      <c r="Z34" s="202">
        <v>1.11803867</v>
      </c>
      <c r="AA34" s="202">
        <v>0</v>
      </c>
      <c r="AB34" s="202">
        <v>8.4893342199999999</v>
      </c>
      <c r="AC34" s="202">
        <v>-5.4280047400000004</v>
      </c>
      <c r="AD34" s="202">
        <v>0</v>
      </c>
      <c r="AE34" s="202">
        <v>0</v>
      </c>
      <c r="AF34" s="202">
        <v>51.363839769999998</v>
      </c>
      <c r="AG34" s="202">
        <v>0</v>
      </c>
      <c r="AH34" s="202">
        <v>0</v>
      </c>
      <c r="AI34" s="202">
        <v>1.10477519</v>
      </c>
      <c r="AJ34" s="202">
        <v>13.19478436</v>
      </c>
      <c r="AK34" s="202">
        <v>0</v>
      </c>
      <c r="AL34" s="202">
        <v>0</v>
      </c>
      <c r="AM34" s="202">
        <v>0</v>
      </c>
      <c r="AN34" s="202">
        <v>0</v>
      </c>
      <c r="AO34" s="202">
        <v>0</v>
      </c>
      <c r="AP34" s="202">
        <v>0</v>
      </c>
      <c r="AQ34" s="202">
        <v>0</v>
      </c>
      <c r="AR34" s="202">
        <v>0</v>
      </c>
      <c r="AS34" s="202">
        <v>-0.21940629</v>
      </c>
      <c r="AT34" s="202">
        <v>0</v>
      </c>
      <c r="AU34" s="202">
        <v>0</v>
      </c>
      <c r="AV34" s="202">
        <v>0</v>
      </c>
      <c r="AW34" s="202">
        <v>0</v>
      </c>
      <c r="AX34" s="202">
        <v>38.753574276587074</v>
      </c>
      <c r="AY34" s="202">
        <v>25.818815998100789</v>
      </c>
      <c r="AZ34" s="202">
        <v>11.688172286990316</v>
      </c>
      <c r="BA34" s="202">
        <v>0</v>
      </c>
      <c r="BB34" s="202">
        <v>0</v>
      </c>
      <c r="BC34" s="202">
        <v>5.0004872973772878</v>
      </c>
      <c r="BD34" s="202">
        <v>-0.18355476000000001</v>
      </c>
      <c r="BE34" s="202">
        <v>0</v>
      </c>
      <c r="BF34" s="202">
        <v>22.325126918232613</v>
      </c>
      <c r="BG34" s="202">
        <v>0</v>
      </c>
      <c r="BH34" s="202">
        <v>0</v>
      </c>
      <c r="BI34" s="202">
        <v>54.134968489999999</v>
      </c>
      <c r="BJ34" s="202">
        <v>0</v>
      </c>
      <c r="BK34" s="202">
        <v>0</v>
      </c>
      <c r="BL34" s="202">
        <v>0</v>
      </c>
    </row>
    <row r="35" spans="2:64" x14ac:dyDescent="0.25">
      <c r="B35" s="203">
        <v>37865</v>
      </c>
      <c r="C35" s="202">
        <v>53.767604589467197</v>
      </c>
      <c r="D35" s="202">
        <v>56.114337339999999</v>
      </c>
      <c r="E35" s="202">
        <v>0</v>
      </c>
      <c r="F35" s="202">
        <v>74.258514274807212</v>
      </c>
      <c r="G35" s="202">
        <v>78.56732117444605</v>
      </c>
      <c r="H35" s="204">
        <v>262.70777737872049</v>
      </c>
      <c r="I35" s="202">
        <v>0</v>
      </c>
      <c r="J35" s="202">
        <v>0</v>
      </c>
      <c r="K35" s="202">
        <v>0</v>
      </c>
      <c r="L35" s="202">
        <v>-29.455238679529515</v>
      </c>
      <c r="M35" s="202">
        <v>-2.3557605003695983</v>
      </c>
      <c r="N35" s="202">
        <v>0</v>
      </c>
      <c r="O35" s="202">
        <v>0</v>
      </c>
      <c r="P35" s="202">
        <v>-0.30715384000000001</v>
      </c>
      <c r="Q35" s="202">
        <v>0</v>
      </c>
      <c r="R35" s="202">
        <v>0</v>
      </c>
      <c r="S35" s="202">
        <v>0</v>
      </c>
      <c r="T35" s="202">
        <v>70.043575579366305</v>
      </c>
      <c r="U35" s="202">
        <v>-0.94350279999999997</v>
      </c>
      <c r="V35" s="202">
        <v>0</v>
      </c>
      <c r="W35" s="202">
        <v>0</v>
      </c>
      <c r="X35" s="202">
        <v>5.5242317300000003</v>
      </c>
      <c r="Y35" s="202">
        <v>0</v>
      </c>
      <c r="Z35" s="202">
        <v>1.0590133900000001</v>
      </c>
      <c r="AA35" s="202">
        <v>0</v>
      </c>
      <c r="AB35" s="202">
        <v>10.20243971</v>
      </c>
      <c r="AC35" s="202">
        <v>-5.4054155399999999</v>
      </c>
      <c r="AD35" s="202">
        <v>0</v>
      </c>
      <c r="AE35" s="202">
        <v>0</v>
      </c>
      <c r="AF35" s="202">
        <v>48.052284049999997</v>
      </c>
      <c r="AG35" s="202">
        <v>0</v>
      </c>
      <c r="AH35" s="202">
        <v>0</v>
      </c>
      <c r="AI35" s="202">
        <v>1.0464572400000001</v>
      </c>
      <c r="AJ35" s="202">
        <v>12.628836039999999</v>
      </c>
      <c r="AK35" s="202">
        <v>0</v>
      </c>
      <c r="AL35" s="202">
        <v>0</v>
      </c>
      <c r="AM35" s="202">
        <v>0</v>
      </c>
      <c r="AN35" s="202">
        <v>0</v>
      </c>
      <c r="AO35" s="202">
        <v>0</v>
      </c>
      <c r="AP35" s="202">
        <v>0</v>
      </c>
      <c r="AQ35" s="202">
        <v>0</v>
      </c>
      <c r="AR35" s="202">
        <v>0</v>
      </c>
      <c r="AS35" s="202">
        <v>-0.20782444999999999</v>
      </c>
      <c r="AT35" s="202">
        <v>0</v>
      </c>
      <c r="AU35" s="202">
        <v>0</v>
      </c>
      <c r="AV35" s="202">
        <v>0</v>
      </c>
      <c r="AW35" s="202">
        <v>0</v>
      </c>
      <c r="AX35" s="202">
        <v>38.36526647203933</v>
      </c>
      <c r="AY35" s="202">
        <v>24.278484685646859</v>
      </c>
      <c r="AZ35" s="202">
        <v>11.61476311712102</v>
      </c>
      <c r="BA35" s="202">
        <v>0</v>
      </c>
      <c r="BB35" s="202">
        <v>0</v>
      </c>
      <c r="BC35" s="202">
        <v>5.1611630973772877</v>
      </c>
      <c r="BD35" s="202">
        <v>-0.13255669</v>
      </c>
      <c r="BE35" s="202">
        <v>0</v>
      </c>
      <c r="BF35" s="202">
        <v>21.869884757068753</v>
      </c>
      <c r="BG35" s="202">
        <v>0</v>
      </c>
      <c r="BH35" s="202">
        <v>0</v>
      </c>
      <c r="BI35" s="202">
        <v>51.668830010000001</v>
      </c>
      <c r="BJ35" s="202">
        <v>0</v>
      </c>
      <c r="BK35" s="202">
        <v>0</v>
      </c>
      <c r="BL35" s="202">
        <v>0</v>
      </c>
    </row>
    <row r="36" spans="2:64" x14ac:dyDescent="0.25">
      <c r="B36" s="203">
        <v>37895</v>
      </c>
      <c r="C36" s="202">
        <v>46.676844500810589</v>
      </c>
      <c r="D36" s="202">
        <v>43.373636680000004</v>
      </c>
      <c r="E36" s="202">
        <v>0</v>
      </c>
      <c r="F36" s="202">
        <v>73.903672960729409</v>
      </c>
      <c r="G36" s="202">
        <v>79.635413279353486</v>
      </c>
      <c r="H36" s="204">
        <v>243.5895674208935</v>
      </c>
      <c r="I36" s="202">
        <v>0</v>
      </c>
      <c r="J36" s="202">
        <v>0</v>
      </c>
      <c r="K36" s="202">
        <v>0</v>
      </c>
      <c r="L36" s="202">
        <v>-30.41508637883706</v>
      </c>
      <c r="M36" s="202">
        <v>8.2938386656294938E-2</v>
      </c>
      <c r="N36" s="202">
        <v>0</v>
      </c>
      <c r="O36" s="202">
        <v>0</v>
      </c>
      <c r="P36" s="202">
        <v>-0.30475133999999998</v>
      </c>
      <c r="Q36" s="202">
        <v>0</v>
      </c>
      <c r="R36" s="202">
        <v>0</v>
      </c>
      <c r="S36" s="202">
        <v>0</v>
      </c>
      <c r="T36" s="202">
        <v>72.591215232991345</v>
      </c>
      <c r="U36" s="202">
        <v>-1.0573524599999999</v>
      </c>
      <c r="V36" s="202">
        <v>0</v>
      </c>
      <c r="W36" s="202">
        <v>0</v>
      </c>
      <c r="X36" s="202">
        <v>5.47394801</v>
      </c>
      <c r="Y36" s="202">
        <v>0</v>
      </c>
      <c r="Z36" s="202">
        <v>0.30593304999999998</v>
      </c>
      <c r="AA36" s="202">
        <v>0</v>
      </c>
      <c r="AB36" s="202">
        <v>0</v>
      </c>
      <c r="AC36" s="202">
        <v>-5.3830947399999998</v>
      </c>
      <c r="AD36" s="202">
        <v>0</v>
      </c>
      <c r="AE36" s="202">
        <v>0</v>
      </c>
      <c r="AF36" s="202">
        <v>47.603149780000003</v>
      </c>
      <c r="AG36" s="202">
        <v>0</v>
      </c>
      <c r="AH36" s="202">
        <v>0</v>
      </c>
      <c r="AI36" s="202">
        <v>1.3898573999999999</v>
      </c>
      <c r="AJ36" s="202">
        <v>0</v>
      </c>
      <c r="AK36" s="202">
        <v>0</v>
      </c>
      <c r="AL36" s="202">
        <v>0</v>
      </c>
      <c r="AM36" s="202">
        <v>0</v>
      </c>
      <c r="AN36" s="202">
        <v>0</v>
      </c>
      <c r="AO36" s="202">
        <v>0</v>
      </c>
      <c r="AP36" s="202">
        <v>0</v>
      </c>
      <c r="AQ36" s="202">
        <v>0</v>
      </c>
      <c r="AR36" s="202">
        <v>0</v>
      </c>
      <c r="AS36" s="202">
        <v>-0.23627576</v>
      </c>
      <c r="AT36" s="202">
        <v>0</v>
      </c>
      <c r="AU36" s="202">
        <v>0</v>
      </c>
      <c r="AV36" s="202">
        <v>0</v>
      </c>
      <c r="AW36" s="202">
        <v>0</v>
      </c>
      <c r="AX36" s="202">
        <v>42.376800604238234</v>
      </c>
      <c r="AY36" s="202">
        <v>20.295679269048328</v>
      </c>
      <c r="AZ36" s="202">
        <v>11.231193087442849</v>
      </c>
      <c r="BA36" s="202">
        <v>0</v>
      </c>
      <c r="BB36" s="202">
        <v>0</v>
      </c>
      <c r="BC36" s="202">
        <v>5.0371243973772879</v>
      </c>
      <c r="BD36" s="202">
        <v>-6.4701330000000001E-2</v>
      </c>
      <c r="BE36" s="202">
        <v>0</v>
      </c>
      <c r="BF36" s="202">
        <v>21.336131461976198</v>
      </c>
      <c r="BG36" s="202">
        <v>0</v>
      </c>
      <c r="BH36" s="202">
        <v>0</v>
      </c>
      <c r="BI36" s="202">
        <v>53.32685875</v>
      </c>
      <c r="BJ36" s="202">
        <v>0</v>
      </c>
      <c r="BK36" s="202">
        <v>0</v>
      </c>
      <c r="BL36" s="202">
        <v>0</v>
      </c>
    </row>
    <row r="37" spans="2:64" x14ac:dyDescent="0.25">
      <c r="B37" s="203">
        <v>37926</v>
      </c>
      <c r="C37" s="202">
        <v>82.905563414631843</v>
      </c>
      <c r="D37" s="202">
        <v>34.84920782999999</v>
      </c>
      <c r="E37" s="202">
        <v>0</v>
      </c>
      <c r="F37" s="202">
        <v>75.555860299662328</v>
      </c>
      <c r="G37" s="202">
        <v>55.66576742737729</v>
      </c>
      <c r="H37" s="204">
        <v>248.97639897167144</v>
      </c>
      <c r="I37" s="202">
        <v>0</v>
      </c>
      <c r="J37" s="202">
        <v>0</v>
      </c>
      <c r="K37" s="202">
        <v>0</v>
      </c>
      <c r="L37" s="202">
        <v>-3.1450098308659662</v>
      </c>
      <c r="M37" s="202">
        <v>8.188592940827629</v>
      </c>
      <c r="N37" s="202">
        <v>0</v>
      </c>
      <c r="O37" s="202">
        <v>0</v>
      </c>
      <c r="P37" s="202">
        <v>-0.18810391000000001</v>
      </c>
      <c r="Q37" s="202">
        <v>0</v>
      </c>
      <c r="R37" s="202">
        <v>0</v>
      </c>
      <c r="S37" s="202">
        <v>0</v>
      </c>
      <c r="T37" s="202">
        <v>71.612032324670182</v>
      </c>
      <c r="U37" s="202">
        <v>-1.0511709300000001</v>
      </c>
      <c r="V37" s="202">
        <v>0</v>
      </c>
      <c r="W37" s="202">
        <v>0</v>
      </c>
      <c r="X37" s="202">
        <v>4.8907534899999998</v>
      </c>
      <c r="Y37" s="202">
        <v>0</v>
      </c>
      <c r="Z37" s="202">
        <v>2.5984693299999999</v>
      </c>
      <c r="AA37" s="202">
        <v>0</v>
      </c>
      <c r="AB37" s="202">
        <v>0</v>
      </c>
      <c r="AC37" s="202">
        <v>-5.3596619299999997</v>
      </c>
      <c r="AD37" s="202">
        <v>0</v>
      </c>
      <c r="AE37" s="202">
        <v>0</v>
      </c>
      <c r="AF37" s="202">
        <v>39.840478169999997</v>
      </c>
      <c r="AG37" s="202">
        <v>0</v>
      </c>
      <c r="AH37" s="202">
        <v>0</v>
      </c>
      <c r="AI37" s="202">
        <v>1.7330779000000001</v>
      </c>
      <c r="AJ37" s="202">
        <v>0</v>
      </c>
      <c r="AK37" s="202">
        <v>0</v>
      </c>
      <c r="AL37" s="202">
        <v>0</v>
      </c>
      <c r="AM37" s="202">
        <v>-1.05236861</v>
      </c>
      <c r="AN37" s="202">
        <v>0</v>
      </c>
      <c r="AO37" s="202">
        <v>0</v>
      </c>
      <c r="AP37" s="202">
        <v>0</v>
      </c>
      <c r="AQ37" s="202">
        <v>0</v>
      </c>
      <c r="AR37" s="202">
        <v>0</v>
      </c>
      <c r="AS37" s="202">
        <v>-0.31231769999999998</v>
      </c>
      <c r="AT37" s="202">
        <v>0</v>
      </c>
      <c r="AU37" s="202">
        <v>0</v>
      </c>
      <c r="AV37" s="202">
        <v>0</v>
      </c>
      <c r="AW37" s="202">
        <v>0</v>
      </c>
      <c r="AX37" s="202">
        <v>46.391385770094907</v>
      </c>
      <c r="AY37" s="202">
        <v>18.718587371386157</v>
      </c>
      <c r="AZ37" s="202">
        <v>10.445887158181257</v>
      </c>
      <c r="BA37" s="202">
        <v>0</v>
      </c>
      <c r="BB37" s="202">
        <v>0</v>
      </c>
      <c r="BC37" s="202">
        <v>5.1972843773772883</v>
      </c>
      <c r="BD37" s="202">
        <v>0.35974973999999998</v>
      </c>
      <c r="BE37" s="202">
        <v>0</v>
      </c>
      <c r="BF37" s="202">
        <v>0</v>
      </c>
      <c r="BG37" s="202">
        <v>0</v>
      </c>
      <c r="BH37" s="202">
        <v>0</v>
      </c>
      <c r="BI37" s="202">
        <v>50.108733309999998</v>
      </c>
      <c r="BJ37" s="202">
        <v>0</v>
      </c>
      <c r="BK37" s="202">
        <v>0</v>
      </c>
      <c r="BL37" s="202">
        <v>0</v>
      </c>
    </row>
    <row r="38" spans="2:64" x14ac:dyDescent="0.25">
      <c r="B38" s="203">
        <v>37956</v>
      </c>
      <c r="C38" s="202">
        <v>87.114221840664371</v>
      </c>
      <c r="D38" s="202">
        <v>30.1163639</v>
      </c>
      <c r="E38" s="202">
        <v>0</v>
      </c>
      <c r="F38" s="202">
        <v>81.709648637053732</v>
      </c>
      <c r="G38" s="202">
        <v>57.777000937377288</v>
      </c>
      <c r="H38" s="204">
        <v>256.71723531509537</v>
      </c>
      <c r="I38" s="202">
        <v>0</v>
      </c>
      <c r="J38" s="202">
        <v>0</v>
      </c>
      <c r="K38" s="202">
        <v>0</v>
      </c>
      <c r="L38" s="202">
        <v>-4.7508089668448434</v>
      </c>
      <c r="M38" s="202">
        <v>10.520572212758278</v>
      </c>
      <c r="N38" s="202">
        <v>0</v>
      </c>
      <c r="O38" s="202">
        <v>0</v>
      </c>
      <c r="P38" s="202">
        <v>-0.19903644000000001</v>
      </c>
      <c r="Q38" s="202">
        <v>0</v>
      </c>
      <c r="R38" s="202">
        <v>0</v>
      </c>
      <c r="S38" s="202">
        <v>0</v>
      </c>
      <c r="T38" s="202">
        <v>74.431814764750939</v>
      </c>
      <c r="U38" s="202">
        <v>-2.26132423</v>
      </c>
      <c r="V38" s="202">
        <v>0</v>
      </c>
      <c r="W38" s="202">
        <v>0</v>
      </c>
      <c r="X38" s="202">
        <v>4.4415970299999996</v>
      </c>
      <c r="Y38" s="202">
        <v>0</v>
      </c>
      <c r="Z38" s="202">
        <v>4.9314074699999999</v>
      </c>
      <c r="AA38" s="202">
        <v>0</v>
      </c>
      <c r="AB38" s="202">
        <v>0</v>
      </c>
      <c r="AC38" s="202">
        <v>-5.3363235700000002</v>
      </c>
      <c r="AD38" s="202">
        <v>0</v>
      </c>
      <c r="AE38" s="202">
        <v>0</v>
      </c>
      <c r="AF38" s="202">
        <v>35.402172110000002</v>
      </c>
      <c r="AG38" s="202">
        <v>0</v>
      </c>
      <c r="AH38" s="202">
        <v>0</v>
      </c>
      <c r="AI38" s="202">
        <v>2.24902164</v>
      </c>
      <c r="AJ38" s="202">
        <v>0</v>
      </c>
      <c r="AK38" s="202">
        <v>0</v>
      </c>
      <c r="AL38" s="202">
        <v>0</v>
      </c>
      <c r="AM38" s="202">
        <v>-1.39689551</v>
      </c>
      <c r="AN38" s="202">
        <v>0</v>
      </c>
      <c r="AO38" s="202">
        <v>0</v>
      </c>
      <c r="AP38" s="202">
        <v>0</v>
      </c>
      <c r="AQ38" s="202">
        <v>0</v>
      </c>
      <c r="AR38" s="202">
        <v>0</v>
      </c>
      <c r="AS38" s="202">
        <v>-0.80161077000000003</v>
      </c>
      <c r="AT38" s="202">
        <v>0</v>
      </c>
      <c r="AU38" s="202">
        <v>0</v>
      </c>
      <c r="AV38" s="202">
        <v>0</v>
      </c>
      <c r="AW38" s="202">
        <v>0</v>
      </c>
      <c r="AX38" s="202">
        <v>51.577281128450089</v>
      </c>
      <c r="AY38" s="202">
        <v>20.361282249749397</v>
      </c>
      <c r="AZ38" s="202">
        <v>9.7710852588542441</v>
      </c>
      <c r="BA38" s="202">
        <v>0</v>
      </c>
      <c r="BB38" s="202">
        <v>0</v>
      </c>
      <c r="BC38" s="202">
        <v>5.0752798373772876</v>
      </c>
      <c r="BD38" s="202">
        <v>1.22148626</v>
      </c>
      <c r="BE38" s="202">
        <v>0</v>
      </c>
      <c r="BF38" s="202">
        <v>0</v>
      </c>
      <c r="BG38" s="202">
        <v>0</v>
      </c>
      <c r="BH38" s="202">
        <v>0</v>
      </c>
      <c r="BI38" s="202">
        <v>51.480234840000001</v>
      </c>
      <c r="BJ38" s="202">
        <v>0</v>
      </c>
      <c r="BK38" s="202">
        <v>0</v>
      </c>
      <c r="BL38" s="202">
        <v>0</v>
      </c>
    </row>
    <row r="39" spans="2:64" x14ac:dyDescent="0.25">
      <c r="B39" s="203">
        <v>37987</v>
      </c>
      <c r="C39" s="202">
        <v>-18.734158918034638</v>
      </c>
      <c r="D39" s="202">
        <v>30.778660600000006</v>
      </c>
      <c r="E39" s="202">
        <v>0</v>
      </c>
      <c r="F39" s="202">
        <v>-6.7960051395014354</v>
      </c>
      <c r="G39" s="202">
        <v>-53.621405332622714</v>
      </c>
      <c r="H39" s="204">
        <v>-48.372908790158782</v>
      </c>
      <c r="I39" s="202">
        <v>0</v>
      </c>
      <c r="J39" s="202">
        <v>0</v>
      </c>
      <c r="K39" s="202">
        <v>0</v>
      </c>
      <c r="L39" s="202">
        <v>-6.15407765113887</v>
      </c>
      <c r="M39" s="202">
        <v>14.794842856923385</v>
      </c>
      <c r="N39" s="202">
        <v>0</v>
      </c>
      <c r="O39" s="202">
        <v>0</v>
      </c>
      <c r="P39" s="202">
        <v>-0.20867471000000001</v>
      </c>
      <c r="Q39" s="202">
        <v>0</v>
      </c>
      <c r="R39" s="202">
        <v>0</v>
      </c>
      <c r="S39" s="202">
        <v>0</v>
      </c>
      <c r="T39" s="202">
        <v>-33.926246173819152</v>
      </c>
      <c r="U39" s="202">
        <v>-2.302473</v>
      </c>
      <c r="V39" s="202">
        <v>0</v>
      </c>
      <c r="W39" s="202">
        <v>0</v>
      </c>
      <c r="X39" s="202">
        <v>4.2837926900000003</v>
      </c>
      <c r="Y39" s="202">
        <v>0</v>
      </c>
      <c r="Z39" s="202">
        <v>4.7786770699999996</v>
      </c>
      <c r="AA39" s="202">
        <v>0</v>
      </c>
      <c r="AB39" s="202">
        <v>0</v>
      </c>
      <c r="AC39" s="202">
        <v>0</v>
      </c>
      <c r="AD39" s="202">
        <v>0</v>
      </c>
      <c r="AE39" s="202">
        <v>0</v>
      </c>
      <c r="AF39" s="202">
        <v>32.904337580000004</v>
      </c>
      <c r="AG39" s="202">
        <v>0</v>
      </c>
      <c r="AH39" s="202">
        <v>0</v>
      </c>
      <c r="AI39" s="202">
        <v>0</v>
      </c>
      <c r="AJ39" s="202">
        <v>0</v>
      </c>
      <c r="AK39" s="202">
        <v>0</v>
      </c>
      <c r="AL39" s="202">
        <v>0</v>
      </c>
      <c r="AM39" s="202">
        <v>-1.3498734699999999</v>
      </c>
      <c r="AN39" s="202">
        <v>0</v>
      </c>
      <c r="AO39" s="202">
        <v>0</v>
      </c>
      <c r="AP39" s="202">
        <v>0</v>
      </c>
      <c r="AQ39" s="202">
        <v>0</v>
      </c>
      <c r="AR39" s="202">
        <v>0</v>
      </c>
      <c r="AS39" s="202">
        <v>-0.77580351000000003</v>
      </c>
      <c r="AT39" s="202">
        <v>0</v>
      </c>
      <c r="AU39" s="202">
        <v>0</v>
      </c>
      <c r="AV39" s="202">
        <v>0</v>
      </c>
      <c r="AW39" s="202">
        <v>0</v>
      </c>
      <c r="AX39" s="202">
        <v>-6.7458060895014356</v>
      </c>
      <c r="AY39" s="202">
        <v>-5.0199050000000002E-2</v>
      </c>
      <c r="AZ39" s="202">
        <v>0</v>
      </c>
      <c r="BA39" s="202">
        <v>0</v>
      </c>
      <c r="BB39" s="202">
        <v>0</v>
      </c>
      <c r="BC39" s="202">
        <v>5.0952117373772881</v>
      </c>
      <c r="BD39" s="202">
        <v>-29.82738578</v>
      </c>
      <c r="BE39" s="202">
        <v>0</v>
      </c>
      <c r="BF39" s="202">
        <v>-28.889231290000001</v>
      </c>
      <c r="BG39" s="202">
        <v>0</v>
      </c>
      <c r="BH39" s="202">
        <v>0</v>
      </c>
      <c r="BI39" s="202">
        <v>0</v>
      </c>
      <c r="BJ39" s="202">
        <v>0</v>
      </c>
      <c r="BK39" s="202">
        <v>0</v>
      </c>
      <c r="BL39" s="202">
        <v>0</v>
      </c>
    </row>
    <row r="40" spans="2:64" x14ac:dyDescent="0.25">
      <c r="B40" s="203">
        <v>38018</v>
      </c>
      <c r="C40" s="202">
        <v>-11.038124940936324</v>
      </c>
      <c r="D40" s="202">
        <v>33.911649249999996</v>
      </c>
      <c r="E40" s="202">
        <v>0</v>
      </c>
      <c r="F40" s="202">
        <v>-6.9143490246679287</v>
      </c>
      <c r="G40" s="202">
        <v>-49.612694022622705</v>
      </c>
      <c r="H40" s="204">
        <v>-33.653518738226964</v>
      </c>
      <c r="I40" s="202">
        <v>0</v>
      </c>
      <c r="J40" s="202">
        <v>0</v>
      </c>
      <c r="K40" s="202">
        <v>0</v>
      </c>
      <c r="L40" s="202">
        <v>-3.1761018749757497</v>
      </c>
      <c r="M40" s="202">
        <v>12.700391692131223</v>
      </c>
      <c r="N40" s="202">
        <v>0</v>
      </c>
      <c r="O40" s="202">
        <v>0</v>
      </c>
      <c r="P40" s="202">
        <v>-0.20217428000000001</v>
      </c>
      <c r="Q40" s="202">
        <v>0</v>
      </c>
      <c r="R40" s="202">
        <v>0</v>
      </c>
      <c r="S40" s="202">
        <v>0</v>
      </c>
      <c r="T40" s="202">
        <v>-27.114627578091799</v>
      </c>
      <c r="U40" s="202">
        <v>-2.0916678100000001</v>
      </c>
      <c r="V40" s="202">
        <v>0</v>
      </c>
      <c r="W40" s="202">
        <v>0</v>
      </c>
      <c r="X40" s="202">
        <v>4.5493685900000003</v>
      </c>
      <c r="Y40" s="202">
        <v>0</v>
      </c>
      <c r="Z40" s="202">
        <v>4.2966863200000001</v>
      </c>
      <c r="AA40" s="202">
        <v>0</v>
      </c>
      <c r="AB40" s="202">
        <v>0</v>
      </c>
      <c r="AC40" s="202">
        <v>0</v>
      </c>
      <c r="AD40" s="202">
        <v>0</v>
      </c>
      <c r="AE40" s="202">
        <v>0</v>
      </c>
      <c r="AF40" s="202">
        <v>35.814410449999997</v>
      </c>
      <c r="AG40" s="202">
        <v>0</v>
      </c>
      <c r="AH40" s="202">
        <v>0</v>
      </c>
      <c r="AI40" s="202">
        <v>0</v>
      </c>
      <c r="AJ40" s="202">
        <v>0</v>
      </c>
      <c r="AK40" s="202">
        <v>0</v>
      </c>
      <c r="AL40" s="202">
        <v>0</v>
      </c>
      <c r="AM40" s="202">
        <v>-1.20519558</v>
      </c>
      <c r="AN40" s="202">
        <v>0</v>
      </c>
      <c r="AO40" s="202">
        <v>0</v>
      </c>
      <c r="AP40" s="202">
        <v>0</v>
      </c>
      <c r="AQ40" s="202">
        <v>0</v>
      </c>
      <c r="AR40" s="202">
        <v>0</v>
      </c>
      <c r="AS40" s="202">
        <v>-0.69756562</v>
      </c>
      <c r="AT40" s="202">
        <v>0</v>
      </c>
      <c r="AU40" s="202">
        <v>0</v>
      </c>
      <c r="AV40" s="202">
        <v>0</v>
      </c>
      <c r="AW40" s="202">
        <v>0</v>
      </c>
      <c r="AX40" s="202">
        <v>-6.8692124246679285</v>
      </c>
      <c r="AY40" s="202">
        <v>-4.5136599999999999E-2</v>
      </c>
      <c r="AZ40" s="202">
        <v>0</v>
      </c>
      <c r="BA40" s="202">
        <v>0</v>
      </c>
      <c r="BB40" s="202">
        <v>0</v>
      </c>
      <c r="BC40" s="202">
        <v>5.3936242073772878</v>
      </c>
      <c r="BD40" s="202">
        <v>-28.106503409999998</v>
      </c>
      <c r="BE40" s="202">
        <v>0</v>
      </c>
      <c r="BF40" s="202">
        <v>-26.89981482</v>
      </c>
      <c r="BG40" s="202">
        <v>0</v>
      </c>
      <c r="BH40" s="202">
        <v>0</v>
      </c>
      <c r="BI40" s="202">
        <v>0</v>
      </c>
      <c r="BJ40" s="202">
        <v>0</v>
      </c>
      <c r="BK40" s="202">
        <v>0</v>
      </c>
      <c r="BL40" s="202">
        <v>0</v>
      </c>
    </row>
    <row r="41" spans="2:64" x14ac:dyDescent="0.25">
      <c r="B41" s="203">
        <v>38047</v>
      </c>
      <c r="C41" s="202">
        <v>-13.989926411752467</v>
      </c>
      <c r="D41" s="202">
        <v>38.90079197</v>
      </c>
      <c r="E41" s="202">
        <v>0</v>
      </c>
      <c r="F41" s="202">
        <v>-9.7255556644300754</v>
      </c>
      <c r="G41" s="202">
        <v>-53.593848822622704</v>
      </c>
      <c r="H41" s="204">
        <v>-38.408538928805243</v>
      </c>
      <c r="I41" s="202">
        <v>0</v>
      </c>
      <c r="J41" s="202">
        <v>0</v>
      </c>
      <c r="K41" s="202">
        <v>0</v>
      </c>
      <c r="L41" s="202">
        <v>-1.7721025878544623</v>
      </c>
      <c r="M41" s="202">
        <v>8.7263908199481044</v>
      </c>
      <c r="N41" s="202">
        <v>0</v>
      </c>
      <c r="O41" s="202">
        <v>0</v>
      </c>
      <c r="P41" s="202">
        <v>-0.21914394000000001</v>
      </c>
      <c r="Q41" s="202">
        <v>0</v>
      </c>
      <c r="R41" s="202">
        <v>0</v>
      </c>
      <c r="S41" s="202">
        <v>0</v>
      </c>
      <c r="T41" s="202">
        <v>-27.851622963846111</v>
      </c>
      <c r="U41" s="202">
        <v>-1.0343969200000001</v>
      </c>
      <c r="V41" s="202">
        <v>0</v>
      </c>
      <c r="W41" s="202">
        <v>0</v>
      </c>
      <c r="X41" s="202">
        <v>4.9295802399999999</v>
      </c>
      <c r="Y41" s="202">
        <v>0</v>
      </c>
      <c r="Z41" s="202">
        <v>3.2313689399999999</v>
      </c>
      <c r="AA41" s="202">
        <v>0</v>
      </c>
      <c r="AB41" s="202">
        <v>0</v>
      </c>
      <c r="AC41" s="202">
        <v>0</v>
      </c>
      <c r="AD41" s="202">
        <v>0</v>
      </c>
      <c r="AE41" s="202">
        <v>0</v>
      </c>
      <c r="AF41" s="202">
        <v>40.164574039999998</v>
      </c>
      <c r="AG41" s="202">
        <v>0</v>
      </c>
      <c r="AH41" s="202">
        <v>0</v>
      </c>
      <c r="AI41" s="202">
        <v>0</v>
      </c>
      <c r="AJ41" s="202">
        <v>0</v>
      </c>
      <c r="AK41" s="202">
        <v>0</v>
      </c>
      <c r="AL41" s="202">
        <v>0</v>
      </c>
      <c r="AM41" s="202">
        <v>-0.97070020999999995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-0.29308186000000003</v>
      </c>
      <c r="AT41" s="202">
        <v>0</v>
      </c>
      <c r="AU41" s="202">
        <v>0</v>
      </c>
      <c r="AV41" s="202">
        <v>0</v>
      </c>
      <c r="AW41" s="202">
        <v>0</v>
      </c>
      <c r="AX41" s="202">
        <v>-9.687627424430076</v>
      </c>
      <c r="AY41" s="202">
        <v>-3.7928240000000002E-2</v>
      </c>
      <c r="AZ41" s="202">
        <v>0</v>
      </c>
      <c r="BA41" s="202">
        <v>0</v>
      </c>
      <c r="BB41" s="202">
        <v>0</v>
      </c>
      <c r="BC41" s="202">
        <v>5.1346399573772876</v>
      </c>
      <c r="BD41" s="202">
        <v>-30.102112329999997</v>
      </c>
      <c r="BE41" s="202">
        <v>0</v>
      </c>
      <c r="BF41" s="202">
        <v>-28.626376449999999</v>
      </c>
      <c r="BG41" s="202">
        <v>0</v>
      </c>
      <c r="BH41" s="202">
        <v>0</v>
      </c>
      <c r="BI41" s="202">
        <v>0</v>
      </c>
      <c r="BJ41" s="202">
        <v>0</v>
      </c>
      <c r="BK41" s="202">
        <v>0</v>
      </c>
      <c r="BL41" s="202">
        <v>0</v>
      </c>
    </row>
    <row r="42" spans="2:64" x14ac:dyDescent="0.25">
      <c r="B42" s="203">
        <v>38078</v>
      </c>
      <c r="C42" s="202">
        <v>-48.200210188157151</v>
      </c>
      <c r="D42" s="202">
        <v>42.005891560000002</v>
      </c>
      <c r="E42" s="202">
        <v>0</v>
      </c>
      <c r="F42" s="202">
        <v>-14.189105345607061</v>
      </c>
      <c r="G42" s="202">
        <v>-51.591824382622718</v>
      </c>
      <c r="H42" s="204">
        <v>-71.975248356386928</v>
      </c>
      <c r="I42" s="202">
        <v>0</v>
      </c>
      <c r="J42" s="202">
        <v>0</v>
      </c>
      <c r="K42" s="202">
        <v>0</v>
      </c>
      <c r="L42" s="202">
        <v>-12.665270989081552</v>
      </c>
      <c r="M42" s="202">
        <v>-8.1135559420075154</v>
      </c>
      <c r="N42" s="202">
        <v>0</v>
      </c>
      <c r="O42" s="202">
        <v>0</v>
      </c>
      <c r="P42" s="202">
        <v>-0.28868820000000001</v>
      </c>
      <c r="Q42" s="202">
        <v>0</v>
      </c>
      <c r="R42" s="202">
        <v>0</v>
      </c>
      <c r="S42" s="202">
        <v>0</v>
      </c>
      <c r="T42" s="202">
        <v>-32.02448804706809</v>
      </c>
      <c r="U42" s="202">
        <v>-0.71070962999999998</v>
      </c>
      <c r="V42" s="202">
        <v>0</v>
      </c>
      <c r="W42" s="202">
        <v>0</v>
      </c>
      <c r="X42" s="202">
        <v>5.6025026200000001</v>
      </c>
      <c r="Y42" s="202">
        <v>0</v>
      </c>
      <c r="Z42" s="202">
        <v>0</v>
      </c>
      <c r="AA42" s="202">
        <v>0</v>
      </c>
      <c r="AB42" s="202">
        <v>0</v>
      </c>
      <c r="AC42" s="202">
        <v>0</v>
      </c>
      <c r="AD42" s="202">
        <v>0</v>
      </c>
      <c r="AE42" s="202">
        <v>0</v>
      </c>
      <c r="AF42" s="202">
        <v>42.162090650000003</v>
      </c>
      <c r="AG42" s="202">
        <v>0</v>
      </c>
      <c r="AH42" s="202">
        <v>0</v>
      </c>
      <c r="AI42" s="202">
        <v>0</v>
      </c>
      <c r="AJ42" s="202">
        <v>0</v>
      </c>
      <c r="AK42" s="202">
        <v>0</v>
      </c>
      <c r="AL42" s="202">
        <v>0</v>
      </c>
      <c r="AM42" s="202">
        <v>0</v>
      </c>
      <c r="AN42" s="202">
        <v>0</v>
      </c>
      <c r="AO42" s="202">
        <v>0</v>
      </c>
      <c r="AP42" s="202">
        <v>0</v>
      </c>
      <c r="AQ42" s="202">
        <v>0</v>
      </c>
      <c r="AR42" s="202">
        <v>0</v>
      </c>
      <c r="AS42" s="202">
        <v>-0.15619909000000001</v>
      </c>
      <c r="AT42" s="202">
        <v>0</v>
      </c>
      <c r="AU42" s="202">
        <v>0</v>
      </c>
      <c r="AV42" s="202">
        <v>0</v>
      </c>
      <c r="AW42" s="202">
        <v>0</v>
      </c>
      <c r="AX42" s="202">
        <v>-14.168891345607062</v>
      </c>
      <c r="AY42" s="202">
        <v>-2.0213999999999999E-2</v>
      </c>
      <c r="AZ42" s="202">
        <v>0</v>
      </c>
      <c r="BA42" s="202">
        <v>0</v>
      </c>
      <c r="BB42" s="202">
        <v>0</v>
      </c>
      <c r="BC42" s="202">
        <v>5.2930704673772881</v>
      </c>
      <c r="BD42" s="202">
        <v>-29.31472175</v>
      </c>
      <c r="BE42" s="202">
        <v>0</v>
      </c>
      <c r="BF42" s="202">
        <v>-27.570173100000002</v>
      </c>
      <c r="BG42" s="202">
        <v>0</v>
      </c>
      <c r="BH42" s="202">
        <v>0</v>
      </c>
      <c r="BI42" s="202">
        <v>0</v>
      </c>
      <c r="BJ42" s="202">
        <v>0</v>
      </c>
      <c r="BK42" s="202">
        <v>0</v>
      </c>
      <c r="BL42" s="202">
        <v>0</v>
      </c>
    </row>
    <row r="43" spans="2:64" x14ac:dyDescent="0.25">
      <c r="B43" s="203">
        <v>38108</v>
      </c>
      <c r="C43" s="202">
        <v>-49.85738992887299</v>
      </c>
      <c r="D43" s="202">
        <v>43.971967360000001</v>
      </c>
      <c r="E43" s="202">
        <v>0</v>
      </c>
      <c r="F43" s="202">
        <v>-14.58202219929756</v>
      </c>
      <c r="G43" s="202">
        <v>-53.419105282622709</v>
      </c>
      <c r="H43" s="204">
        <v>-73.886550050793261</v>
      </c>
      <c r="I43" s="202">
        <v>0</v>
      </c>
      <c r="J43" s="202">
        <v>0</v>
      </c>
      <c r="K43" s="202">
        <v>0</v>
      </c>
      <c r="L43" s="202">
        <v>-13.062259083127305</v>
      </c>
      <c r="M43" s="202">
        <v>-8.3354538507072355</v>
      </c>
      <c r="N43" s="202">
        <v>0</v>
      </c>
      <c r="O43" s="202">
        <v>0</v>
      </c>
      <c r="P43" s="202">
        <v>-0.38342598</v>
      </c>
      <c r="Q43" s="202">
        <v>0</v>
      </c>
      <c r="R43" s="202">
        <v>0</v>
      </c>
      <c r="S43" s="202">
        <v>0</v>
      </c>
      <c r="T43" s="202">
        <v>-32.93632494503845</v>
      </c>
      <c r="U43" s="202">
        <v>-0.73714690000000005</v>
      </c>
      <c r="V43" s="202">
        <v>0</v>
      </c>
      <c r="W43" s="202">
        <v>0</v>
      </c>
      <c r="X43" s="202">
        <v>5.5972208300000004</v>
      </c>
      <c r="Y43" s="202">
        <v>0</v>
      </c>
      <c r="Z43" s="202">
        <v>0</v>
      </c>
      <c r="AA43" s="202">
        <v>0</v>
      </c>
      <c r="AB43" s="202">
        <v>0</v>
      </c>
      <c r="AC43" s="202">
        <v>0</v>
      </c>
      <c r="AD43" s="202">
        <v>0</v>
      </c>
      <c r="AE43" s="202">
        <v>0</v>
      </c>
      <c r="AF43" s="202">
        <v>44.153534280000002</v>
      </c>
      <c r="AG43" s="202">
        <v>0</v>
      </c>
      <c r="AH43" s="202">
        <v>0</v>
      </c>
      <c r="AI43" s="202">
        <v>0</v>
      </c>
      <c r="AJ43" s="202">
        <v>0</v>
      </c>
      <c r="AK43" s="202">
        <v>0</v>
      </c>
      <c r="AL43" s="202">
        <v>0</v>
      </c>
      <c r="AM43" s="202">
        <v>0</v>
      </c>
      <c r="AN43" s="202">
        <v>0</v>
      </c>
      <c r="AO43" s="202">
        <v>0</v>
      </c>
      <c r="AP43" s="202">
        <v>0</v>
      </c>
      <c r="AQ43" s="202">
        <v>0</v>
      </c>
      <c r="AR43" s="202">
        <v>0</v>
      </c>
      <c r="AS43" s="202">
        <v>-0.18156691999999999</v>
      </c>
      <c r="AT43" s="202">
        <v>0</v>
      </c>
      <c r="AU43" s="202">
        <v>0</v>
      </c>
      <c r="AV43" s="202">
        <v>0</v>
      </c>
      <c r="AW43" s="202">
        <v>0</v>
      </c>
      <c r="AX43" s="202">
        <v>-14.55852529929756</v>
      </c>
      <c r="AY43" s="202">
        <v>-2.3496900000000001E-2</v>
      </c>
      <c r="AZ43" s="202">
        <v>0</v>
      </c>
      <c r="BA43" s="202">
        <v>0</v>
      </c>
      <c r="BB43" s="202">
        <v>0</v>
      </c>
      <c r="BC43" s="202">
        <v>5.175016077377288</v>
      </c>
      <c r="BD43" s="202">
        <v>-30.236918989999999</v>
      </c>
      <c r="BE43" s="202">
        <v>0</v>
      </c>
      <c r="BF43" s="202">
        <v>-28.35720237</v>
      </c>
      <c r="BG43" s="202">
        <v>0</v>
      </c>
      <c r="BH43" s="202">
        <v>0</v>
      </c>
      <c r="BI43" s="202">
        <v>0</v>
      </c>
      <c r="BJ43" s="202">
        <v>0</v>
      </c>
      <c r="BK43" s="202">
        <v>0</v>
      </c>
      <c r="BL43" s="202">
        <v>0</v>
      </c>
    </row>
    <row r="44" spans="2:64" x14ac:dyDescent="0.25">
      <c r="B44" s="203">
        <v>38139</v>
      </c>
      <c r="C44" s="202">
        <v>-47.348846910446191</v>
      </c>
      <c r="D44" s="202">
        <v>42.851173959999997</v>
      </c>
      <c r="E44" s="202">
        <v>0</v>
      </c>
      <c r="F44" s="202">
        <v>-12.985990019153347</v>
      </c>
      <c r="G44" s="202">
        <v>-51.163522752622711</v>
      </c>
      <c r="H44" s="204">
        <v>-68.647185722222247</v>
      </c>
      <c r="I44" s="202">
        <v>0</v>
      </c>
      <c r="J44" s="202">
        <v>0</v>
      </c>
      <c r="K44" s="202">
        <v>0</v>
      </c>
      <c r="L44" s="202">
        <v>-12.97576691097332</v>
      </c>
      <c r="M44" s="202">
        <v>-7.274240809849541</v>
      </c>
      <c r="N44" s="202">
        <v>0</v>
      </c>
      <c r="O44" s="202">
        <v>0</v>
      </c>
      <c r="P44" s="202">
        <v>-0.43108183999999999</v>
      </c>
      <c r="Q44" s="202">
        <v>0</v>
      </c>
      <c r="R44" s="202">
        <v>0</v>
      </c>
      <c r="S44" s="202">
        <v>0</v>
      </c>
      <c r="T44" s="202">
        <v>-31.353835909623328</v>
      </c>
      <c r="U44" s="202">
        <v>-0.75906982999999995</v>
      </c>
      <c r="V44" s="202">
        <v>0</v>
      </c>
      <c r="W44" s="202">
        <v>0</v>
      </c>
      <c r="X44" s="202">
        <v>5.4451483899999999</v>
      </c>
      <c r="Y44" s="202">
        <v>0</v>
      </c>
      <c r="Z44" s="202">
        <v>0</v>
      </c>
      <c r="AA44" s="202">
        <v>0</v>
      </c>
      <c r="AB44" s="202">
        <v>0</v>
      </c>
      <c r="AC44" s="202">
        <v>0</v>
      </c>
      <c r="AD44" s="202">
        <v>0</v>
      </c>
      <c r="AE44" s="202">
        <v>0</v>
      </c>
      <c r="AF44" s="202">
        <v>43.023028269999998</v>
      </c>
      <c r="AG44" s="202">
        <v>0</v>
      </c>
      <c r="AH44" s="202">
        <v>0</v>
      </c>
      <c r="AI44" s="202">
        <v>0</v>
      </c>
      <c r="AJ44" s="202">
        <v>0</v>
      </c>
      <c r="AK44" s="202">
        <v>0</v>
      </c>
      <c r="AL44" s="202">
        <v>0</v>
      </c>
      <c r="AM44" s="202">
        <v>0</v>
      </c>
      <c r="AN44" s="202">
        <v>0</v>
      </c>
      <c r="AO44" s="202">
        <v>0</v>
      </c>
      <c r="AP44" s="202">
        <v>0</v>
      </c>
      <c r="AQ44" s="202">
        <v>0</v>
      </c>
      <c r="AR44" s="202">
        <v>0</v>
      </c>
      <c r="AS44" s="202">
        <v>-0.17185431000000001</v>
      </c>
      <c r="AT44" s="202">
        <v>0</v>
      </c>
      <c r="AU44" s="202">
        <v>0</v>
      </c>
      <c r="AV44" s="202">
        <v>0</v>
      </c>
      <c r="AW44" s="202">
        <v>0</v>
      </c>
      <c r="AX44" s="202">
        <v>-12.963750049153347</v>
      </c>
      <c r="AY44" s="202">
        <v>-2.2239970000000001E-2</v>
      </c>
      <c r="AZ44" s="202">
        <v>0</v>
      </c>
      <c r="BA44" s="202">
        <v>0</v>
      </c>
      <c r="BB44" s="202">
        <v>0</v>
      </c>
      <c r="BC44" s="202">
        <v>5.3324124273772879</v>
      </c>
      <c r="BD44" s="202">
        <v>-29.188041820000002</v>
      </c>
      <c r="BE44" s="202">
        <v>0</v>
      </c>
      <c r="BF44" s="202">
        <v>-27.307893360000001</v>
      </c>
      <c r="BG44" s="202">
        <v>0</v>
      </c>
      <c r="BH44" s="202">
        <v>0</v>
      </c>
      <c r="BI44" s="202">
        <v>0</v>
      </c>
      <c r="BJ44" s="202">
        <v>0</v>
      </c>
      <c r="BK44" s="202">
        <v>0</v>
      </c>
      <c r="BL44" s="202">
        <v>0</v>
      </c>
    </row>
    <row r="45" spans="2:64" x14ac:dyDescent="0.25">
      <c r="B45" s="203">
        <v>38169</v>
      </c>
      <c r="C45" s="202">
        <v>-48.212652983908903</v>
      </c>
      <c r="D45" s="202">
        <v>44.407629</v>
      </c>
      <c r="E45" s="202">
        <v>0</v>
      </c>
      <c r="F45" s="202">
        <v>-12.187698815158235</v>
      </c>
      <c r="G45" s="202">
        <v>-52.83189708262271</v>
      </c>
      <c r="H45" s="204">
        <v>-68.824619881689841</v>
      </c>
      <c r="I45" s="202">
        <v>0</v>
      </c>
      <c r="J45" s="202">
        <v>0</v>
      </c>
      <c r="K45" s="202">
        <v>0</v>
      </c>
      <c r="L45" s="202">
        <v>-13.756002667150014</v>
      </c>
      <c r="M45" s="202">
        <v>-6.6479257838041406</v>
      </c>
      <c r="N45" s="202">
        <v>0</v>
      </c>
      <c r="O45" s="202">
        <v>0</v>
      </c>
      <c r="P45" s="202">
        <v>-0.43592781000000003</v>
      </c>
      <c r="Q45" s="202">
        <v>0</v>
      </c>
      <c r="R45" s="202">
        <v>0</v>
      </c>
      <c r="S45" s="202">
        <v>0</v>
      </c>
      <c r="T45" s="202">
        <v>-31.797076062954758</v>
      </c>
      <c r="U45" s="202">
        <v>-0.85735499000000004</v>
      </c>
      <c r="V45" s="202">
        <v>0</v>
      </c>
      <c r="W45" s="202">
        <v>0</v>
      </c>
      <c r="X45" s="202">
        <v>5.2816343300000002</v>
      </c>
      <c r="Y45" s="202">
        <v>0</v>
      </c>
      <c r="Z45" s="202">
        <v>0</v>
      </c>
      <c r="AA45" s="202">
        <v>0</v>
      </c>
      <c r="AB45" s="202">
        <v>0</v>
      </c>
      <c r="AC45" s="202">
        <v>0</v>
      </c>
      <c r="AD45" s="202">
        <v>0</v>
      </c>
      <c r="AE45" s="202">
        <v>0</v>
      </c>
      <c r="AF45" s="202">
        <v>44.587408799999999</v>
      </c>
      <c r="AG45" s="202">
        <v>0</v>
      </c>
      <c r="AH45" s="202">
        <v>0</v>
      </c>
      <c r="AI45" s="202">
        <v>0</v>
      </c>
      <c r="AJ45" s="202">
        <v>0</v>
      </c>
      <c r="AK45" s="202">
        <v>0</v>
      </c>
      <c r="AL45" s="202">
        <v>0</v>
      </c>
      <c r="AM45" s="202">
        <v>0</v>
      </c>
      <c r="AN45" s="202">
        <v>0</v>
      </c>
      <c r="AO45" s="202">
        <v>0</v>
      </c>
      <c r="AP45" s="202">
        <v>0</v>
      </c>
      <c r="AQ45" s="202">
        <v>0</v>
      </c>
      <c r="AR45" s="202">
        <v>0</v>
      </c>
      <c r="AS45" s="202">
        <v>-0.17977979999999999</v>
      </c>
      <c r="AT45" s="202">
        <v>0</v>
      </c>
      <c r="AU45" s="202">
        <v>0</v>
      </c>
      <c r="AV45" s="202">
        <v>0</v>
      </c>
      <c r="AW45" s="202">
        <v>0</v>
      </c>
      <c r="AX45" s="202">
        <v>-12.164433195158235</v>
      </c>
      <c r="AY45" s="202">
        <v>-2.3265620000000001E-2</v>
      </c>
      <c r="AZ45" s="202">
        <v>0</v>
      </c>
      <c r="BA45" s="202">
        <v>0</v>
      </c>
      <c r="BB45" s="202">
        <v>0</v>
      </c>
      <c r="BC45" s="202">
        <v>5.2160647473772883</v>
      </c>
      <c r="BD45" s="202">
        <v>-29.96441729</v>
      </c>
      <c r="BE45" s="202">
        <v>0</v>
      </c>
      <c r="BF45" s="202">
        <v>-28.083544539999998</v>
      </c>
      <c r="BG45" s="202">
        <v>0</v>
      </c>
      <c r="BH45" s="202">
        <v>0</v>
      </c>
      <c r="BI45" s="202">
        <v>0</v>
      </c>
      <c r="BJ45" s="202">
        <v>0</v>
      </c>
      <c r="BK45" s="202">
        <v>0</v>
      </c>
      <c r="BL45" s="202">
        <v>0</v>
      </c>
    </row>
    <row r="46" spans="2:64" x14ac:dyDescent="0.25">
      <c r="B46" s="203">
        <v>38200</v>
      </c>
      <c r="C46" s="202">
        <v>-47.391332780698789</v>
      </c>
      <c r="D46" s="202">
        <v>44.461521039999994</v>
      </c>
      <c r="E46" s="202">
        <v>0</v>
      </c>
      <c r="F46" s="202">
        <v>-11.036283142188847</v>
      </c>
      <c r="G46" s="202">
        <v>-52.399574402622711</v>
      </c>
      <c r="H46" s="204">
        <v>-66.36566928551035</v>
      </c>
      <c r="I46" s="202">
        <v>0</v>
      </c>
      <c r="J46" s="202">
        <v>0</v>
      </c>
      <c r="K46" s="202">
        <v>0</v>
      </c>
      <c r="L46" s="202">
        <v>-14.067049976595918</v>
      </c>
      <c r="M46" s="202">
        <v>-5.8341440975138639</v>
      </c>
      <c r="N46" s="202">
        <v>0</v>
      </c>
      <c r="O46" s="202">
        <v>0</v>
      </c>
      <c r="P46" s="202">
        <v>-0.44178861000000003</v>
      </c>
      <c r="Q46" s="202">
        <v>0</v>
      </c>
      <c r="R46" s="202">
        <v>0</v>
      </c>
      <c r="S46" s="202">
        <v>0</v>
      </c>
      <c r="T46" s="202">
        <v>-31.256133856589003</v>
      </c>
      <c r="U46" s="202">
        <v>-0.91722946999999999</v>
      </c>
      <c r="V46" s="202">
        <v>0</v>
      </c>
      <c r="W46" s="202">
        <v>0</v>
      </c>
      <c r="X46" s="202">
        <v>5.1250132300000004</v>
      </c>
      <c r="Y46" s="202">
        <v>0</v>
      </c>
      <c r="Z46" s="202">
        <v>0</v>
      </c>
      <c r="AA46" s="202">
        <v>0</v>
      </c>
      <c r="AB46" s="202">
        <v>0</v>
      </c>
      <c r="AC46" s="202">
        <v>0</v>
      </c>
      <c r="AD46" s="202">
        <v>0</v>
      </c>
      <c r="AE46" s="202">
        <v>0</v>
      </c>
      <c r="AF46" s="202">
        <v>44.658261179999997</v>
      </c>
      <c r="AG46" s="202">
        <v>0</v>
      </c>
      <c r="AH46" s="202">
        <v>0</v>
      </c>
      <c r="AI46" s="202">
        <v>0</v>
      </c>
      <c r="AJ46" s="202">
        <v>0</v>
      </c>
      <c r="AK46" s="202">
        <v>0</v>
      </c>
      <c r="AL46" s="202">
        <v>0</v>
      </c>
      <c r="AM46" s="202">
        <v>0</v>
      </c>
      <c r="AN46" s="202">
        <v>0</v>
      </c>
      <c r="AO46" s="202">
        <v>0</v>
      </c>
      <c r="AP46" s="202">
        <v>0</v>
      </c>
      <c r="AQ46" s="202">
        <v>0</v>
      </c>
      <c r="AR46" s="202">
        <v>0</v>
      </c>
      <c r="AS46" s="202">
        <v>-0.19674014000000001</v>
      </c>
      <c r="AT46" s="202">
        <v>0</v>
      </c>
      <c r="AU46" s="202">
        <v>0</v>
      </c>
      <c r="AV46" s="202">
        <v>0</v>
      </c>
      <c r="AW46" s="202">
        <v>0</v>
      </c>
      <c r="AX46" s="202">
        <v>-11.010822652188846</v>
      </c>
      <c r="AY46" s="202">
        <v>-2.5460489999999999E-2</v>
      </c>
      <c r="AZ46" s="202">
        <v>0</v>
      </c>
      <c r="BA46" s="202">
        <v>0</v>
      </c>
      <c r="BB46" s="202">
        <v>0</v>
      </c>
      <c r="BC46" s="202">
        <v>5.236874367377288</v>
      </c>
      <c r="BD46" s="202">
        <v>-29.69163503</v>
      </c>
      <c r="BE46" s="202">
        <v>0</v>
      </c>
      <c r="BF46" s="202">
        <v>-27.944813740000001</v>
      </c>
      <c r="BG46" s="202">
        <v>0</v>
      </c>
      <c r="BH46" s="202">
        <v>0</v>
      </c>
      <c r="BI46" s="202">
        <v>0</v>
      </c>
      <c r="BJ46" s="202">
        <v>0</v>
      </c>
      <c r="BK46" s="202">
        <v>0</v>
      </c>
      <c r="BL46" s="202">
        <v>0</v>
      </c>
    </row>
    <row r="47" spans="2:64" x14ac:dyDescent="0.25">
      <c r="B47" s="203">
        <v>38231</v>
      </c>
      <c r="C47" s="202">
        <v>-45.05488351545484</v>
      </c>
      <c r="D47" s="202">
        <v>41.441355560000005</v>
      </c>
      <c r="E47" s="202">
        <v>0</v>
      </c>
      <c r="F47" s="202">
        <v>-10.046495668665385</v>
      </c>
      <c r="G47" s="202">
        <v>-50.168313552622706</v>
      </c>
      <c r="H47" s="204">
        <v>-63.828337176742927</v>
      </c>
      <c r="I47" s="202">
        <v>0</v>
      </c>
      <c r="J47" s="202">
        <v>0</v>
      </c>
      <c r="K47" s="202">
        <v>0</v>
      </c>
      <c r="L47" s="202">
        <v>-13.876620463039448</v>
      </c>
      <c r="M47" s="202">
        <v>-5.2070707644225429</v>
      </c>
      <c r="N47" s="202">
        <v>0</v>
      </c>
      <c r="O47" s="202">
        <v>0</v>
      </c>
      <c r="P47" s="202">
        <v>-0.30137761000000002</v>
      </c>
      <c r="Q47" s="202">
        <v>0</v>
      </c>
      <c r="R47" s="202">
        <v>0</v>
      </c>
      <c r="S47" s="202">
        <v>0</v>
      </c>
      <c r="T47" s="202">
        <v>-29.919041827992856</v>
      </c>
      <c r="U47" s="202">
        <v>-0.89525337999999999</v>
      </c>
      <c r="V47" s="202">
        <v>0</v>
      </c>
      <c r="W47" s="202">
        <v>0</v>
      </c>
      <c r="X47" s="202">
        <v>5.1444805300000001</v>
      </c>
      <c r="Y47" s="202">
        <v>0</v>
      </c>
      <c r="Z47" s="202">
        <v>0</v>
      </c>
      <c r="AA47" s="202">
        <v>0</v>
      </c>
      <c r="AB47" s="202">
        <v>0</v>
      </c>
      <c r="AC47" s="202">
        <v>0</v>
      </c>
      <c r="AD47" s="202">
        <v>0</v>
      </c>
      <c r="AE47" s="202">
        <v>0</v>
      </c>
      <c r="AF47" s="202">
        <v>41.627545840000003</v>
      </c>
      <c r="AG47" s="202">
        <v>0</v>
      </c>
      <c r="AH47" s="202">
        <v>0</v>
      </c>
      <c r="AI47" s="202">
        <v>0</v>
      </c>
      <c r="AJ47" s="202">
        <v>0</v>
      </c>
      <c r="AK47" s="202">
        <v>0</v>
      </c>
      <c r="AL47" s="202">
        <v>0</v>
      </c>
      <c r="AM47" s="202">
        <v>0</v>
      </c>
      <c r="AN47" s="202">
        <v>0</v>
      </c>
      <c r="AO47" s="202">
        <v>0</v>
      </c>
      <c r="AP47" s="202">
        <v>0</v>
      </c>
      <c r="AQ47" s="202">
        <v>0</v>
      </c>
      <c r="AR47" s="202">
        <v>0</v>
      </c>
      <c r="AS47" s="202">
        <v>-0.18619028000000001</v>
      </c>
      <c r="AT47" s="202">
        <v>0</v>
      </c>
      <c r="AU47" s="202">
        <v>0</v>
      </c>
      <c r="AV47" s="202">
        <v>0</v>
      </c>
      <c r="AW47" s="202">
        <v>0</v>
      </c>
      <c r="AX47" s="202">
        <v>-10.022400458665384</v>
      </c>
      <c r="AY47" s="202">
        <v>-2.4095209999999999E-2</v>
      </c>
      <c r="AZ47" s="202">
        <v>0</v>
      </c>
      <c r="BA47" s="202">
        <v>0</v>
      </c>
      <c r="BB47" s="202">
        <v>0</v>
      </c>
      <c r="BC47" s="202">
        <v>5.3925607573772876</v>
      </c>
      <c r="BD47" s="202">
        <v>-28.65396981</v>
      </c>
      <c r="BE47" s="202">
        <v>0</v>
      </c>
      <c r="BF47" s="202">
        <v>-26.9069045</v>
      </c>
      <c r="BG47" s="202">
        <v>0</v>
      </c>
      <c r="BH47" s="202">
        <v>0</v>
      </c>
      <c r="BI47" s="202">
        <v>0</v>
      </c>
      <c r="BJ47" s="202">
        <v>0</v>
      </c>
      <c r="BK47" s="202">
        <v>0</v>
      </c>
      <c r="BL47" s="202">
        <v>0</v>
      </c>
    </row>
    <row r="48" spans="2:64" x14ac:dyDescent="0.25">
      <c r="B48" s="203">
        <v>38261</v>
      </c>
      <c r="C48" s="202">
        <v>-45.902065482071947</v>
      </c>
      <c r="D48" s="202">
        <v>41.640047100000004</v>
      </c>
      <c r="E48" s="202">
        <v>0</v>
      </c>
      <c r="F48" s="202">
        <v>-9.4420073579032149</v>
      </c>
      <c r="G48" s="202">
        <v>-51.804816942622715</v>
      </c>
      <c r="H48" s="204">
        <v>-65.508842682597873</v>
      </c>
      <c r="I48" s="202">
        <v>0</v>
      </c>
      <c r="J48" s="202">
        <v>0</v>
      </c>
      <c r="K48" s="202">
        <v>0</v>
      </c>
      <c r="L48" s="202">
        <v>-14.598206197776424</v>
      </c>
      <c r="M48" s="202">
        <v>-4.7377841678054224</v>
      </c>
      <c r="N48" s="202">
        <v>0</v>
      </c>
      <c r="O48" s="202">
        <v>0</v>
      </c>
      <c r="P48" s="202">
        <v>-0.16751653</v>
      </c>
      <c r="Q48" s="202">
        <v>0</v>
      </c>
      <c r="R48" s="202">
        <v>0</v>
      </c>
      <c r="S48" s="202">
        <v>0</v>
      </c>
      <c r="T48" s="202">
        <v>-30.469924796490091</v>
      </c>
      <c r="U48" s="202">
        <v>-0.97897942999999998</v>
      </c>
      <c r="V48" s="202">
        <v>0</v>
      </c>
      <c r="W48" s="202">
        <v>0</v>
      </c>
      <c r="X48" s="202">
        <v>5.0503456399999997</v>
      </c>
      <c r="Y48" s="202">
        <v>0</v>
      </c>
      <c r="Z48" s="202">
        <v>0</v>
      </c>
      <c r="AA48" s="202">
        <v>0</v>
      </c>
      <c r="AB48" s="202">
        <v>0</v>
      </c>
      <c r="AC48" s="202">
        <v>0</v>
      </c>
      <c r="AD48" s="202">
        <v>0</v>
      </c>
      <c r="AE48" s="202">
        <v>0</v>
      </c>
      <c r="AF48" s="202">
        <v>41.852478480000002</v>
      </c>
      <c r="AG48" s="202">
        <v>0</v>
      </c>
      <c r="AH48" s="202">
        <v>0</v>
      </c>
      <c r="AI48" s="202">
        <v>0</v>
      </c>
      <c r="AJ48" s="202">
        <v>0</v>
      </c>
      <c r="AK48" s="202">
        <v>0</v>
      </c>
      <c r="AL48" s="202">
        <v>0</v>
      </c>
      <c r="AM48" s="202">
        <v>0</v>
      </c>
      <c r="AN48" s="202">
        <v>0</v>
      </c>
      <c r="AO48" s="202">
        <v>0</v>
      </c>
      <c r="AP48" s="202">
        <v>0</v>
      </c>
      <c r="AQ48" s="202">
        <v>0</v>
      </c>
      <c r="AR48" s="202">
        <v>0</v>
      </c>
      <c r="AS48" s="202">
        <v>-0.21243138</v>
      </c>
      <c r="AT48" s="202">
        <v>0</v>
      </c>
      <c r="AU48" s="202">
        <v>0</v>
      </c>
      <c r="AV48" s="202">
        <v>0</v>
      </c>
      <c r="AW48" s="202">
        <v>0</v>
      </c>
      <c r="AX48" s="202">
        <v>-9.4420073579032149</v>
      </c>
      <c r="AY48" s="202">
        <v>0</v>
      </c>
      <c r="AZ48" s="202">
        <v>0</v>
      </c>
      <c r="BA48" s="202">
        <v>0</v>
      </c>
      <c r="BB48" s="202">
        <v>0</v>
      </c>
      <c r="BC48" s="202">
        <v>5.2784190073772876</v>
      </c>
      <c r="BD48" s="202">
        <v>-29.415386510000001</v>
      </c>
      <c r="BE48" s="202">
        <v>0</v>
      </c>
      <c r="BF48" s="202">
        <v>-27.667849440000001</v>
      </c>
      <c r="BG48" s="202">
        <v>0</v>
      </c>
      <c r="BH48" s="202">
        <v>0</v>
      </c>
      <c r="BI48" s="202">
        <v>0</v>
      </c>
      <c r="BJ48" s="202">
        <v>0</v>
      </c>
      <c r="BK48" s="202">
        <v>0</v>
      </c>
      <c r="BL48" s="202">
        <v>0</v>
      </c>
    </row>
    <row r="49" spans="2:183" x14ac:dyDescent="0.25">
      <c r="B49" s="203">
        <v>38292</v>
      </c>
      <c r="C49" s="202">
        <v>56.58973666</v>
      </c>
      <c r="D49" s="202">
        <v>35.395584190000001</v>
      </c>
      <c r="E49" s="202">
        <v>0</v>
      </c>
      <c r="F49" s="202">
        <v>-1.3945533802558534</v>
      </c>
      <c r="G49" s="202">
        <v>-49.191709052622713</v>
      </c>
      <c r="H49" s="204">
        <v>41.399058417121424</v>
      </c>
      <c r="I49" s="202">
        <v>0</v>
      </c>
      <c r="J49" s="202">
        <v>0</v>
      </c>
      <c r="K49" s="202">
        <v>0</v>
      </c>
      <c r="L49" s="202">
        <v>0</v>
      </c>
      <c r="M49" s="202">
        <v>0</v>
      </c>
      <c r="N49" s="202">
        <v>0</v>
      </c>
      <c r="O49" s="202">
        <v>0</v>
      </c>
      <c r="P49" s="202">
        <v>-0.18763991999999999</v>
      </c>
      <c r="Q49" s="202">
        <v>0</v>
      </c>
      <c r="R49" s="202">
        <v>0</v>
      </c>
      <c r="S49" s="202">
        <v>0</v>
      </c>
      <c r="T49" s="202">
        <v>53.279885010000001</v>
      </c>
      <c r="U49" s="202">
        <v>-0.96409730999999999</v>
      </c>
      <c r="V49" s="202">
        <v>0</v>
      </c>
      <c r="W49" s="202">
        <v>0</v>
      </c>
      <c r="X49" s="202">
        <v>4.4615888799999999</v>
      </c>
      <c r="Y49" s="202">
        <v>0</v>
      </c>
      <c r="Z49" s="202">
        <v>0</v>
      </c>
      <c r="AA49" s="202">
        <v>0</v>
      </c>
      <c r="AB49" s="202">
        <v>0</v>
      </c>
      <c r="AC49" s="202">
        <v>0</v>
      </c>
      <c r="AD49" s="202">
        <v>0</v>
      </c>
      <c r="AE49" s="202">
        <v>0</v>
      </c>
      <c r="AF49" s="202">
        <v>35.680181689999998</v>
      </c>
      <c r="AG49" s="202">
        <v>0</v>
      </c>
      <c r="AH49" s="202">
        <v>0</v>
      </c>
      <c r="AI49" s="202">
        <v>0</v>
      </c>
      <c r="AJ49" s="202">
        <v>0</v>
      </c>
      <c r="AK49" s="202">
        <v>0</v>
      </c>
      <c r="AL49" s="202">
        <v>0</v>
      </c>
      <c r="AM49" s="202">
        <v>0</v>
      </c>
      <c r="AN49" s="202">
        <v>0</v>
      </c>
      <c r="AO49" s="202">
        <v>0</v>
      </c>
      <c r="AP49" s="202">
        <v>0</v>
      </c>
      <c r="AQ49" s="202">
        <v>0</v>
      </c>
      <c r="AR49" s="202">
        <v>0</v>
      </c>
      <c r="AS49" s="202">
        <v>-0.2845975</v>
      </c>
      <c r="AT49" s="202">
        <v>0</v>
      </c>
      <c r="AU49" s="202">
        <v>0</v>
      </c>
      <c r="AV49" s="202">
        <v>0</v>
      </c>
      <c r="AW49" s="202">
        <v>0</v>
      </c>
      <c r="AX49" s="202">
        <v>-1.3945533802558534</v>
      </c>
      <c r="AY49" s="202">
        <v>0</v>
      </c>
      <c r="AZ49" s="202">
        <v>0</v>
      </c>
      <c r="BA49" s="202">
        <v>0</v>
      </c>
      <c r="BB49" s="202">
        <v>0</v>
      </c>
      <c r="BC49" s="202">
        <v>5.4326050473772884</v>
      </c>
      <c r="BD49" s="202">
        <v>-27.984371599999999</v>
      </c>
      <c r="BE49" s="202">
        <v>0</v>
      </c>
      <c r="BF49" s="202">
        <v>-26.6399425</v>
      </c>
      <c r="BG49" s="202">
        <v>0</v>
      </c>
      <c r="BH49" s="202">
        <v>0</v>
      </c>
      <c r="BI49" s="202">
        <v>0</v>
      </c>
      <c r="BJ49" s="202">
        <v>0</v>
      </c>
      <c r="BK49" s="202">
        <v>0</v>
      </c>
      <c r="BL49" s="202">
        <v>0</v>
      </c>
    </row>
    <row r="50" spans="2:183" x14ac:dyDescent="0.25">
      <c r="B50" s="203">
        <v>38322</v>
      </c>
      <c r="C50" s="202">
        <v>56.445690450000001</v>
      </c>
      <c r="D50" s="202">
        <v>31.390278640000002</v>
      </c>
      <c r="E50" s="202">
        <v>0</v>
      </c>
      <c r="F50" s="202">
        <v>-1.5949434176896267</v>
      </c>
      <c r="G50" s="202">
        <v>-50.671805612622713</v>
      </c>
      <c r="H50" s="204">
        <v>35.569220059687673</v>
      </c>
      <c r="I50" s="202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-0.19928925</v>
      </c>
      <c r="Q50" s="202">
        <v>0</v>
      </c>
      <c r="R50" s="202">
        <v>0</v>
      </c>
      <c r="S50" s="202">
        <v>0</v>
      </c>
      <c r="T50" s="202">
        <v>54.781474330000002</v>
      </c>
      <c r="U50" s="202">
        <v>-2.1741737200000002</v>
      </c>
      <c r="V50" s="202">
        <v>0</v>
      </c>
      <c r="W50" s="202">
        <v>0</v>
      </c>
      <c r="X50" s="202">
        <v>4.0376790900000001</v>
      </c>
      <c r="Y50" s="202">
        <v>0</v>
      </c>
      <c r="Z50" s="202">
        <v>0</v>
      </c>
      <c r="AA50" s="202">
        <v>0</v>
      </c>
      <c r="AB50" s="202">
        <v>0</v>
      </c>
      <c r="AC50" s="202">
        <v>0</v>
      </c>
      <c r="AD50" s="202">
        <v>0</v>
      </c>
      <c r="AE50" s="202">
        <v>0</v>
      </c>
      <c r="AF50" s="202">
        <v>32.125058840000001</v>
      </c>
      <c r="AG50" s="202">
        <v>0</v>
      </c>
      <c r="AH50" s="202">
        <v>0</v>
      </c>
      <c r="AI50" s="202">
        <v>0</v>
      </c>
      <c r="AJ50" s="202">
        <v>0</v>
      </c>
      <c r="AK50" s="202">
        <v>0</v>
      </c>
      <c r="AL50" s="202">
        <v>0</v>
      </c>
      <c r="AM50" s="202">
        <v>0</v>
      </c>
      <c r="AN50" s="202">
        <v>0</v>
      </c>
      <c r="AO50" s="202">
        <v>0</v>
      </c>
      <c r="AP50" s="202">
        <v>0</v>
      </c>
      <c r="AQ50" s="202">
        <v>0</v>
      </c>
      <c r="AR50" s="202">
        <v>0</v>
      </c>
      <c r="AS50" s="202">
        <v>-0.73478019999999999</v>
      </c>
      <c r="AT50" s="202">
        <v>0</v>
      </c>
      <c r="AU50" s="202">
        <v>0</v>
      </c>
      <c r="AV50" s="202">
        <v>0</v>
      </c>
      <c r="AW50" s="202">
        <v>0</v>
      </c>
      <c r="AX50" s="202">
        <v>-1.5949434176896267</v>
      </c>
      <c r="AY50" s="202">
        <v>0</v>
      </c>
      <c r="AZ50" s="202">
        <v>0</v>
      </c>
      <c r="BA50" s="202">
        <v>0</v>
      </c>
      <c r="BB50" s="202">
        <v>0</v>
      </c>
      <c r="BC50" s="202">
        <v>5.3199858573772882</v>
      </c>
      <c r="BD50" s="202">
        <v>-28.601054310000002</v>
      </c>
      <c r="BE50" s="202">
        <v>0</v>
      </c>
      <c r="BF50" s="202">
        <v>-27.39073716</v>
      </c>
      <c r="BG50" s="202">
        <v>0</v>
      </c>
      <c r="BH50" s="202">
        <v>0</v>
      </c>
      <c r="BI50" s="202">
        <v>0</v>
      </c>
      <c r="BJ50" s="202">
        <v>0</v>
      </c>
      <c r="BK50" s="202">
        <v>0</v>
      </c>
      <c r="BL50" s="202">
        <v>0</v>
      </c>
    </row>
    <row r="51" spans="2:183" x14ac:dyDescent="0.25">
      <c r="B51" s="203">
        <v>38353</v>
      </c>
      <c r="C51" s="202">
        <v>1.5065549799999998</v>
      </c>
      <c r="D51" s="202">
        <v>28.733731240000001</v>
      </c>
      <c r="E51" s="202">
        <v>0</v>
      </c>
      <c r="F51" s="202">
        <v>0</v>
      </c>
      <c r="G51" s="202">
        <v>-22.983741392622711</v>
      </c>
      <c r="H51" s="204">
        <v>7.2565448273772901</v>
      </c>
      <c r="I51" s="202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-0.21012517</v>
      </c>
      <c r="Q51" s="202">
        <v>0</v>
      </c>
      <c r="R51" s="202">
        <v>0</v>
      </c>
      <c r="S51" s="202">
        <v>0</v>
      </c>
      <c r="T51" s="202">
        <v>0</v>
      </c>
      <c r="U51" s="202">
        <v>-2.1662181700000001</v>
      </c>
      <c r="V51" s="202">
        <v>0</v>
      </c>
      <c r="W51" s="202">
        <v>0</v>
      </c>
      <c r="X51" s="202">
        <v>3.8828983199999998</v>
      </c>
      <c r="Y51" s="202">
        <v>0</v>
      </c>
      <c r="Z51" s="202">
        <v>0</v>
      </c>
      <c r="AA51" s="202">
        <v>0</v>
      </c>
      <c r="AB51" s="202">
        <v>0</v>
      </c>
      <c r="AC51" s="202">
        <v>0</v>
      </c>
      <c r="AD51" s="202">
        <v>0</v>
      </c>
      <c r="AE51" s="202">
        <v>0</v>
      </c>
      <c r="AF51" s="202">
        <v>29.464638440000002</v>
      </c>
      <c r="AG51" s="202">
        <v>0</v>
      </c>
      <c r="AH51" s="202">
        <v>0</v>
      </c>
      <c r="AI51" s="202">
        <v>0</v>
      </c>
      <c r="AJ51" s="202">
        <v>0</v>
      </c>
      <c r="AK51" s="202">
        <v>0</v>
      </c>
      <c r="AL51" s="202">
        <v>0</v>
      </c>
      <c r="AM51" s="202">
        <v>0</v>
      </c>
      <c r="AN51" s="202">
        <v>0</v>
      </c>
      <c r="AO51" s="202">
        <v>0</v>
      </c>
      <c r="AP51" s="202">
        <v>0</v>
      </c>
      <c r="AQ51" s="202">
        <v>0</v>
      </c>
      <c r="AR51" s="202">
        <v>0</v>
      </c>
      <c r="AS51" s="202">
        <v>-0.73090719999999998</v>
      </c>
      <c r="AT51" s="202">
        <v>0</v>
      </c>
      <c r="AU51" s="202">
        <v>0</v>
      </c>
      <c r="AV51" s="202">
        <v>0</v>
      </c>
      <c r="AW51" s="202">
        <v>0</v>
      </c>
      <c r="AX51" s="202">
        <v>0</v>
      </c>
      <c r="AY51" s="202">
        <v>0</v>
      </c>
      <c r="AZ51" s="202">
        <v>0</v>
      </c>
      <c r="BA51" s="202">
        <v>0</v>
      </c>
      <c r="BB51" s="202">
        <v>0</v>
      </c>
      <c r="BC51" s="202">
        <v>5.3412348473772884</v>
      </c>
      <c r="BD51" s="202">
        <v>-28.324976240000002</v>
      </c>
      <c r="BE51" s="202">
        <v>0</v>
      </c>
      <c r="BF51" s="202">
        <v>0</v>
      </c>
      <c r="BG51" s="202">
        <v>0</v>
      </c>
      <c r="BH51" s="202">
        <v>0</v>
      </c>
      <c r="BI51" s="202">
        <v>0</v>
      </c>
      <c r="BJ51" s="202">
        <v>0</v>
      </c>
      <c r="BK51" s="202">
        <v>0</v>
      </c>
      <c r="BL51" s="202">
        <v>0</v>
      </c>
    </row>
    <row r="52" spans="2:183" x14ac:dyDescent="0.25">
      <c r="B52" s="203">
        <v>38384</v>
      </c>
      <c r="C52" s="202">
        <v>2.1347555100000002</v>
      </c>
      <c r="D52" s="202">
        <v>30.262683069999998</v>
      </c>
      <c r="E52" s="202">
        <v>0</v>
      </c>
      <c r="F52" s="202">
        <v>0</v>
      </c>
      <c r="G52" s="202">
        <v>-19.93824928262271</v>
      </c>
      <c r="H52" s="204">
        <v>12.459189297377289</v>
      </c>
      <c r="I52" s="202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-6.91914E-2</v>
      </c>
      <c r="Q52" s="202">
        <v>0</v>
      </c>
      <c r="R52" s="202">
        <v>0</v>
      </c>
      <c r="S52" s="202">
        <v>0</v>
      </c>
      <c r="T52" s="202">
        <v>0</v>
      </c>
      <c r="U52" s="202">
        <v>-1.9081391400000001</v>
      </c>
      <c r="V52" s="202">
        <v>0</v>
      </c>
      <c r="W52" s="202">
        <v>0</v>
      </c>
      <c r="X52" s="202">
        <v>4.1120860500000003</v>
      </c>
      <c r="Y52" s="202">
        <v>0</v>
      </c>
      <c r="Z52" s="202">
        <v>0</v>
      </c>
      <c r="AA52" s="202">
        <v>0</v>
      </c>
      <c r="AB52" s="202">
        <v>0</v>
      </c>
      <c r="AC52" s="202">
        <v>0</v>
      </c>
      <c r="AD52" s="202">
        <v>0</v>
      </c>
      <c r="AE52" s="202">
        <v>0</v>
      </c>
      <c r="AF52" s="202">
        <v>30.885325049999999</v>
      </c>
      <c r="AG52" s="202">
        <v>0</v>
      </c>
      <c r="AH52" s="202">
        <v>0</v>
      </c>
      <c r="AI52" s="202">
        <v>0</v>
      </c>
      <c r="AJ52" s="202">
        <v>0</v>
      </c>
      <c r="AK52" s="202">
        <v>0</v>
      </c>
      <c r="AL52" s="202">
        <v>0</v>
      </c>
      <c r="AM52" s="202">
        <v>0</v>
      </c>
      <c r="AN52" s="202">
        <v>0</v>
      </c>
      <c r="AO52" s="202">
        <v>0</v>
      </c>
      <c r="AP52" s="202">
        <v>0</v>
      </c>
      <c r="AQ52" s="202">
        <v>0</v>
      </c>
      <c r="AR52" s="202">
        <v>0</v>
      </c>
      <c r="AS52" s="202">
        <v>-0.62264198000000004</v>
      </c>
      <c r="AT52" s="202">
        <v>0</v>
      </c>
      <c r="AU52" s="202">
        <v>0</v>
      </c>
      <c r="AV52" s="202">
        <v>0</v>
      </c>
      <c r="AW52" s="202">
        <v>0</v>
      </c>
      <c r="AX52" s="202">
        <v>0</v>
      </c>
      <c r="AY52" s="202">
        <v>0</v>
      </c>
      <c r="AZ52" s="202">
        <v>0</v>
      </c>
      <c r="BA52" s="202">
        <v>0</v>
      </c>
      <c r="BB52" s="202">
        <v>0</v>
      </c>
      <c r="BC52" s="202">
        <v>5.7559918573772881</v>
      </c>
      <c r="BD52" s="202">
        <v>-25.694241139999999</v>
      </c>
      <c r="BE52" s="202">
        <v>0</v>
      </c>
      <c r="BF52" s="202">
        <v>0</v>
      </c>
      <c r="BG52" s="202">
        <v>0</v>
      </c>
      <c r="BH52" s="202">
        <v>0</v>
      </c>
      <c r="BI52" s="202">
        <v>0</v>
      </c>
      <c r="BJ52" s="202">
        <v>0</v>
      </c>
      <c r="BK52" s="202">
        <v>0</v>
      </c>
      <c r="BL52" s="202">
        <v>0</v>
      </c>
    </row>
    <row r="53" spans="2:183" x14ac:dyDescent="0.25">
      <c r="B53" s="203">
        <v>38412</v>
      </c>
      <c r="C53" s="202">
        <v>3.2831381100000003</v>
      </c>
      <c r="D53" s="202">
        <v>35.477945339999998</v>
      </c>
      <c r="E53" s="202">
        <v>0</v>
      </c>
      <c r="F53" s="202">
        <v>0</v>
      </c>
      <c r="G53" s="202">
        <v>-23.21010923262271</v>
      </c>
      <c r="H53" s="204">
        <v>15.550974217377291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-0.22072734999999999</v>
      </c>
      <c r="Q53" s="202">
        <v>0</v>
      </c>
      <c r="R53" s="202">
        <v>0</v>
      </c>
      <c r="S53" s="202">
        <v>0</v>
      </c>
      <c r="T53" s="202">
        <v>0</v>
      </c>
      <c r="U53" s="202">
        <v>-0.93628507000000005</v>
      </c>
      <c r="V53" s="202">
        <v>0</v>
      </c>
      <c r="W53" s="202">
        <v>0</v>
      </c>
      <c r="X53" s="202">
        <v>4.4401505300000004</v>
      </c>
      <c r="Y53" s="202">
        <v>0</v>
      </c>
      <c r="Z53" s="202">
        <v>0</v>
      </c>
      <c r="AA53" s="202">
        <v>0</v>
      </c>
      <c r="AB53" s="202">
        <v>0</v>
      </c>
      <c r="AC53" s="202">
        <v>0</v>
      </c>
      <c r="AD53" s="202">
        <v>0</v>
      </c>
      <c r="AE53" s="202">
        <v>0</v>
      </c>
      <c r="AF53" s="202">
        <v>35.753828179999999</v>
      </c>
      <c r="AG53" s="202">
        <v>0</v>
      </c>
      <c r="AH53" s="202">
        <v>0</v>
      </c>
      <c r="AI53" s="202">
        <v>0</v>
      </c>
      <c r="AJ53" s="202">
        <v>0</v>
      </c>
      <c r="AK53" s="202">
        <v>0</v>
      </c>
      <c r="AL53" s="202">
        <v>0</v>
      </c>
      <c r="AM53" s="202">
        <v>0</v>
      </c>
      <c r="AN53" s="202">
        <v>0</v>
      </c>
      <c r="AO53" s="202">
        <v>0</v>
      </c>
      <c r="AP53" s="202">
        <v>0</v>
      </c>
      <c r="AQ53" s="202">
        <v>0</v>
      </c>
      <c r="AR53" s="202">
        <v>0</v>
      </c>
      <c r="AS53" s="202">
        <v>-0.27588284000000002</v>
      </c>
      <c r="AT53" s="202">
        <v>0</v>
      </c>
      <c r="AU53" s="202">
        <v>0</v>
      </c>
      <c r="AV53" s="202">
        <v>0</v>
      </c>
      <c r="AW53" s="202">
        <v>0</v>
      </c>
      <c r="AX53" s="202">
        <v>0</v>
      </c>
      <c r="AY53" s="202">
        <v>0</v>
      </c>
      <c r="AZ53" s="202">
        <v>0</v>
      </c>
      <c r="BA53" s="202">
        <v>0</v>
      </c>
      <c r="BB53" s="202">
        <v>0</v>
      </c>
      <c r="BC53" s="202">
        <v>5.3819148973772881</v>
      </c>
      <c r="BD53" s="202">
        <v>-28.592024129999999</v>
      </c>
      <c r="BE53" s="202">
        <v>0</v>
      </c>
      <c r="BF53" s="202">
        <v>0</v>
      </c>
      <c r="BG53" s="202">
        <v>0</v>
      </c>
      <c r="BH53" s="202">
        <v>0</v>
      </c>
      <c r="BI53" s="202">
        <v>0</v>
      </c>
      <c r="BJ53" s="202">
        <v>0</v>
      </c>
      <c r="BK53" s="202">
        <v>0</v>
      </c>
      <c r="BL53" s="202">
        <v>0</v>
      </c>
    </row>
    <row r="54" spans="2:183" x14ac:dyDescent="0.25">
      <c r="B54" s="203">
        <v>38443</v>
      </c>
      <c r="C54" s="202">
        <v>4.1134499</v>
      </c>
      <c r="D54" s="202">
        <v>36.52126663</v>
      </c>
      <c r="E54" s="202">
        <v>0</v>
      </c>
      <c r="F54" s="202">
        <v>0</v>
      </c>
      <c r="G54" s="202">
        <v>-22.18591619262271</v>
      </c>
      <c r="H54" s="204">
        <v>18.448800337377289</v>
      </c>
      <c r="I54" s="202">
        <v>0</v>
      </c>
      <c r="J54" s="202">
        <v>0</v>
      </c>
      <c r="K54" s="202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-0.28491662000000001</v>
      </c>
      <c r="Q54" s="202">
        <v>0</v>
      </c>
      <c r="R54" s="202">
        <v>0</v>
      </c>
      <c r="S54" s="202">
        <v>0</v>
      </c>
      <c r="T54" s="202">
        <v>0</v>
      </c>
      <c r="U54" s="202">
        <v>-0.70997785000000002</v>
      </c>
      <c r="V54" s="202">
        <v>0</v>
      </c>
      <c r="W54" s="202">
        <v>0</v>
      </c>
      <c r="X54" s="202">
        <v>5.1083443700000002</v>
      </c>
      <c r="Y54" s="202">
        <v>0</v>
      </c>
      <c r="Z54" s="202">
        <v>0</v>
      </c>
      <c r="AA54" s="202">
        <v>0</v>
      </c>
      <c r="AB54" s="202">
        <v>0</v>
      </c>
      <c r="AC54" s="202">
        <v>0</v>
      </c>
      <c r="AD54" s="202">
        <v>0</v>
      </c>
      <c r="AE54" s="202">
        <v>0</v>
      </c>
      <c r="AF54" s="202">
        <v>36.66823359</v>
      </c>
      <c r="AG54" s="202">
        <v>0</v>
      </c>
      <c r="AH54" s="202">
        <v>0</v>
      </c>
      <c r="AI54" s="202">
        <v>0</v>
      </c>
      <c r="AJ54" s="202">
        <v>0</v>
      </c>
      <c r="AK54" s="202">
        <v>0</v>
      </c>
      <c r="AL54" s="202">
        <v>0</v>
      </c>
      <c r="AM54" s="202">
        <v>0</v>
      </c>
      <c r="AN54" s="202">
        <v>0</v>
      </c>
      <c r="AO54" s="202">
        <v>0</v>
      </c>
      <c r="AP54" s="202">
        <v>0</v>
      </c>
      <c r="AQ54" s="202">
        <v>0</v>
      </c>
      <c r="AR54" s="202">
        <v>0</v>
      </c>
      <c r="AS54" s="202">
        <v>-0.14696696000000001</v>
      </c>
      <c r="AT54" s="202">
        <v>0</v>
      </c>
      <c r="AU54" s="202">
        <v>0</v>
      </c>
      <c r="AV54" s="202">
        <v>0</v>
      </c>
      <c r="AW54" s="202">
        <v>0</v>
      </c>
      <c r="AX54" s="202">
        <v>0</v>
      </c>
      <c r="AY54" s="202">
        <v>0</v>
      </c>
      <c r="AZ54" s="202">
        <v>0</v>
      </c>
      <c r="BA54" s="202">
        <v>0</v>
      </c>
      <c r="BB54" s="202">
        <v>0</v>
      </c>
      <c r="BC54" s="202">
        <v>5.5330086673772882</v>
      </c>
      <c r="BD54" s="202">
        <v>-27.718924859999998</v>
      </c>
      <c r="BE54" s="202">
        <v>0</v>
      </c>
      <c r="BF54" s="202">
        <v>0</v>
      </c>
      <c r="BG54" s="202">
        <v>0</v>
      </c>
      <c r="BH54" s="202">
        <v>0</v>
      </c>
      <c r="BI54" s="202">
        <v>0</v>
      </c>
      <c r="BJ54" s="202">
        <v>0</v>
      </c>
      <c r="BK54" s="202">
        <v>0</v>
      </c>
      <c r="BL54" s="202">
        <v>0</v>
      </c>
      <c r="BM54" s="205"/>
      <c r="BN54" s="205"/>
      <c r="BO54" s="205"/>
      <c r="BP54" s="205"/>
      <c r="BQ54" s="205"/>
      <c r="BR54" s="205"/>
      <c r="BS54" s="205"/>
      <c r="BT54" s="205"/>
      <c r="BU54" s="205"/>
      <c r="BV54" s="205"/>
      <c r="BW54" s="205"/>
      <c r="BX54" s="205"/>
      <c r="BY54" s="205"/>
      <c r="BZ54" s="205"/>
      <c r="CA54" s="205"/>
      <c r="CB54" s="205"/>
      <c r="CC54" s="205"/>
      <c r="CD54" s="205"/>
      <c r="CE54" s="205"/>
      <c r="CF54" s="205"/>
      <c r="CG54" s="205"/>
      <c r="CH54" s="205"/>
      <c r="CI54" s="205"/>
      <c r="CJ54" s="205"/>
      <c r="CK54" s="205"/>
      <c r="CL54" s="205"/>
      <c r="CM54" s="205"/>
      <c r="CN54" s="205"/>
      <c r="CO54" s="205"/>
      <c r="CP54" s="205"/>
      <c r="CQ54" s="205"/>
      <c r="CR54" s="205"/>
      <c r="CS54" s="205"/>
      <c r="CT54" s="205"/>
      <c r="CU54" s="205"/>
      <c r="CV54" s="205"/>
      <c r="CW54" s="205"/>
      <c r="CX54" s="205"/>
      <c r="CY54" s="205"/>
      <c r="CZ54" s="205"/>
      <c r="DA54" s="205"/>
      <c r="DB54" s="205"/>
      <c r="DC54" s="205"/>
      <c r="DD54" s="205"/>
      <c r="DE54" s="205"/>
      <c r="DF54" s="205"/>
      <c r="DG54" s="205"/>
      <c r="DH54" s="205"/>
      <c r="DI54" s="205"/>
      <c r="DJ54" s="205"/>
      <c r="DK54" s="205"/>
      <c r="DL54" s="205"/>
      <c r="DM54" s="205"/>
      <c r="DN54" s="205"/>
      <c r="DO54" s="205"/>
      <c r="DP54" s="205"/>
      <c r="DQ54" s="205"/>
      <c r="DR54" s="205"/>
      <c r="DS54" s="205"/>
      <c r="DT54" s="205"/>
      <c r="DU54" s="205"/>
      <c r="DV54" s="205"/>
      <c r="DW54" s="205"/>
      <c r="DX54" s="205"/>
      <c r="DY54" s="205"/>
      <c r="DZ54" s="205"/>
      <c r="EA54" s="205"/>
      <c r="EB54" s="205"/>
      <c r="EC54" s="205"/>
      <c r="ED54" s="205"/>
      <c r="EE54" s="205"/>
      <c r="EF54" s="205"/>
      <c r="EG54" s="205"/>
      <c r="EH54" s="205"/>
      <c r="EI54" s="205"/>
      <c r="EJ54" s="205"/>
      <c r="EK54" s="205"/>
      <c r="EL54" s="205"/>
      <c r="EM54" s="205"/>
      <c r="EN54" s="205"/>
      <c r="EO54" s="205"/>
      <c r="EP54" s="205"/>
      <c r="EQ54" s="205"/>
      <c r="ER54" s="205"/>
      <c r="ES54" s="205"/>
      <c r="ET54" s="205"/>
      <c r="EU54" s="205"/>
      <c r="EV54" s="205"/>
      <c r="EW54" s="205"/>
      <c r="EX54" s="205"/>
      <c r="EY54" s="205"/>
      <c r="EZ54" s="205"/>
      <c r="FA54" s="205"/>
      <c r="FB54" s="205"/>
      <c r="FC54" s="205"/>
      <c r="FD54" s="205"/>
      <c r="FE54" s="205"/>
      <c r="FF54" s="205"/>
      <c r="FG54" s="205"/>
      <c r="FH54" s="205"/>
      <c r="FI54" s="205"/>
      <c r="FJ54" s="205"/>
      <c r="FK54" s="205"/>
      <c r="FL54" s="205"/>
      <c r="FM54" s="205"/>
      <c r="FN54" s="205"/>
      <c r="FO54" s="205"/>
      <c r="FP54" s="205"/>
      <c r="FQ54" s="205"/>
      <c r="FR54" s="205"/>
      <c r="FS54" s="205"/>
      <c r="FT54" s="205"/>
      <c r="FU54" s="205"/>
      <c r="FV54" s="205"/>
      <c r="FW54" s="205"/>
      <c r="FX54" s="205"/>
      <c r="FY54" s="205"/>
      <c r="FZ54" s="205"/>
      <c r="GA54" s="205"/>
    </row>
    <row r="55" spans="2:183" x14ac:dyDescent="0.25">
      <c r="B55" s="203">
        <v>38473</v>
      </c>
      <c r="C55" s="202">
        <v>-1.08832609</v>
      </c>
      <c r="D55" s="202">
        <v>38.631673220000003</v>
      </c>
      <c r="E55" s="202">
        <v>0</v>
      </c>
      <c r="F55" s="202">
        <v>0</v>
      </c>
      <c r="G55" s="202">
        <v>-23.160247492622709</v>
      </c>
      <c r="H55" s="204">
        <v>14.383099637377292</v>
      </c>
      <c r="I55" s="202">
        <v>0</v>
      </c>
      <c r="J55" s="202">
        <v>0</v>
      </c>
      <c r="K55" s="202">
        <v>0</v>
      </c>
      <c r="L55" s="202">
        <v>0</v>
      </c>
      <c r="M55" s="202">
        <v>0</v>
      </c>
      <c r="N55" s="202">
        <v>0</v>
      </c>
      <c r="O55" s="202">
        <v>0</v>
      </c>
      <c r="P55" s="202">
        <v>-0.3823027</v>
      </c>
      <c r="Q55" s="202">
        <v>0</v>
      </c>
      <c r="R55" s="202">
        <v>0</v>
      </c>
      <c r="S55" s="202">
        <v>0</v>
      </c>
      <c r="T55" s="202">
        <v>0</v>
      </c>
      <c r="U55" s="202">
        <v>-0.70602339000000003</v>
      </c>
      <c r="V55" s="202">
        <v>0</v>
      </c>
      <c r="W55" s="202">
        <v>0</v>
      </c>
      <c r="X55" s="202">
        <v>0</v>
      </c>
      <c r="Y55" s="202">
        <v>0</v>
      </c>
      <c r="Z55" s="202">
        <v>0</v>
      </c>
      <c r="AA55" s="202">
        <v>0</v>
      </c>
      <c r="AB55" s="202">
        <v>0</v>
      </c>
      <c r="AC55" s="202">
        <v>0</v>
      </c>
      <c r="AD55" s="202">
        <v>0</v>
      </c>
      <c r="AE55" s="202">
        <v>0</v>
      </c>
      <c r="AF55" s="202">
        <v>38.802434640000001</v>
      </c>
      <c r="AG55" s="202">
        <v>0</v>
      </c>
      <c r="AH55" s="202">
        <v>0</v>
      </c>
      <c r="AI55" s="202">
        <v>0</v>
      </c>
      <c r="AJ55" s="202">
        <v>0</v>
      </c>
      <c r="AK55" s="202">
        <v>0</v>
      </c>
      <c r="AL55" s="202">
        <v>0</v>
      </c>
      <c r="AM55" s="202">
        <v>0</v>
      </c>
      <c r="AN55" s="202">
        <v>0</v>
      </c>
      <c r="AO55" s="202">
        <v>0</v>
      </c>
      <c r="AP55" s="202">
        <v>0</v>
      </c>
      <c r="AQ55" s="202">
        <v>0</v>
      </c>
      <c r="AR55" s="202">
        <v>0</v>
      </c>
      <c r="AS55" s="202">
        <v>-0.17076142</v>
      </c>
      <c r="AT55" s="202">
        <v>0</v>
      </c>
      <c r="AU55" s="202">
        <v>0</v>
      </c>
      <c r="AV55" s="202">
        <v>0</v>
      </c>
      <c r="AW55" s="202">
        <v>0</v>
      </c>
      <c r="AX55" s="202">
        <v>0</v>
      </c>
      <c r="AY55" s="202">
        <v>0</v>
      </c>
      <c r="AZ55" s="202">
        <v>0</v>
      </c>
      <c r="BA55" s="202">
        <v>0</v>
      </c>
      <c r="BB55" s="202">
        <v>0</v>
      </c>
      <c r="BC55" s="202">
        <v>5.4234869273772883</v>
      </c>
      <c r="BD55" s="202">
        <v>-28.583734419999999</v>
      </c>
      <c r="BE55" s="202">
        <v>0</v>
      </c>
      <c r="BF55" s="202">
        <v>0</v>
      </c>
      <c r="BG55" s="202">
        <v>0</v>
      </c>
      <c r="BH55" s="202">
        <v>0</v>
      </c>
      <c r="BI55" s="202">
        <v>0</v>
      </c>
      <c r="BJ55" s="202">
        <v>0</v>
      </c>
      <c r="BK55" s="202">
        <v>0</v>
      </c>
      <c r="BL55" s="202">
        <v>0</v>
      </c>
    </row>
    <row r="56" spans="2:183" ht="13.8" thickBot="1" x14ac:dyDescent="0.3">
      <c r="B56" s="203">
        <v>38504</v>
      </c>
      <c r="C56" s="202">
        <v>-1.01260544</v>
      </c>
      <c r="D56" s="202">
        <v>37.835632230000002</v>
      </c>
      <c r="E56" s="202">
        <v>0</v>
      </c>
      <c r="F56" s="202">
        <v>0</v>
      </c>
      <c r="G56" s="202">
        <v>-22.012250402622712</v>
      </c>
      <c r="H56" s="206">
        <v>14.810776387377288</v>
      </c>
      <c r="I56" s="202">
        <v>0</v>
      </c>
      <c r="J56" s="202">
        <v>0</v>
      </c>
      <c r="K56" s="202">
        <v>0</v>
      </c>
      <c r="L56" s="202">
        <v>0</v>
      </c>
      <c r="M56" s="202">
        <v>0</v>
      </c>
      <c r="N56" s="202">
        <v>0</v>
      </c>
      <c r="O56" s="202">
        <v>0</v>
      </c>
      <c r="P56" s="202">
        <v>-0.2962437</v>
      </c>
      <c r="Q56" s="202">
        <v>0</v>
      </c>
      <c r="R56" s="202">
        <v>0</v>
      </c>
      <c r="S56" s="202">
        <v>0</v>
      </c>
      <c r="T56" s="202">
        <v>0</v>
      </c>
      <c r="U56" s="202">
        <v>-0.71636173999999997</v>
      </c>
      <c r="V56" s="202">
        <v>0</v>
      </c>
      <c r="W56" s="202">
        <v>0</v>
      </c>
      <c r="X56" s="202">
        <v>0</v>
      </c>
      <c r="Y56" s="202">
        <v>0</v>
      </c>
      <c r="Z56" s="202">
        <v>0</v>
      </c>
      <c r="AA56" s="202">
        <v>0</v>
      </c>
      <c r="AB56" s="202">
        <v>0</v>
      </c>
      <c r="AC56" s="202">
        <v>0</v>
      </c>
      <c r="AD56" s="202">
        <v>0</v>
      </c>
      <c r="AE56" s="202">
        <v>0</v>
      </c>
      <c r="AF56" s="202">
        <v>37.997197409999998</v>
      </c>
      <c r="AG56" s="202">
        <v>0</v>
      </c>
      <c r="AH56" s="202">
        <v>0</v>
      </c>
      <c r="AI56" s="202">
        <v>0</v>
      </c>
      <c r="AJ56" s="202">
        <v>0</v>
      </c>
      <c r="AK56" s="202">
        <v>0</v>
      </c>
      <c r="AL56" s="202">
        <v>0</v>
      </c>
      <c r="AM56" s="202">
        <v>0</v>
      </c>
      <c r="AN56" s="202">
        <v>0</v>
      </c>
      <c r="AO56" s="202">
        <v>0</v>
      </c>
      <c r="AP56" s="202">
        <v>0</v>
      </c>
      <c r="AQ56" s="202">
        <v>0</v>
      </c>
      <c r="AR56" s="202">
        <v>0</v>
      </c>
      <c r="AS56" s="202">
        <v>-0.16156518</v>
      </c>
      <c r="AT56" s="202">
        <v>0</v>
      </c>
      <c r="AU56" s="202">
        <v>0</v>
      </c>
      <c r="AV56" s="202">
        <v>0</v>
      </c>
      <c r="AW56" s="202">
        <v>0</v>
      </c>
      <c r="AX56" s="202">
        <v>0</v>
      </c>
      <c r="AY56" s="202">
        <v>0</v>
      </c>
      <c r="AZ56" s="202">
        <v>0</v>
      </c>
      <c r="BA56" s="202">
        <v>0</v>
      </c>
      <c r="BB56" s="202">
        <v>0</v>
      </c>
      <c r="BC56" s="202">
        <v>5.5731995973772879</v>
      </c>
      <c r="BD56" s="202">
        <v>-27.585449999999998</v>
      </c>
      <c r="BE56" s="202">
        <v>0</v>
      </c>
      <c r="BF56" s="202">
        <v>0</v>
      </c>
      <c r="BG56" s="202">
        <v>0</v>
      </c>
      <c r="BH56" s="202">
        <v>0</v>
      </c>
      <c r="BI56" s="202">
        <v>0</v>
      </c>
      <c r="BJ56" s="202">
        <v>0</v>
      </c>
      <c r="BK56" s="202">
        <v>0</v>
      </c>
      <c r="BL56" s="202">
        <v>0</v>
      </c>
    </row>
    <row r="57" spans="2:183" x14ac:dyDescent="0.25">
      <c r="B57" s="207"/>
      <c r="C57" s="208"/>
      <c r="D57" s="208"/>
      <c r="E57" s="208"/>
      <c r="F57" s="208"/>
      <c r="G57" s="208"/>
      <c r="H57" s="208"/>
      <c r="I57" s="208"/>
      <c r="J57" s="208"/>
      <c r="K57" s="208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10"/>
      <c r="BL57" s="210"/>
    </row>
    <row r="58" spans="2:183" x14ac:dyDescent="0.25">
      <c r="B58" s="207"/>
      <c r="C58" s="208"/>
      <c r="D58" s="208"/>
      <c r="E58" s="208"/>
      <c r="F58" s="208"/>
      <c r="G58" s="208"/>
      <c r="H58" s="208"/>
      <c r="I58" s="208"/>
      <c r="J58" s="208"/>
      <c r="K58" s="208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10"/>
      <c r="BL58" s="210"/>
    </row>
    <row r="59" spans="2:183" x14ac:dyDescent="0.25">
      <c r="B59" s="207"/>
      <c r="C59" s="208"/>
      <c r="D59" s="208"/>
      <c r="E59" s="208"/>
      <c r="F59" s="208"/>
      <c r="G59" s="208"/>
      <c r="H59" s="208"/>
      <c r="I59" s="208"/>
      <c r="J59" s="208"/>
      <c r="K59" s="208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10"/>
      <c r="BL59" s="210"/>
    </row>
    <row r="60" spans="2:183" x14ac:dyDescent="0.25">
      <c r="B60" s="207"/>
      <c r="C60" s="208"/>
      <c r="D60" s="208"/>
      <c r="E60" s="208"/>
      <c r="F60" s="208"/>
      <c r="G60" s="208"/>
      <c r="H60" s="208"/>
      <c r="I60" s="208"/>
      <c r="J60" s="208"/>
      <c r="K60" s="208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10"/>
      <c r="BL60" s="210"/>
    </row>
    <row r="61" spans="2:183" x14ac:dyDescent="0.25"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10"/>
      <c r="BL61" s="210"/>
    </row>
    <row r="62" spans="2:183" x14ac:dyDescent="0.25"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10"/>
      <c r="BL62" s="210"/>
    </row>
    <row r="63" spans="2:183" x14ac:dyDescent="0.25">
      <c r="B63" s="207"/>
      <c r="C63" s="208"/>
      <c r="D63" s="208"/>
      <c r="E63" s="208"/>
      <c r="F63" s="208"/>
      <c r="G63" s="208"/>
      <c r="H63" s="208"/>
      <c r="I63" s="208"/>
      <c r="J63" s="208"/>
      <c r="K63" s="208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  <c r="AL63" s="209"/>
      <c r="AM63" s="209"/>
      <c r="AN63" s="209"/>
      <c r="AO63" s="209"/>
      <c r="AP63" s="209"/>
      <c r="AQ63" s="209"/>
      <c r="AR63" s="209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10"/>
      <c r="BL63" s="210"/>
    </row>
    <row r="64" spans="2:183" x14ac:dyDescent="0.25">
      <c r="B64" s="207"/>
      <c r="C64" s="208"/>
      <c r="D64" s="208"/>
      <c r="E64" s="208"/>
      <c r="F64" s="208"/>
      <c r="G64" s="208"/>
      <c r="H64" s="208"/>
      <c r="I64" s="208"/>
      <c r="J64" s="208"/>
      <c r="K64" s="208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10"/>
      <c r="BL64" s="210"/>
    </row>
    <row r="65" spans="2:64" x14ac:dyDescent="0.25">
      <c r="B65" s="207"/>
      <c r="C65" s="208"/>
      <c r="D65" s="208"/>
      <c r="E65" s="208"/>
      <c r="F65" s="208"/>
      <c r="G65" s="208"/>
      <c r="H65" s="208"/>
      <c r="I65" s="208"/>
      <c r="J65" s="208"/>
      <c r="K65" s="208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10"/>
      <c r="BL65" s="210"/>
    </row>
    <row r="66" spans="2:64" x14ac:dyDescent="0.25">
      <c r="B66" s="207"/>
      <c r="C66" s="208"/>
      <c r="D66" s="208"/>
      <c r="E66" s="208"/>
      <c r="F66" s="208"/>
      <c r="G66" s="208"/>
      <c r="H66" s="208"/>
      <c r="I66" s="208"/>
      <c r="J66" s="208"/>
      <c r="K66" s="208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10"/>
      <c r="BL66" s="210"/>
    </row>
    <row r="67" spans="2:64" x14ac:dyDescent="0.25">
      <c r="B67" s="207"/>
      <c r="C67" s="208"/>
      <c r="D67" s="208"/>
      <c r="E67" s="208"/>
      <c r="F67" s="208"/>
      <c r="G67" s="208"/>
      <c r="H67" s="208"/>
      <c r="I67" s="208"/>
      <c r="J67" s="208"/>
      <c r="K67" s="208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10"/>
      <c r="BL67" s="210"/>
    </row>
    <row r="68" spans="2:64" x14ac:dyDescent="0.25">
      <c r="B68" s="207"/>
      <c r="C68" s="208"/>
      <c r="D68" s="208"/>
      <c r="E68" s="208"/>
      <c r="F68" s="208"/>
      <c r="G68" s="208"/>
      <c r="H68" s="208"/>
      <c r="I68" s="208"/>
      <c r="J68" s="208"/>
      <c r="K68" s="208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10"/>
      <c r="BL68" s="210"/>
    </row>
    <row r="69" spans="2:64" x14ac:dyDescent="0.25">
      <c r="B69" s="207"/>
      <c r="C69" s="208"/>
      <c r="D69" s="208"/>
      <c r="E69" s="208"/>
      <c r="F69" s="208"/>
      <c r="G69" s="208"/>
      <c r="H69" s="208"/>
      <c r="I69" s="208"/>
      <c r="J69" s="208"/>
      <c r="K69" s="208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10"/>
      <c r="BL69" s="210"/>
    </row>
    <row r="70" spans="2:64" x14ac:dyDescent="0.25">
      <c r="B70" s="207"/>
      <c r="C70" s="208"/>
      <c r="D70" s="208"/>
      <c r="E70" s="208"/>
      <c r="F70" s="208"/>
      <c r="G70" s="208"/>
      <c r="H70" s="208"/>
      <c r="I70" s="208"/>
      <c r="J70" s="208"/>
      <c r="K70" s="208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10"/>
      <c r="BL70" s="210"/>
    </row>
    <row r="71" spans="2:64" x14ac:dyDescent="0.25">
      <c r="B71" s="207"/>
      <c r="C71" s="208"/>
      <c r="D71" s="208"/>
      <c r="E71" s="208"/>
      <c r="F71" s="208"/>
      <c r="G71" s="208"/>
      <c r="H71" s="208"/>
      <c r="I71" s="208"/>
      <c r="J71" s="208"/>
      <c r="K71" s="208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10"/>
      <c r="BL71" s="210"/>
    </row>
    <row r="72" spans="2:64" x14ac:dyDescent="0.25">
      <c r="B72" s="207"/>
      <c r="C72" s="208"/>
      <c r="D72" s="208"/>
      <c r="E72" s="208"/>
      <c r="F72" s="208"/>
      <c r="G72" s="208"/>
      <c r="H72" s="208"/>
      <c r="I72" s="208"/>
      <c r="J72" s="208"/>
      <c r="K72" s="208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10"/>
      <c r="BL72" s="210"/>
    </row>
    <row r="73" spans="2:64" x14ac:dyDescent="0.25"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10"/>
      <c r="BL73" s="210"/>
    </row>
    <row r="74" spans="2:64" x14ac:dyDescent="0.25"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10"/>
      <c r="BL74" s="210"/>
    </row>
    <row r="75" spans="2:64" x14ac:dyDescent="0.25">
      <c r="B75" s="207"/>
      <c r="C75" s="208"/>
      <c r="D75" s="208"/>
      <c r="E75" s="208"/>
      <c r="F75" s="208"/>
      <c r="G75" s="208"/>
      <c r="H75" s="208"/>
      <c r="I75" s="208"/>
      <c r="J75" s="208"/>
      <c r="K75" s="208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10"/>
      <c r="BL75" s="210"/>
    </row>
    <row r="76" spans="2:64" x14ac:dyDescent="0.25">
      <c r="B76" s="207"/>
      <c r="C76" s="208"/>
      <c r="D76" s="208"/>
      <c r="E76" s="208"/>
      <c r="F76" s="208"/>
      <c r="G76" s="208"/>
      <c r="H76" s="208"/>
      <c r="I76" s="208"/>
      <c r="J76" s="208"/>
      <c r="K76" s="208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10"/>
      <c r="BL76" s="210"/>
    </row>
    <row r="77" spans="2:64" x14ac:dyDescent="0.25">
      <c r="B77" s="207"/>
      <c r="C77" s="208"/>
      <c r="D77" s="208"/>
      <c r="E77" s="208"/>
      <c r="F77" s="208"/>
      <c r="G77" s="208"/>
      <c r="H77" s="208"/>
      <c r="I77" s="208"/>
      <c r="J77" s="208"/>
      <c r="K77" s="208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10"/>
      <c r="BL77" s="210"/>
    </row>
    <row r="78" spans="2:64" x14ac:dyDescent="0.25">
      <c r="B78" s="207"/>
      <c r="C78" s="208"/>
      <c r="D78" s="208"/>
      <c r="E78" s="208"/>
      <c r="F78" s="208"/>
      <c r="G78" s="208"/>
      <c r="H78" s="208"/>
      <c r="I78" s="208"/>
      <c r="J78" s="208"/>
      <c r="K78" s="208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10"/>
      <c r="BL78" s="210"/>
    </row>
    <row r="79" spans="2:64" x14ac:dyDescent="0.25">
      <c r="B79" s="207"/>
      <c r="C79" s="208"/>
      <c r="D79" s="208"/>
      <c r="E79" s="208"/>
      <c r="F79" s="208"/>
      <c r="G79" s="208"/>
      <c r="H79" s="208"/>
      <c r="I79" s="208"/>
      <c r="J79" s="208"/>
      <c r="K79" s="208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10"/>
      <c r="BL79" s="210"/>
    </row>
    <row r="80" spans="2:64" x14ac:dyDescent="0.25">
      <c r="B80" s="207"/>
      <c r="C80" s="208"/>
      <c r="D80" s="208"/>
      <c r="E80" s="208"/>
      <c r="F80" s="208"/>
      <c r="G80" s="208"/>
      <c r="H80" s="208"/>
      <c r="I80" s="208"/>
      <c r="J80" s="208"/>
      <c r="K80" s="208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10"/>
      <c r="BL80" s="210"/>
    </row>
    <row r="81" spans="2:64" x14ac:dyDescent="0.25">
      <c r="B81" s="207"/>
      <c r="C81" s="208"/>
      <c r="D81" s="208"/>
      <c r="E81" s="208"/>
      <c r="F81" s="208"/>
      <c r="G81" s="208"/>
      <c r="H81" s="208"/>
      <c r="I81" s="208"/>
      <c r="J81" s="208"/>
      <c r="K81" s="208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10"/>
      <c r="BL81" s="210"/>
    </row>
    <row r="82" spans="2:64" x14ac:dyDescent="0.25">
      <c r="B82" s="207"/>
      <c r="C82" s="208"/>
      <c r="D82" s="208"/>
      <c r="E82" s="208"/>
      <c r="F82" s="208"/>
      <c r="G82" s="208"/>
      <c r="H82" s="208"/>
      <c r="I82" s="208"/>
      <c r="J82" s="208"/>
      <c r="K82" s="208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10"/>
      <c r="BL82" s="210"/>
    </row>
    <row r="83" spans="2:64" x14ac:dyDescent="0.25">
      <c r="B83" s="207"/>
      <c r="C83" s="208"/>
      <c r="D83" s="208"/>
      <c r="E83" s="208"/>
      <c r="F83" s="208"/>
      <c r="G83" s="208"/>
      <c r="H83" s="208"/>
      <c r="I83" s="208"/>
      <c r="J83" s="208"/>
      <c r="K83" s="208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10"/>
      <c r="BL83" s="210"/>
    </row>
    <row r="84" spans="2:64" x14ac:dyDescent="0.25">
      <c r="B84" s="207"/>
      <c r="C84" s="208"/>
      <c r="D84" s="208"/>
      <c r="E84" s="208"/>
      <c r="F84" s="208"/>
      <c r="G84" s="208"/>
      <c r="H84" s="208"/>
      <c r="I84" s="208"/>
      <c r="J84" s="208"/>
      <c r="K84" s="208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10"/>
      <c r="BL84" s="210"/>
    </row>
    <row r="85" spans="2:64" x14ac:dyDescent="0.25"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10"/>
      <c r="BL85" s="210"/>
    </row>
    <row r="86" spans="2:64" x14ac:dyDescent="0.25"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10"/>
      <c r="BL86" s="210"/>
    </row>
    <row r="87" spans="2:64" x14ac:dyDescent="0.25">
      <c r="B87" s="207"/>
      <c r="C87" s="208"/>
      <c r="D87" s="208"/>
      <c r="E87" s="208"/>
      <c r="F87" s="208"/>
      <c r="G87" s="208"/>
      <c r="H87" s="208"/>
      <c r="I87" s="208"/>
      <c r="J87" s="208"/>
      <c r="K87" s="208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10"/>
      <c r="BL87" s="210"/>
    </row>
    <row r="88" spans="2:64" x14ac:dyDescent="0.25">
      <c r="B88" s="207"/>
      <c r="C88" s="208"/>
      <c r="D88" s="208"/>
      <c r="E88" s="208"/>
      <c r="F88" s="208"/>
      <c r="G88" s="208"/>
      <c r="H88" s="208"/>
      <c r="I88" s="208"/>
      <c r="J88" s="208"/>
      <c r="K88" s="208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10"/>
      <c r="BL88" s="210"/>
    </row>
    <row r="89" spans="2:64" x14ac:dyDescent="0.25">
      <c r="B89" s="207"/>
      <c r="C89" s="208"/>
      <c r="D89" s="208"/>
      <c r="E89" s="208"/>
      <c r="F89" s="208"/>
      <c r="G89" s="208"/>
      <c r="H89" s="208"/>
      <c r="I89" s="208"/>
      <c r="J89" s="208"/>
      <c r="K89" s="208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10"/>
      <c r="BL89" s="210"/>
    </row>
    <row r="90" spans="2:64" x14ac:dyDescent="0.25">
      <c r="B90" s="207"/>
      <c r="C90" s="208"/>
      <c r="D90" s="208"/>
      <c r="E90" s="208"/>
      <c r="F90" s="208"/>
      <c r="G90" s="208"/>
      <c r="H90" s="208"/>
      <c r="I90" s="208"/>
      <c r="J90" s="208"/>
      <c r="K90" s="208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10"/>
      <c r="BL90" s="210"/>
    </row>
    <row r="91" spans="2:64" x14ac:dyDescent="0.25">
      <c r="B91" s="207"/>
      <c r="C91" s="208"/>
      <c r="D91" s="208"/>
      <c r="E91" s="208"/>
      <c r="F91" s="208"/>
      <c r="G91" s="208"/>
      <c r="H91" s="208"/>
      <c r="I91" s="208"/>
      <c r="J91" s="208"/>
      <c r="K91" s="208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10"/>
      <c r="BL91" s="210"/>
    </row>
    <row r="92" spans="2:64" x14ac:dyDescent="0.25">
      <c r="B92" s="207"/>
      <c r="C92" s="208"/>
      <c r="D92" s="208"/>
      <c r="E92" s="208"/>
      <c r="F92" s="208"/>
      <c r="G92" s="208"/>
      <c r="H92" s="208"/>
      <c r="I92" s="208"/>
      <c r="J92" s="208"/>
      <c r="K92" s="208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10"/>
      <c r="BL92" s="210"/>
    </row>
    <row r="93" spans="2:64" x14ac:dyDescent="0.25">
      <c r="B93" s="207"/>
      <c r="C93" s="208"/>
      <c r="D93" s="208"/>
      <c r="E93" s="208"/>
      <c r="F93" s="208"/>
      <c r="G93" s="208"/>
      <c r="H93" s="208"/>
      <c r="I93" s="208"/>
      <c r="J93" s="208"/>
      <c r="K93" s="208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10"/>
      <c r="BL93" s="210"/>
    </row>
    <row r="94" spans="2:64" x14ac:dyDescent="0.25">
      <c r="B94" s="207"/>
      <c r="C94" s="208"/>
      <c r="D94" s="208"/>
      <c r="E94" s="208"/>
      <c r="F94" s="208"/>
      <c r="G94" s="208"/>
      <c r="H94" s="208"/>
      <c r="I94" s="208"/>
      <c r="J94" s="208"/>
      <c r="K94" s="208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10"/>
      <c r="BL94" s="210"/>
    </row>
    <row r="95" spans="2:64" x14ac:dyDescent="0.25">
      <c r="B95" s="207"/>
      <c r="C95" s="208"/>
      <c r="D95" s="208"/>
      <c r="E95" s="208"/>
      <c r="F95" s="208"/>
      <c r="G95" s="208"/>
      <c r="H95" s="208"/>
      <c r="I95" s="208"/>
      <c r="J95" s="208"/>
      <c r="K95" s="208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10"/>
      <c r="BL95" s="210"/>
    </row>
    <row r="96" spans="2:64" x14ac:dyDescent="0.25">
      <c r="B96" s="207"/>
      <c r="C96" s="208"/>
      <c r="D96" s="208"/>
      <c r="E96" s="208"/>
      <c r="F96" s="208"/>
      <c r="G96" s="208"/>
      <c r="H96" s="208"/>
      <c r="I96" s="208"/>
      <c r="J96" s="208"/>
      <c r="K96" s="208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10"/>
      <c r="BL96" s="210"/>
    </row>
    <row r="97" spans="2:59" x14ac:dyDescent="0.25"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</row>
    <row r="98" spans="2:59" x14ac:dyDescent="0.25">
      <c r="B98" s="207"/>
      <c r="C98" s="208"/>
      <c r="D98" s="208"/>
      <c r="E98" s="208"/>
      <c r="F98" s="208"/>
      <c r="G98" s="208"/>
      <c r="H98" s="208"/>
      <c r="I98" s="208"/>
      <c r="J98" s="208"/>
      <c r="K98" s="208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</row>
    <row r="99" spans="2:59" x14ac:dyDescent="0.25">
      <c r="B99" s="207"/>
      <c r="C99" s="208"/>
      <c r="D99" s="208"/>
      <c r="E99" s="208"/>
      <c r="F99" s="208"/>
      <c r="G99" s="208"/>
      <c r="H99" s="208"/>
      <c r="I99" s="208"/>
      <c r="J99" s="208"/>
      <c r="K99" s="208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</row>
    <row r="100" spans="2:59" x14ac:dyDescent="0.25">
      <c r="B100" s="207"/>
      <c r="C100" s="208"/>
      <c r="D100" s="208"/>
      <c r="E100" s="208"/>
      <c r="F100" s="208"/>
      <c r="G100" s="208"/>
      <c r="H100" s="208"/>
      <c r="I100" s="208"/>
      <c r="J100" s="208"/>
      <c r="K100" s="208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</row>
    <row r="101" spans="2:59" x14ac:dyDescent="0.25">
      <c r="B101" s="207"/>
      <c r="C101" s="208"/>
      <c r="D101" s="208"/>
      <c r="E101" s="208"/>
      <c r="F101" s="208"/>
      <c r="G101" s="208"/>
      <c r="H101" s="208"/>
      <c r="I101" s="208"/>
      <c r="J101" s="208"/>
      <c r="K101" s="208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</row>
    <row r="102" spans="2:59" x14ac:dyDescent="0.25">
      <c r="B102" s="207"/>
      <c r="C102" s="208"/>
      <c r="D102" s="208"/>
      <c r="E102" s="208"/>
      <c r="F102" s="208"/>
      <c r="G102" s="208"/>
      <c r="H102" s="208"/>
      <c r="I102" s="208"/>
      <c r="J102" s="208"/>
      <c r="K102" s="208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09"/>
      <c r="BB102" s="209"/>
      <c r="BC102" s="209"/>
      <c r="BD102" s="209"/>
      <c r="BE102" s="209"/>
      <c r="BF102" s="209"/>
      <c r="BG102" s="209"/>
    </row>
    <row r="103" spans="2:59" x14ac:dyDescent="0.25">
      <c r="B103" s="207"/>
      <c r="C103" s="208"/>
      <c r="D103" s="208"/>
      <c r="E103" s="208"/>
      <c r="F103" s="208"/>
      <c r="G103" s="208"/>
      <c r="H103" s="208"/>
      <c r="I103" s="208"/>
      <c r="J103" s="208"/>
      <c r="K103" s="208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09"/>
      <c r="BB103" s="209"/>
      <c r="BC103" s="209"/>
      <c r="BD103" s="209"/>
      <c r="BE103" s="209"/>
      <c r="BF103" s="209"/>
      <c r="BG103" s="209"/>
    </row>
    <row r="104" spans="2:59" x14ac:dyDescent="0.25">
      <c r="B104" s="207"/>
      <c r="C104" s="208"/>
      <c r="D104" s="208"/>
      <c r="E104" s="208"/>
      <c r="F104" s="208"/>
      <c r="G104" s="208"/>
      <c r="H104" s="208"/>
      <c r="I104" s="208"/>
      <c r="J104" s="208"/>
      <c r="K104" s="208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09"/>
      <c r="BB104" s="209"/>
      <c r="BC104" s="209"/>
      <c r="BD104" s="209"/>
      <c r="BE104" s="209"/>
      <c r="BF104" s="209"/>
      <c r="BG104" s="209"/>
    </row>
    <row r="105" spans="2:59" x14ac:dyDescent="0.25">
      <c r="B105" s="207"/>
      <c r="C105" s="208"/>
      <c r="D105" s="208"/>
      <c r="E105" s="208"/>
      <c r="F105" s="208"/>
      <c r="G105" s="208"/>
      <c r="H105" s="208"/>
      <c r="I105" s="208"/>
      <c r="J105" s="208"/>
      <c r="K105" s="208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  <c r="AS105" s="209"/>
      <c r="AT105" s="209"/>
      <c r="AU105" s="209"/>
      <c r="AV105" s="209"/>
      <c r="AW105" s="209"/>
      <c r="AX105" s="209"/>
      <c r="AY105" s="209"/>
      <c r="AZ105" s="209"/>
      <c r="BA105" s="209"/>
      <c r="BB105" s="209"/>
      <c r="BC105" s="209"/>
      <c r="BD105" s="209"/>
      <c r="BE105" s="209"/>
      <c r="BF105" s="209"/>
      <c r="BG105" s="209"/>
    </row>
    <row r="106" spans="2:59" x14ac:dyDescent="0.25">
      <c r="B106" s="207"/>
      <c r="C106" s="208"/>
      <c r="D106" s="208"/>
      <c r="E106" s="208"/>
      <c r="F106" s="208"/>
      <c r="G106" s="208"/>
      <c r="H106" s="208"/>
      <c r="I106" s="208"/>
      <c r="J106" s="208"/>
      <c r="K106" s="208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  <c r="AU106" s="209"/>
      <c r="AV106" s="209"/>
      <c r="AW106" s="209"/>
      <c r="AX106" s="209"/>
      <c r="AY106" s="209"/>
      <c r="AZ106" s="209"/>
      <c r="BA106" s="209"/>
      <c r="BB106" s="209"/>
      <c r="BC106" s="209"/>
      <c r="BD106" s="209"/>
      <c r="BE106" s="209"/>
      <c r="BF106" s="209"/>
      <c r="BG106" s="209"/>
    </row>
    <row r="107" spans="2:59" x14ac:dyDescent="0.25">
      <c r="B107" s="207"/>
      <c r="C107" s="208"/>
      <c r="D107" s="208"/>
      <c r="E107" s="208"/>
      <c r="F107" s="208"/>
      <c r="G107" s="208"/>
      <c r="H107" s="208"/>
      <c r="I107" s="208"/>
      <c r="J107" s="208"/>
      <c r="K107" s="208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209"/>
      <c r="AV107" s="209"/>
      <c r="AW107" s="209"/>
      <c r="AX107" s="209"/>
      <c r="AY107" s="209"/>
      <c r="AZ107" s="209"/>
      <c r="BA107" s="209"/>
      <c r="BB107" s="209"/>
      <c r="BC107" s="209"/>
      <c r="BD107" s="209"/>
      <c r="BE107" s="209"/>
      <c r="BF107" s="209"/>
      <c r="BG107" s="209"/>
    </row>
    <row r="108" spans="2:59" x14ac:dyDescent="0.25">
      <c r="B108" s="207"/>
      <c r="C108" s="208"/>
      <c r="D108" s="208"/>
      <c r="E108" s="208"/>
      <c r="F108" s="208"/>
      <c r="G108" s="208"/>
      <c r="H108" s="208"/>
      <c r="I108" s="208"/>
      <c r="J108" s="208"/>
      <c r="K108" s="208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</row>
    <row r="109" spans="2:59" x14ac:dyDescent="0.25"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  <c r="AL109" s="209"/>
      <c r="AM109" s="209"/>
      <c r="AN109" s="209"/>
      <c r="AO109" s="209"/>
      <c r="AP109" s="209"/>
      <c r="AQ109" s="209"/>
      <c r="AR109" s="209"/>
      <c r="AS109" s="209"/>
      <c r="AT109" s="209"/>
      <c r="AU109" s="209"/>
      <c r="AV109" s="209"/>
      <c r="AW109" s="209"/>
      <c r="AX109" s="209"/>
      <c r="AY109" s="209"/>
      <c r="AZ109" s="209"/>
      <c r="BA109" s="209"/>
      <c r="BB109" s="209"/>
      <c r="BC109" s="209"/>
      <c r="BD109" s="209"/>
      <c r="BE109" s="209"/>
      <c r="BF109" s="209"/>
      <c r="BG109" s="209"/>
    </row>
    <row r="110" spans="2:59" x14ac:dyDescent="0.25">
      <c r="B110" s="207"/>
      <c r="C110" s="208"/>
      <c r="D110" s="208"/>
      <c r="E110" s="208"/>
      <c r="F110" s="208"/>
      <c r="G110" s="208"/>
      <c r="H110" s="208"/>
      <c r="I110" s="208"/>
      <c r="J110" s="208"/>
      <c r="K110" s="208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  <c r="AO110" s="209"/>
      <c r="AP110" s="209"/>
      <c r="AQ110" s="209"/>
      <c r="AR110" s="209"/>
      <c r="AS110" s="209"/>
      <c r="AT110" s="209"/>
      <c r="AU110" s="209"/>
      <c r="AV110" s="209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09"/>
      <c r="BG110" s="209"/>
    </row>
    <row r="111" spans="2:59" x14ac:dyDescent="0.25">
      <c r="B111" s="207"/>
      <c r="C111" s="208"/>
      <c r="D111" s="208"/>
      <c r="E111" s="208"/>
      <c r="F111" s="208"/>
      <c r="G111" s="208"/>
      <c r="H111" s="208"/>
      <c r="I111" s="208"/>
      <c r="J111" s="208"/>
      <c r="K111" s="208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  <c r="AT111" s="209"/>
      <c r="AU111" s="209"/>
      <c r="AV111" s="209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09"/>
      <c r="BG111" s="209"/>
    </row>
    <row r="112" spans="2:59" x14ac:dyDescent="0.25">
      <c r="B112" s="207"/>
      <c r="C112" s="208"/>
      <c r="D112" s="208"/>
      <c r="E112" s="208"/>
      <c r="F112" s="208"/>
      <c r="G112" s="208"/>
      <c r="H112" s="208"/>
      <c r="I112" s="208"/>
      <c r="J112" s="208"/>
      <c r="K112" s="208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  <c r="AO112" s="209"/>
      <c r="AP112" s="209"/>
      <c r="AQ112" s="209"/>
      <c r="AR112" s="209"/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09"/>
      <c r="BG112" s="209"/>
    </row>
    <row r="113" spans="2:59" x14ac:dyDescent="0.25">
      <c r="B113" s="207"/>
      <c r="C113" s="208"/>
      <c r="D113" s="208"/>
      <c r="E113" s="208"/>
      <c r="F113" s="208"/>
      <c r="G113" s="208"/>
      <c r="H113" s="208"/>
      <c r="I113" s="208"/>
      <c r="J113" s="208"/>
      <c r="K113" s="208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  <c r="AL113" s="209"/>
      <c r="AM113" s="209"/>
      <c r="AN113" s="209"/>
      <c r="AO113" s="209"/>
      <c r="AP113" s="209"/>
      <c r="AQ113" s="209"/>
      <c r="AR113" s="209"/>
      <c r="AS113" s="209"/>
      <c r="AT113" s="209"/>
      <c r="AU113" s="209"/>
      <c r="AV113" s="209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09"/>
      <c r="BG113" s="209"/>
    </row>
    <row r="114" spans="2:59" x14ac:dyDescent="0.25">
      <c r="B114" s="207"/>
      <c r="C114" s="208"/>
      <c r="D114" s="208"/>
      <c r="E114" s="208"/>
      <c r="F114" s="208"/>
      <c r="G114" s="208"/>
      <c r="H114" s="208"/>
      <c r="I114" s="208"/>
      <c r="J114" s="208"/>
      <c r="K114" s="208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</row>
    <row r="115" spans="2:59" x14ac:dyDescent="0.25">
      <c r="B115" s="207"/>
      <c r="C115" s="208"/>
      <c r="D115" s="208"/>
      <c r="E115" s="208"/>
      <c r="F115" s="208"/>
      <c r="G115" s="208"/>
      <c r="H115" s="208"/>
      <c r="I115" s="208"/>
      <c r="J115" s="208"/>
      <c r="K115" s="208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  <c r="AL115" s="209"/>
      <c r="AM115" s="209"/>
      <c r="AN115" s="209"/>
      <c r="AO115" s="209"/>
      <c r="AP115" s="209"/>
      <c r="AQ115" s="209"/>
      <c r="AR115" s="209"/>
      <c r="AS115" s="209"/>
      <c r="AT115" s="209"/>
      <c r="AU115" s="209"/>
      <c r="AV115" s="209"/>
      <c r="AW115" s="209"/>
      <c r="AX115" s="209"/>
      <c r="AY115" s="209"/>
      <c r="AZ115" s="209"/>
      <c r="BA115" s="209"/>
      <c r="BB115" s="209"/>
      <c r="BC115" s="209"/>
      <c r="BD115" s="209"/>
      <c r="BE115" s="209"/>
      <c r="BF115" s="209"/>
      <c r="BG115" s="209"/>
    </row>
    <row r="116" spans="2:59" x14ac:dyDescent="0.25">
      <c r="B116" s="207"/>
      <c r="C116" s="208"/>
      <c r="D116" s="208"/>
      <c r="E116" s="208"/>
      <c r="F116" s="208"/>
      <c r="G116" s="208"/>
      <c r="H116" s="208"/>
      <c r="I116" s="208"/>
      <c r="J116" s="208"/>
      <c r="K116" s="208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09"/>
      <c r="AM116" s="209"/>
      <c r="AN116" s="209"/>
      <c r="AO116" s="209"/>
      <c r="AP116" s="209"/>
      <c r="AQ116" s="209"/>
      <c r="AR116" s="209"/>
      <c r="AS116" s="209"/>
      <c r="AT116" s="209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209"/>
    </row>
    <row r="117" spans="2:59" x14ac:dyDescent="0.25">
      <c r="B117" s="207"/>
      <c r="C117" s="208"/>
      <c r="D117" s="208"/>
      <c r="E117" s="208"/>
      <c r="F117" s="208"/>
      <c r="G117" s="208"/>
      <c r="H117" s="208"/>
      <c r="I117" s="208"/>
      <c r="J117" s="208"/>
      <c r="K117" s="208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</row>
    <row r="118" spans="2:59" x14ac:dyDescent="0.25">
      <c r="B118" s="207"/>
      <c r="C118" s="208"/>
      <c r="D118" s="208"/>
      <c r="E118" s="208"/>
      <c r="F118" s="208"/>
      <c r="G118" s="208"/>
      <c r="H118" s="208"/>
      <c r="I118" s="208"/>
      <c r="J118" s="208"/>
      <c r="K118" s="208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09"/>
      <c r="AJ118" s="209"/>
      <c r="AK118" s="209"/>
      <c r="AL118" s="209"/>
      <c r="AM118" s="209"/>
      <c r="AN118" s="209"/>
      <c r="AO118" s="209"/>
      <c r="AP118" s="209"/>
      <c r="AQ118" s="209"/>
      <c r="AR118" s="209"/>
      <c r="AS118" s="209"/>
      <c r="AT118" s="209"/>
      <c r="AU118" s="209"/>
      <c r="AV118" s="209"/>
      <c r="AW118" s="209"/>
      <c r="AX118" s="209"/>
      <c r="AY118" s="209"/>
      <c r="AZ118" s="209"/>
      <c r="BA118" s="209"/>
      <c r="BB118" s="209"/>
      <c r="BC118" s="209"/>
      <c r="BD118" s="209"/>
      <c r="BE118" s="209"/>
      <c r="BF118" s="209"/>
      <c r="BG118" s="209"/>
    </row>
    <row r="119" spans="2:59" x14ac:dyDescent="0.25">
      <c r="B119" s="207"/>
      <c r="C119" s="208"/>
      <c r="D119" s="208"/>
      <c r="E119" s="208"/>
      <c r="F119" s="208"/>
      <c r="G119" s="208"/>
      <c r="H119" s="208"/>
      <c r="I119" s="208"/>
      <c r="J119" s="208"/>
      <c r="K119" s="208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  <c r="AT119" s="209"/>
      <c r="AU119" s="209"/>
      <c r="AV119" s="209"/>
      <c r="AW119" s="209"/>
      <c r="AX119" s="209"/>
      <c r="AY119" s="209"/>
      <c r="AZ119" s="209"/>
      <c r="BA119" s="209"/>
      <c r="BB119" s="209"/>
      <c r="BC119" s="209"/>
      <c r="BD119" s="209"/>
      <c r="BE119" s="209"/>
      <c r="BF119" s="209"/>
      <c r="BG119" s="209"/>
    </row>
    <row r="120" spans="2:59" x14ac:dyDescent="0.25">
      <c r="B120" s="207"/>
      <c r="C120" s="208"/>
      <c r="D120" s="208"/>
      <c r="E120" s="208"/>
      <c r="F120" s="208"/>
      <c r="G120" s="208"/>
      <c r="H120" s="208"/>
      <c r="I120" s="208"/>
      <c r="J120" s="208"/>
      <c r="K120" s="208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09"/>
      <c r="BB120" s="209"/>
      <c r="BC120" s="209"/>
      <c r="BD120" s="209"/>
      <c r="BE120" s="209"/>
      <c r="BF120" s="209"/>
      <c r="BG120" s="209"/>
    </row>
    <row r="121" spans="2:59" x14ac:dyDescent="0.25"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09"/>
      <c r="AJ121" s="209"/>
      <c r="AK121" s="209"/>
      <c r="AL121" s="209"/>
      <c r="AM121" s="209"/>
      <c r="AN121" s="209"/>
      <c r="AO121" s="209"/>
      <c r="AP121" s="209"/>
      <c r="AQ121" s="209"/>
      <c r="AR121" s="209"/>
      <c r="AS121" s="209"/>
      <c r="AT121" s="209"/>
      <c r="AU121" s="209"/>
      <c r="AV121" s="209"/>
      <c r="AW121" s="209"/>
      <c r="AX121" s="209"/>
      <c r="AY121" s="209"/>
      <c r="AZ121" s="209"/>
      <c r="BA121" s="209"/>
      <c r="BB121" s="209"/>
      <c r="BC121" s="209"/>
      <c r="BD121" s="209"/>
      <c r="BE121" s="209"/>
      <c r="BF121" s="209"/>
      <c r="BG121" s="209"/>
    </row>
    <row r="122" spans="2:59" x14ac:dyDescent="0.25">
      <c r="B122" s="207"/>
      <c r="C122" s="208"/>
      <c r="D122" s="208"/>
      <c r="E122" s="208"/>
      <c r="F122" s="208"/>
      <c r="G122" s="208"/>
      <c r="H122" s="208"/>
      <c r="I122" s="208"/>
      <c r="J122" s="208"/>
      <c r="K122" s="208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209"/>
      <c r="BC122" s="209"/>
      <c r="BD122" s="209"/>
      <c r="BE122" s="209"/>
      <c r="BF122" s="209"/>
      <c r="BG122" s="209"/>
    </row>
    <row r="123" spans="2:59" x14ac:dyDescent="0.25">
      <c r="B123" s="207"/>
      <c r="C123" s="208"/>
      <c r="D123" s="208"/>
      <c r="E123" s="208"/>
      <c r="F123" s="208"/>
      <c r="G123" s="208"/>
      <c r="H123" s="208"/>
      <c r="I123" s="208"/>
      <c r="J123" s="208"/>
      <c r="K123" s="208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09"/>
      <c r="AJ123" s="209"/>
      <c r="AK123" s="209"/>
      <c r="AL123" s="209"/>
      <c r="AM123" s="209"/>
      <c r="AN123" s="209"/>
      <c r="AO123" s="209"/>
      <c r="AP123" s="209"/>
      <c r="AQ123" s="209"/>
      <c r="AR123" s="209"/>
      <c r="AS123" s="209"/>
      <c r="AT123" s="209"/>
      <c r="AU123" s="209"/>
      <c r="AV123" s="209"/>
      <c r="AW123" s="209"/>
      <c r="AX123" s="209"/>
      <c r="AY123" s="209"/>
      <c r="AZ123" s="209"/>
      <c r="BA123" s="209"/>
      <c r="BB123" s="209"/>
      <c r="BC123" s="209"/>
      <c r="BD123" s="209"/>
      <c r="BE123" s="209"/>
      <c r="BF123" s="209"/>
      <c r="BG123" s="209"/>
    </row>
    <row r="124" spans="2:59" x14ac:dyDescent="0.25">
      <c r="B124" s="207"/>
      <c r="C124" s="208"/>
      <c r="D124" s="208"/>
      <c r="E124" s="208"/>
      <c r="F124" s="208"/>
      <c r="G124" s="208"/>
      <c r="H124" s="208"/>
      <c r="I124" s="208"/>
      <c r="J124" s="208"/>
      <c r="K124" s="208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09"/>
      <c r="AX124" s="209"/>
      <c r="AY124" s="209"/>
      <c r="AZ124" s="209"/>
      <c r="BA124" s="209"/>
      <c r="BB124" s="209"/>
      <c r="BC124" s="209"/>
      <c r="BD124" s="209"/>
      <c r="BE124" s="209"/>
      <c r="BF124" s="209"/>
      <c r="BG124" s="209"/>
    </row>
    <row r="125" spans="2:59" x14ac:dyDescent="0.25">
      <c r="B125" s="207"/>
      <c r="C125" s="208"/>
      <c r="D125" s="208"/>
      <c r="E125" s="208"/>
      <c r="F125" s="208"/>
      <c r="G125" s="208"/>
      <c r="H125" s="208"/>
      <c r="I125" s="208"/>
      <c r="J125" s="208"/>
      <c r="K125" s="208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  <c r="AH125" s="209"/>
      <c r="AI125" s="209"/>
      <c r="AJ125" s="209"/>
      <c r="AK125" s="209"/>
      <c r="AL125" s="209"/>
      <c r="AM125" s="209"/>
      <c r="AN125" s="209"/>
      <c r="AO125" s="209"/>
      <c r="AP125" s="209"/>
      <c r="AQ125" s="209"/>
      <c r="AR125" s="209"/>
      <c r="AS125" s="209"/>
      <c r="AT125" s="209"/>
      <c r="AU125" s="209"/>
      <c r="AV125" s="209"/>
      <c r="AW125" s="209"/>
      <c r="AX125" s="209"/>
      <c r="AY125" s="209"/>
      <c r="AZ125" s="209"/>
      <c r="BA125" s="209"/>
      <c r="BB125" s="209"/>
      <c r="BC125" s="209"/>
      <c r="BD125" s="209"/>
      <c r="BE125" s="209"/>
      <c r="BF125" s="209"/>
      <c r="BG125" s="209"/>
    </row>
    <row r="126" spans="2:59" x14ac:dyDescent="0.25">
      <c r="B126" s="207"/>
      <c r="C126" s="208"/>
      <c r="D126" s="208"/>
      <c r="E126" s="208"/>
      <c r="F126" s="208"/>
      <c r="G126" s="208"/>
      <c r="H126" s="208"/>
      <c r="I126" s="208"/>
      <c r="J126" s="208"/>
      <c r="K126" s="208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  <c r="AH126" s="209"/>
      <c r="AI126" s="209"/>
      <c r="AJ126" s="209"/>
      <c r="AK126" s="209"/>
      <c r="AL126" s="209"/>
      <c r="AM126" s="209"/>
      <c r="AN126" s="209"/>
      <c r="AO126" s="209"/>
      <c r="AP126" s="209"/>
      <c r="AQ126" s="209"/>
      <c r="AR126" s="209"/>
      <c r="AS126" s="209"/>
      <c r="AT126" s="209"/>
      <c r="AU126" s="209"/>
      <c r="AV126" s="209"/>
      <c r="AW126" s="209"/>
      <c r="AX126" s="209"/>
      <c r="AY126" s="209"/>
      <c r="AZ126" s="209"/>
      <c r="BA126" s="209"/>
      <c r="BB126" s="209"/>
      <c r="BC126" s="209"/>
      <c r="BD126" s="209"/>
      <c r="BE126" s="209"/>
      <c r="BF126" s="209"/>
      <c r="BG126" s="209"/>
    </row>
    <row r="127" spans="2:59" x14ac:dyDescent="0.25">
      <c r="B127" s="207"/>
      <c r="C127" s="208"/>
      <c r="D127" s="208"/>
      <c r="E127" s="208"/>
      <c r="F127" s="208"/>
      <c r="G127" s="208"/>
      <c r="H127" s="208"/>
      <c r="I127" s="208"/>
      <c r="J127" s="208"/>
      <c r="K127" s="208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209"/>
    </row>
    <row r="128" spans="2:59" x14ac:dyDescent="0.25">
      <c r="B128" s="207"/>
      <c r="C128" s="208"/>
      <c r="D128" s="208"/>
      <c r="E128" s="208"/>
      <c r="F128" s="208"/>
      <c r="G128" s="208"/>
      <c r="H128" s="208"/>
      <c r="I128" s="208"/>
      <c r="J128" s="208"/>
      <c r="K128" s="208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09"/>
      <c r="BB128" s="209"/>
      <c r="BC128" s="209"/>
      <c r="BD128" s="209"/>
      <c r="BE128" s="209"/>
      <c r="BF128" s="209"/>
      <c r="BG128" s="209"/>
    </row>
    <row r="129" spans="2:59" x14ac:dyDescent="0.25">
      <c r="B129" s="207"/>
      <c r="C129" s="208"/>
      <c r="D129" s="208"/>
      <c r="E129" s="208"/>
      <c r="F129" s="208"/>
      <c r="G129" s="208"/>
      <c r="H129" s="208"/>
      <c r="I129" s="208"/>
      <c r="J129" s="208"/>
      <c r="K129" s="208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09"/>
      <c r="BB129" s="209"/>
      <c r="BC129" s="209"/>
      <c r="BD129" s="209"/>
      <c r="BE129" s="209"/>
      <c r="BF129" s="209"/>
      <c r="BG129" s="209"/>
    </row>
    <row r="130" spans="2:59" x14ac:dyDescent="0.25">
      <c r="B130" s="207"/>
      <c r="C130" s="208"/>
      <c r="D130" s="208"/>
      <c r="E130" s="208"/>
      <c r="F130" s="208"/>
      <c r="G130" s="208"/>
      <c r="H130" s="208"/>
      <c r="I130" s="208"/>
      <c r="J130" s="208"/>
      <c r="K130" s="208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209"/>
      <c r="AI130" s="209"/>
      <c r="AJ130" s="209"/>
      <c r="AK130" s="209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09"/>
      <c r="BB130" s="209"/>
      <c r="BC130" s="209"/>
      <c r="BD130" s="209"/>
      <c r="BE130" s="209"/>
      <c r="BF130" s="209"/>
      <c r="BG130" s="209"/>
    </row>
    <row r="131" spans="2:59" x14ac:dyDescent="0.25">
      <c r="B131" s="207"/>
      <c r="C131" s="208"/>
      <c r="D131" s="208"/>
      <c r="E131" s="208"/>
      <c r="F131" s="208"/>
      <c r="G131" s="208"/>
      <c r="H131" s="208"/>
      <c r="I131" s="208"/>
      <c r="J131" s="208"/>
      <c r="K131" s="208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209"/>
      <c r="AI131" s="209"/>
      <c r="AJ131" s="209"/>
      <c r="AK131" s="209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09"/>
      <c r="BB131" s="209"/>
      <c r="BC131" s="209"/>
      <c r="BD131" s="209"/>
      <c r="BE131" s="209"/>
      <c r="BF131" s="209"/>
      <c r="BG131" s="209"/>
    </row>
    <row r="132" spans="2:59" x14ac:dyDescent="0.25">
      <c r="B132" s="207"/>
      <c r="C132" s="208"/>
      <c r="D132" s="208"/>
      <c r="E132" s="208"/>
      <c r="F132" s="208"/>
      <c r="G132" s="208"/>
      <c r="H132" s="208"/>
      <c r="I132" s="208"/>
      <c r="J132" s="208"/>
      <c r="K132" s="208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209"/>
      <c r="AI132" s="209"/>
      <c r="AJ132" s="209"/>
      <c r="AK132" s="209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09"/>
      <c r="BB132" s="209"/>
      <c r="BC132" s="209"/>
      <c r="BD132" s="209"/>
      <c r="BE132" s="209"/>
      <c r="BF132" s="209"/>
      <c r="BG132" s="209"/>
    </row>
    <row r="133" spans="2:59" x14ac:dyDescent="0.25"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  <c r="AH133" s="209"/>
      <c r="AI133" s="209"/>
      <c r="AJ133" s="209"/>
      <c r="AK133" s="209"/>
      <c r="AL133" s="209"/>
      <c r="AM133" s="209"/>
      <c r="AN133" s="209"/>
      <c r="AO133" s="209"/>
      <c r="AP133" s="209"/>
      <c r="AQ133" s="209"/>
      <c r="AR133" s="209"/>
      <c r="AS133" s="209"/>
      <c r="AT133" s="209"/>
      <c r="AU133" s="209"/>
      <c r="AV133" s="209"/>
      <c r="AW133" s="209"/>
      <c r="AX133" s="209"/>
      <c r="AY133" s="209"/>
      <c r="AZ133" s="209"/>
      <c r="BA133" s="209"/>
      <c r="BB133" s="209"/>
      <c r="BC133" s="209"/>
      <c r="BD133" s="209"/>
      <c r="BE133" s="209"/>
      <c r="BF133" s="209"/>
      <c r="BG133" s="209"/>
    </row>
    <row r="134" spans="2:59" x14ac:dyDescent="0.25">
      <c r="B134" s="207"/>
      <c r="C134" s="208"/>
      <c r="D134" s="208"/>
      <c r="E134" s="208"/>
      <c r="F134" s="208"/>
      <c r="G134" s="208"/>
      <c r="H134" s="208"/>
      <c r="I134" s="208"/>
      <c r="J134" s="208"/>
      <c r="K134" s="208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  <c r="AH134" s="209"/>
      <c r="AI134" s="209"/>
      <c r="AJ134" s="209"/>
      <c r="AK134" s="209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09"/>
      <c r="BB134" s="209"/>
      <c r="BC134" s="209"/>
      <c r="BD134" s="209"/>
      <c r="BE134" s="209"/>
      <c r="BF134" s="209"/>
      <c r="BG134" s="209"/>
    </row>
    <row r="135" spans="2:59" x14ac:dyDescent="0.25">
      <c r="B135" s="207"/>
      <c r="C135" s="208"/>
      <c r="D135" s="208"/>
      <c r="E135" s="208"/>
      <c r="F135" s="208"/>
      <c r="G135" s="208"/>
      <c r="H135" s="208"/>
      <c r="I135" s="208"/>
      <c r="J135" s="208"/>
      <c r="K135" s="208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  <c r="AH135" s="209"/>
      <c r="AI135" s="209"/>
      <c r="AJ135" s="209"/>
      <c r="AK135" s="209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09"/>
      <c r="BB135" s="209"/>
      <c r="BC135" s="209"/>
      <c r="BD135" s="209"/>
      <c r="BE135" s="209"/>
      <c r="BF135" s="209"/>
      <c r="BG135" s="209"/>
    </row>
    <row r="136" spans="2:59" x14ac:dyDescent="0.25">
      <c r="B136" s="207"/>
      <c r="C136" s="208"/>
      <c r="D136" s="208"/>
      <c r="E136" s="208"/>
      <c r="F136" s="208"/>
      <c r="G136" s="208"/>
      <c r="H136" s="208"/>
      <c r="I136" s="208"/>
      <c r="J136" s="208"/>
      <c r="K136" s="208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  <c r="AH136" s="209"/>
      <c r="AI136" s="209"/>
      <c r="AJ136" s="209"/>
      <c r="AK136" s="209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09"/>
      <c r="BB136" s="209"/>
      <c r="BC136" s="209"/>
      <c r="BD136" s="209"/>
      <c r="BE136" s="209"/>
      <c r="BF136" s="209"/>
      <c r="BG136" s="209"/>
    </row>
    <row r="137" spans="2:59" x14ac:dyDescent="0.25">
      <c r="B137" s="207"/>
      <c r="C137" s="208"/>
      <c r="D137" s="208"/>
      <c r="E137" s="208"/>
      <c r="F137" s="208"/>
      <c r="G137" s="208"/>
      <c r="H137" s="208"/>
      <c r="I137" s="208"/>
      <c r="J137" s="208"/>
      <c r="K137" s="208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  <c r="AH137" s="209"/>
      <c r="AI137" s="209"/>
      <c r="AJ137" s="209"/>
      <c r="AK137" s="209"/>
      <c r="AL137" s="209"/>
      <c r="AM137" s="209"/>
      <c r="AN137" s="209"/>
      <c r="AO137" s="209"/>
      <c r="AP137" s="209"/>
      <c r="AQ137" s="209"/>
      <c r="AR137" s="209"/>
      <c r="AS137" s="209"/>
      <c r="AT137" s="209"/>
      <c r="AU137" s="209"/>
      <c r="AV137" s="209"/>
      <c r="AW137" s="209"/>
      <c r="AX137" s="209"/>
      <c r="AY137" s="209"/>
      <c r="AZ137" s="209"/>
      <c r="BA137" s="209"/>
      <c r="BB137" s="209"/>
      <c r="BC137" s="209"/>
      <c r="BD137" s="209"/>
      <c r="BE137" s="209"/>
      <c r="BF137" s="209"/>
      <c r="BG137" s="209"/>
    </row>
    <row r="138" spans="2:59" x14ac:dyDescent="0.25">
      <c r="B138" s="207"/>
      <c r="C138" s="208"/>
      <c r="D138" s="208"/>
      <c r="E138" s="208"/>
      <c r="F138" s="208"/>
      <c r="G138" s="208"/>
      <c r="H138" s="208"/>
      <c r="I138" s="208"/>
      <c r="J138" s="208"/>
      <c r="K138" s="208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  <c r="AO138" s="209"/>
      <c r="AP138" s="209"/>
      <c r="AQ138" s="209"/>
      <c r="AR138" s="209"/>
      <c r="AS138" s="209"/>
      <c r="AT138" s="209"/>
      <c r="AU138" s="209"/>
      <c r="AV138" s="209"/>
      <c r="AW138" s="209"/>
      <c r="AX138" s="209"/>
      <c r="AY138" s="209"/>
      <c r="AZ138" s="209"/>
      <c r="BA138" s="209"/>
      <c r="BB138" s="209"/>
      <c r="BC138" s="209"/>
      <c r="BD138" s="209"/>
      <c r="BE138" s="209"/>
      <c r="BF138" s="209"/>
      <c r="BG138" s="209"/>
    </row>
    <row r="139" spans="2:59" x14ac:dyDescent="0.25">
      <c r="B139" s="207"/>
      <c r="C139" s="208"/>
      <c r="D139" s="208"/>
      <c r="E139" s="208"/>
      <c r="F139" s="208"/>
      <c r="G139" s="208"/>
      <c r="H139" s="208"/>
      <c r="I139" s="208"/>
      <c r="J139" s="208"/>
      <c r="K139" s="208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  <c r="AH139" s="209"/>
      <c r="AI139" s="209"/>
      <c r="AJ139" s="209"/>
      <c r="AK139" s="209"/>
      <c r="AL139" s="209"/>
      <c r="AM139" s="209"/>
      <c r="AN139" s="209"/>
      <c r="AO139" s="209"/>
      <c r="AP139" s="209"/>
      <c r="AQ139" s="209"/>
      <c r="AR139" s="209"/>
      <c r="AS139" s="209"/>
      <c r="AT139" s="209"/>
      <c r="AU139" s="209"/>
      <c r="AV139" s="209"/>
      <c r="AW139" s="209"/>
      <c r="AX139" s="209"/>
      <c r="AY139" s="209"/>
      <c r="AZ139" s="209"/>
      <c r="BA139" s="209"/>
      <c r="BB139" s="209"/>
      <c r="BC139" s="209"/>
      <c r="BD139" s="209"/>
      <c r="BE139" s="209"/>
      <c r="BF139" s="209"/>
      <c r="BG139" s="209"/>
    </row>
    <row r="140" spans="2:59" x14ac:dyDescent="0.25">
      <c r="B140" s="207"/>
      <c r="C140" s="208"/>
      <c r="D140" s="208"/>
      <c r="E140" s="208"/>
      <c r="F140" s="208"/>
      <c r="G140" s="208"/>
      <c r="H140" s="208"/>
      <c r="I140" s="208"/>
      <c r="J140" s="208"/>
      <c r="K140" s="208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  <c r="AM140" s="209"/>
      <c r="AN140" s="209"/>
      <c r="AO140" s="209"/>
      <c r="AP140" s="209"/>
      <c r="AQ140" s="209"/>
      <c r="AR140" s="209"/>
      <c r="AS140" s="209"/>
      <c r="AT140" s="209"/>
      <c r="AU140" s="209"/>
      <c r="AV140" s="209"/>
      <c r="AW140" s="209"/>
      <c r="AX140" s="209"/>
      <c r="AY140" s="209"/>
      <c r="AZ140" s="209"/>
      <c r="BA140" s="209"/>
      <c r="BB140" s="209"/>
      <c r="BC140" s="209"/>
      <c r="BD140" s="209"/>
      <c r="BE140" s="209"/>
      <c r="BF140" s="209"/>
      <c r="BG140" s="209"/>
    </row>
    <row r="141" spans="2:59" x14ac:dyDescent="0.25">
      <c r="B141" s="207"/>
      <c r="C141" s="208"/>
      <c r="D141" s="208"/>
      <c r="E141" s="208"/>
      <c r="F141" s="208"/>
      <c r="G141" s="208"/>
      <c r="H141" s="208"/>
      <c r="I141" s="208"/>
      <c r="J141" s="208"/>
      <c r="K141" s="208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9"/>
      <c r="BC141" s="209"/>
      <c r="BD141" s="209"/>
      <c r="BE141" s="209"/>
      <c r="BF141" s="209"/>
      <c r="BG141" s="209"/>
    </row>
    <row r="142" spans="2:59" x14ac:dyDescent="0.25">
      <c r="B142" s="207"/>
      <c r="C142" s="208"/>
      <c r="D142" s="208"/>
      <c r="E142" s="208"/>
      <c r="F142" s="208"/>
      <c r="G142" s="208"/>
      <c r="H142" s="208"/>
      <c r="I142" s="208"/>
      <c r="J142" s="208"/>
      <c r="K142" s="208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209"/>
      <c r="AW142" s="209"/>
      <c r="AX142" s="209"/>
      <c r="AY142" s="209"/>
      <c r="AZ142" s="209"/>
      <c r="BA142" s="209"/>
      <c r="BB142" s="209"/>
      <c r="BC142" s="209"/>
      <c r="BD142" s="209"/>
      <c r="BE142" s="209"/>
      <c r="BF142" s="209"/>
      <c r="BG142" s="209"/>
    </row>
    <row r="143" spans="2:59" x14ac:dyDescent="0.25">
      <c r="B143" s="207"/>
      <c r="C143" s="208"/>
      <c r="D143" s="208"/>
      <c r="E143" s="208"/>
      <c r="F143" s="208"/>
      <c r="G143" s="208"/>
      <c r="H143" s="208"/>
      <c r="I143" s="208"/>
      <c r="J143" s="208"/>
      <c r="K143" s="208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  <c r="AO143" s="209"/>
      <c r="AP143" s="209"/>
      <c r="AQ143" s="209"/>
      <c r="AR143" s="209"/>
      <c r="AS143" s="209"/>
      <c r="AT143" s="209"/>
      <c r="AU143" s="209"/>
      <c r="AV143" s="209"/>
      <c r="AW143" s="209"/>
      <c r="AX143" s="209"/>
      <c r="AY143" s="209"/>
      <c r="AZ143" s="209"/>
      <c r="BA143" s="209"/>
      <c r="BB143" s="209"/>
      <c r="BC143" s="209"/>
      <c r="BD143" s="209"/>
      <c r="BE143" s="209"/>
      <c r="BF143" s="209"/>
      <c r="BG143" s="209"/>
    </row>
    <row r="144" spans="2:59" x14ac:dyDescent="0.25">
      <c r="B144" s="207"/>
      <c r="C144" s="208"/>
      <c r="D144" s="208"/>
      <c r="E144" s="208"/>
      <c r="F144" s="208"/>
      <c r="G144" s="208"/>
      <c r="H144" s="208"/>
      <c r="I144" s="208"/>
      <c r="J144" s="208"/>
      <c r="K144" s="208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209"/>
      <c r="AI144" s="209"/>
      <c r="AJ144" s="209"/>
      <c r="AK144" s="209"/>
      <c r="AL144" s="209"/>
      <c r="AM144" s="209"/>
      <c r="AN144" s="209"/>
      <c r="AO144" s="209"/>
      <c r="AP144" s="209"/>
      <c r="AQ144" s="209"/>
      <c r="AR144" s="209"/>
      <c r="AS144" s="209"/>
      <c r="AT144" s="209"/>
      <c r="AU144" s="209"/>
      <c r="AV144" s="209"/>
      <c r="AW144" s="209"/>
      <c r="AX144" s="209"/>
      <c r="AY144" s="209"/>
      <c r="AZ144" s="209"/>
      <c r="BA144" s="209"/>
      <c r="BB144" s="209"/>
      <c r="BC144" s="209"/>
      <c r="BD144" s="209"/>
      <c r="BE144" s="209"/>
      <c r="BF144" s="209"/>
      <c r="BG144" s="209"/>
    </row>
    <row r="145" spans="2:59" x14ac:dyDescent="0.25"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209"/>
      <c r="AO145" s="209"/>
      <c r="AP145" s="209"/>
      <c r="AQ145" s="209"/>
      <c r="AR145" s="209"/>
      <c r="AS145" s="209"/>
      <c r="AT145" s="209"/>
      <c r="AU145" s="209"/>
      <c r="AV145" s="209"/>
      <c r="AW145" s="209"/>
      <c r="AX145" s="209"/>
      <c r="AY145" s="209"/>
      <c r="AZ145" s="209"/>
      <c r="BA145" s="209"/>
      <c r="BB145" s="209"/>
      <c r="BC145" s="209"/>
      <c r="BD145" s="209"/>
      <c r="BE145" s="209"/>
      <c r="BF145" s="209"/>
      <c r="BG145" s="209"/>
    </row>
    <row r="146" spans="2:59" x14ac:dyDescent="0.25">
      <c r="B146" s="207"/>
      <c r="C146" s="208"/>
      <c r="D146" s="208"/>
      <c r="E146" s="208"/>
      <c r="F146" s="208"/>
      <c r="G146" s="208"/>
      <c r="H146" s="208"/>
      <c r="I146" s="208"/>
      <c r="J146" s="208"/>
      <c r="K146" s="208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209"/>
      <c r="AI146" s="209"/>
      <c r="AJ146" s="209"/>
      <c r="AK146" s="209"/>
      <c r="AL146" s="209"/>
      <c r="AM146" s="209"/>
      <c r="AN146" s="209"/>
      <c r="AO146" s="209"/>
      <c r="AP146" s="209"/>
      <c r="AQ146" s="209"/>
      <c r="AR146" s="209"/>
      <c r="AS146" s="209"/>
      <c r="AT146" s="209"/>
      <c r="AU146" s="209"/>
      <c r="AV146" s="209"/>
      <c r="AW146" s="209"/>
      <c r="AX146" s="209"/>
      <c r="AY146" s="209"/>
      <c r="AZ146" s="209"/>
      <c r="BA146" s="209"/>
      <c r="BB146" s="209"/>
      <c r="BC146" s="209"/>
      <c r="BD146" s="209"/>
      <c r="BE146" s="209"/>
      <c r="BF146" s="209"/>
      <c r="BG146" s="209"/>
    </row>
    <row r="147" spans="2:59" x14ac:dyDescent="0.25">
      <c r="B147" s="207"/>
      <c r="C147" s="208"/>
      <c r="D147" s="208"/>
      <c r="E147" s="208"/>
      <c r="F147" s="208"/>
      <c r="G147" s="208"/>
      <c r="H147" s="208"/>
      <c r="I147" s="208"/>
      <c r="J147" s="208"/>
      <c r="K147" s="208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209"/>
      <c r="AI147" s="209"/>
      <c r="AJ147" s="209"/>
      <c r="AK147" s="209"/>
      <c r="AL147" s="209"/>
      <c r="AM147" s="209"/>
      <c r="AN147" s="209"/>
      <c r="AO147" s="209"/>
      <c r="AP147" s="209"/>
      <c r="AQ147" s="209"/>
      <c r="AR147" s="209"/>
      <c r="AS147" s="209"/>
      <c r="AT147" s="209"/>
      <c r="AU147" s="209"/>
      <c r="AV147" s="209"/>
      <c r="AW147" s="209"/>
      <c r="AX147" s="209"/>
      <c r="AY147" s="209"/>
      <c r="AZ147" s="209"/>
      <c r="BA147" s="209"/>
      <c r="BB147" s="209"/>
      <c r="BC147" s="209"/>
      <c r="BD147" s="209"/>
      <c r="BE147" s="209"/>
      <c r="BF147" s="209"/>
      <c r="BG147" s="209"/>
    </row>
    <row r="148" spans="2:59" x14ac:dyDescent="0.25">
      <c r="B148" s="207"/>
      <c r="C148" s="208"/>
      <c r="D148" s="208"/>
      <c r="E148" s="208"/>
      <c r="F148" s="208"/>
      <c r="G148" s="208"/>
      <c r="H148" s="208"/>
      <c r="I148" s="208"/>
      <c r="J148" s="208"/>
      <c r="K148" s="208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209"/>
      <c r="AI148" s="209"/>
      <c r="AJ148" s="209"/>
      <c r="AK148" s="209"/>
      <c r="AL148" s="209"/>
      <c r="AM148" s="209"/>
      <c r="AN148" s="209"/>
      <c r="AO148" s="209"/>
      <c r="AP148" s="209"/>
      <c r="AQ148" s="209"/>
      <c r="AR148" s="209"/>
      <c r="AS148" s="209"/>
      <c r="AT148" s="209"/>
      <c r="AU148" s="209"/>
      <c r="AV148" s="209"/>
      <c r="AW148" s="209"/>
      <c r="AX148" s="209"/>
      <c r="AY148" s="209"/>
      <c r="AZ148" s="209"/>
      <c r="BA148" s="209"/>
      <c r="BB148" s="209"/>
      <c r="BC148" s="209"/>
      <c r="BD148" s="209"/>
      <c r="BE148" s="209"/>
      <c r="BF148" s="209"/>
      <c r="BG148" s="209"/>
    </row>
    <row r="149" spans="2:59" x14ac:dyDescent="0.25">
      <c r="B149" s="207"/>
      <c r="C149" s="208"/>
      <c r="D149" s="208"/>
      <c r="E149" s="208"/>
      <c r="F149" s="208"/>
      <c r="G149" s="208"/>
      <c r="H149" s="208"/>
      <c r="I149" s="208"/>
      <c r="J149" s="208"/>
      <c r="K149" s="208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  <c r="AH149" s="209"/>
      <c r="AI149" s="209"/>
      <c r="AJ149" s="209"/>
      <c r="AK149" s="209"/>
      <c r="AL149" s="209"/>
      <c r="AM149" s="209"/>
      <c r="AN149" s="209"/>
      <c r="AO149" s="209"/>
      <c r="AP149" s="209"/>
      <c r="AQ149" s="209"/>
      <c r="AR149" s="209"/>
      <c r="AS149" s="209"/>
      <c r="AT149" s="209"/>
      <c r="AU149" s="209"/>
      <c r="AV149" s="209"/>
      <c r="AW149" s="209"/>
      <c r="AX149" s="209"/>
      <c r="AY149" s="209"/>
      <c r="AZ149" s="209"/>
      <c r="BA149" s="209"/>
      <c r="BB149" s="209"/>
      <c r="BC149" s="209"/>
      <c r="BD149" s="209"/>
      <c r="BE149" s="209"/>
      <c r="BF149" s="209"/>
      <c r="BG149" s="209"/>
    </row>
    <row r="150" spans="2:59" x14ac:dyDescent="0.25">
      <c r="B150" s="207"/>
      <c r="C150" s="208"/>
      <c r="D150" s="208"/>
      <c r="E150" s="208"/>
      <c r="F150" s="208"/>
      <c r="G150" s="208"/>
      <c r="H150" s="208"/>
      <c r="I150" s="208"/>
      <c r="J150" s="208"/>
      <c r="K150" s="208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  <c r="AH150" s="209"/>
      <c r="AI150" s="209"/>
      <c r="AJ150" s="209"/>
      <c r="AK150" s="209"/>
      <c r="AL150" s="209"/>
      <c r="AM150" s="209"/>
      <c r="AN150" s="209"/>
      <c r="AO150" s="209"/>
      <c r="AP150" s="209"/>
      <c r="AQ150" s="209"/>
      <c r="AR150" s="209"/>
      <c r="AS150" s="209"/>
      <c r="AT150" s="209"/>
      <c r="AU150" s="209"/>
      <c r="AV150" s="209"/>
      <c r="AW150" s="209"/>
      <c r="AX150" s="209"/>
      <c r="AY150" s="209"/>
      <c r="AZ150" s="209"/>
      <c r="BA150" s="209"/>
      <c r="BB150" s="209"/>
      <c r="BC150" s="209"/>
      <c r="BD150" s="209"/>
      <c r="BE150" s="209"/>
      <c r="BF150" s="209"/>
      <c r="BG150" s="209"/>
    </row>
    <row r="151" spans="2:59" x14ac:dyDescent="0.25">
      <c r="B151" s="207"/>
      <c r="C151" s="208"/>
      <c r="D151" s="208"/>
      <c r="E151" s="208"/>
      <c r="F151" s="208"/>
      <c r="G151" s="208"/>
      <c r="H151" s="208"/>
      <c r="I151" s="208"/>
      <c r="J151" s="208"/>
      <c r="K151" s="208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209"/>
      <c r="AO151" s="209"/>
      <c r="AP151" s="209"/>
      <c r="AQ151" s="209"/>
      <c r="AR151" s="209"/>
      <c r="AS151" s="209"/>
      <c r="AT151" s="209"/>
      <c r="AU151" s="209"/>
      <c r="AV151" s="209"/>
      <c r="AW151" s="209"/>
      <c r="AX151" s="209"/>
      <c r="AY151" s="209"/>
      <c r="AZ151" s="209"/>
      <c r="BA151" s="209"/>
      <c r="BB151" s="209"/>
      <c r="BC151" s="209"/>
      <c r="BD151" s="209"/>
      <c r="BE151" s="209"/>
      <c r="BF151" s="209"/>
      <c r="BG151" s="209"/>
    </row>
    <row r="152" spans="2:59" x14ac:dyDescent="0.25">
      <c r="B152" s="207"/>
      <c r="C152" s="208"/>
      <c r="D152" s="208"/>
      <c r="E152" s="208"/>
      <c r="F152" s="208"/>
      <c r="G152" s="208"/>
      <c r="H152" s="208"/>
      <c r="I152" s="208"/>
      <c r="J152" s="208"/>
      <c r="K152" s="208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09"/>
      <c r="BB152" s="209"/>
      <c r="BC152" s="209"/>
      <c r="BD152" s="209"/>
      <c r="BE152" s="209"/>
      <c r="BF152" s="209"/>
      <c r="BG152" s="209"/>
    </row>
    <row r="153" spans="2:59" x14ac:dyDescent="0.25">
      <c r="B153" s="207"/>
      <c r="C153" s="208"/>
      <c r="D153" s="208"/>
      <c r="E153" s="208"/>
      <c r="F153" s="208"/>
      <c r="G153" s="208"/>
      <c r="H153" s="208"/>
      <c r="I153" s="208"/>
      <c r="J153" s="208"/>
      <c r="K153" s="208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  <c r="AL153" s="209"/>
      <c r="AM153" s="209"/>
      <c r="AN153" s="209"/>
      <c r="AO153" s="209"/>
      <c r="AP153" s="209"/>
      <c r="AQ153" s="209"/>
      <c r="AR153" s="209"/>
      <c r="AS153" s="209"/>
      <c r="AT153" s="209"/>
      <c r="AU153" s="209"/>
      <c r="AV153" s="209"/>
      <c r="AW153" s="209"/>
      <c r="AX153" s="209"/>
      <c r="AY153" s="209"/>
      <c r="AZ153" s="209"/>
      <c r="BA153" s="209"/>
      <c r="BB153" s="209"/>
      <c r="BC153" s="209"/>
      <c r="BD153" s="209"/>
      <c r="BE153" s="209"/>
      <c r="BF153" s="209"/>
      <c r="BG153" s="209"/>
    </row>
    <row r="154" spans="2:59" x14ac:dyDescent="0.25">
      <c r="B154" s="207"/>
      <c r="C154" s="208"/>
      <c r="D154" s="208"/>
      <c r="E154" s="208"/>
      <c r="F154" s="208"/>
      <c r="G154" s="208"/>
      <c r="H154" s="208"/>
      <c r="I154" s="208"/>
      <c r="J154" s="208"/>
      <c r="K154" s="208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209"/>
      <c r="AI154" s="209"/>
      <c r="AJ154" s="209"/>
      <c r="AK154" s="209"/>
      <c r="AL154" s="209"/>
      <c r="AM154" s="209"/>
      <c r="AN154" s="209"/>
      <c r="AO154" s="209"/>
      <c r="AP154" s="209"/>
      <c r="AQ154" s="209"/>
      <c r="AR154" s="209"/>
      <c r="AS154" s="209"/>
      <c r="AT154" s="209"/>
      <c r="AU154" s="209"/>
      <c r="AV154" s="209"/>
      <c r="AW154" s="209"/>
      <c r="AX154" s="209"/>
      <c r="AY154" s="209"/>
      <c r="AZ154" s="209"/>
      <c r="BA154" s="209"/>
      <c r="BB154" s="209"/>
      <c r="BC154" s="209"/>
      <c r="BD154" s="209"/>
      <c r="BE154" s="209"/>
      <c r="BF154" s="209"/>
      <c r="BG154" s="209"/>
    </row>
    <row r="155" spans="2:59" x14ac:dyDescent="0.25">
      <c r="B155" s="207"/>
      <c r="C155" s="208"/>
      <c r="D155" s="208"/>
      <c r="E155" s="208"/>
      <c r="F155" s="208"/>
      <c r="G155" s="208"/>
      <c r="H155" s="208"/>
      <c r="I155" s="208"/>
      <c r="J155" s="208"/>
      <c r="K155" s="208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  <c r="AO155" s="209"/>
      <c r="AP155" s="209"/>
      <c r="AQ155" s="209"/>
      <c r="AR155" s="209"/>
      <c r="AS155" s="209"/>
      <c r="AT155" s="209"/>
      <c r="AU155" s="209"/>
      <c r="AV155" s="209"/>
      <c r="AW155" s="209"/>
      <c r="AX155" s="209"/>
      <c r="AY155" s="209"/>
      <c r="AZ155" s="209"/>
      <c r="BA155" s="209"/>
      <c r="BB155" s="209"/>
      <c r="BC155" s="209"/>
      <c r="BD155" s="209"/>
      <c r="BE155" s="209"/>
      <c r="BF155" s="209"/>
      <c r="BG155" s="209"/>
    </row>
    <row r="156" spans="2:59" x14ac:dyDescent="0.25">
      <c r="B156" s="207"/>
      <c r="C156" s="208"/>
      <c r="D156" s="208"/>
      <c r="E156" s="208"/>
      <c r="F156" s="208"/>
      <c r="G156" s="208"/>
      <c r="H156" s="208"/>
      <c r="I156" s="208"/>
      <c r="J156" s="208"/>
      <c r="K156" s="208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  <c r="AO156" s="209"/>
      <c r="AP156" s="209"/>
      <c r="AQ156" s="209"/>
      <c r="AR156" s="209"/>
      <c r="AS156" s="209"/>
      <c r="AT156" s="209"/>
      <c r="AU156" s="209"/>
      <c r="AV156" s="209"/>
      <c r="AW156" s="209"/>
      <c r="AX156" s="209"/>
      <c r="AY156" s="209"/>
      <c r="AZ156" s="209"/>
      <c r="BA156" s="209"/>
      <c r="BB156" s="209"/>
      <c r="BC156" s="209"/>
      <c r="BD156" s="209"/>
      <c r="BE156" s="209"/>
      <c r="BF156" s="209"/>
      <c r="BG156" s="209"/>
    </row>
    <row r="157" spans="2:59" x14ac:dyDescent="0.25"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  <c r="AO157" s="209"/>
      <c r="AP157" s="209"/>
      <c r="AQ157" s="209"/>
      <c r="AR157" s="209"/>
      <c r="AS157" s="209"/>
      <c r="AT157" s="209"/>
      <c r="AU157" s="209"/>
      <c r="AV157" s="209"/>
      <c r="AW157" s="209"/>
      <c r="AX157" s="209"/>
      <c r="AY157" s="209"/>
      <c r="AZ157" s="209"/>
      <c r="BA157" s="209"/>
      <c r="BB157" s="209"/>
      <c r="BC157" s="209"/>
      <c r="BD157" s="209"/>
      <c r="BE157" s="209"/>
      <c r="BF157" s="209"/>
      <c r="BG157" s="209"/>
    </row>
    <row r="158" spans="2:59" x14ac:dyDescent="0.25">
      <c r="B158" s="207"/>
      <c r="C158" s="208"/>
      <c r="D158" s="208"/>
      <c r="E158" s="208"/>
      <c r="F158" s="208"/>
      <c r="G158" s="208"/>
      <c r="H158" s="208"/>
      <c r="I158" s="208"/>
      <c r="J158" s="208"/>
      <c r="K158" s="208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209"/>
      <c r="AO158" s="209"/>
      <c r="AP158" s="209"/>
      <c r="AQ158" s="209"/>
      <c r="AR158" s="209"/>
      <c r="AS158" s="209"/>
      <c r="AT158" s="209"/>
      <c r="AU158" s="209"/>
      <c r="AV158" s="209"/>
      <c r="AW158" s="209"/>
      <c r="AX158" s="209"/>
      <c r="AY158" s="209"/>
      <c r="AZ158" s="209"/>
      <c r="BA158" s="209"/>
      <c r="BB158" s="209"/>
      <c r="BC158" s="209"/>
      <c r="BD158" s="209"/>
      <c r="BE158" s="209"/>
      <c r="BF158" s="209"/>
      <c r="BG158" s="209"/>
    </row>
    <row r="159" spans="2:59" x14ac:dyDescent="0.25">
      <c r="B159" s="207"/>
      <c r="C159" s="208"/>
      <c r="D159" s="208"/>
      <c r="E159" s="208"/>
      <c r="F159" s="208"/>
      <c r="G159" s="208"/>
      <c r="H159" s="208"/>
      <c r="I159" s="208"/>
      <c r="J159" s="208"/>
      <c r="K159" s="208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  <c r="AH159" s="209"/>
      <c r="AI159" s="209"/>
      <c r="AJ159" s="209"/>
      <c r="AK159" s="209"/>
      <c r="AL159" s="209"/>
      <c r="AM159" s="209"/>
      <c r="AN159" s="209"/>
      <c r="AO159" s="209"/>
      <c r="AP159" s="209"/>
      <c r="AQ159" s="209"/>
      <c r="AR159" s="209"/>
      <c r="AS159" s="209"/>
      <c r="AT159" s="209"/>
      <c r="AU159" s="209"/>
      <c r="AV159" s="209"/>
      <c r="AW159" s="209"/>
      <c r="AX159" s="209"/>
      <c r="AY159" s="209"/>
      <c r="AZ159" s="209"/>
      <c r="BA159" s="209"/>
      <c r="BB159" s="209"/>
      <c r="BC159" s="209"/>
      <c r="BD159" s="209"/>
      <c r="BE159" s="209"/>
      <c r="BF159" s="209"/>
      <c r="BG159" s="209"/>
    </row>
    <row r="160" spans="2:59" x14ac:dyDescent="0.25">
      <c r="B160" s="207"/>
      <c r="C160" s="208"/>
      <c r="D160" s="208"/>
      <c r="E160" s="208"/>
      <c r="F160" s="208"/>
      <c r="G160" s="208"/>
      <c r="H160" s="208"/>
      <c r="I160" s="208"/>
      <c r="J160" s="208"/>
      <c r="K160" s="208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209"/>
      <c r="AI160" s="209"/>
      <c r="AJ160" s="209"/>
      <c r="AK160" s="209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09"/>
      <c r="BB160" s="209"/>
      <c r="BC160" s="209"/>
      <c r="BD160" s="209"/>
      <c r="BE160" s="209"/>
      <c r="BF160" s="209"/>
      <c r="BG160" s="209"/>
    </row>
    <row r="161" spans="2:59" x14ac:dyDescent="0.25">
      <c r="B161" s="207"/>
      <c r="C161" s="208"/>
      <c r="D161" s="208"/>
      <c r="E161" s="208"/>
      <c r="F161" s="208"/>
      <c r="G161" s="208"/>
      <c r="H161" s="208"/>
      <c r="I161" s="208"/>
      <c r="J161" s="208"/>
      <c r="K161" s="208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209"/>
      <c r="AI161" s="209"/>
      <c r="AJ161" s="209"/>
      <c r="AK161" s="209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09"/>
      <c r="BB161" s="209"/>
      <c r="BC161" s="209"/>
      <c r="BD161" s="209"/>
      <c r="BE161" s="209"/>
      <c r="BF161" s="209"/>
      <c r="BG161" s="209"/>
    </row>
    <row r="162" spans="2:59" x14ac:dyDescent="0.25">
      <c r="B162" s="207"/>
      <c r="C162" s="208"/>
      <c r="D162" s="208"/>
      <c r="E162" s="208"/>
      <c r="F162" s="208"/>
      <c r="G162" s="208"/>
      <c r="H162" s="208"/>
      <c r="I162" s="208"/>
      <c r="J162" s="208"/>
      <c r="K162" s="208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09"/>
      <c r="BB162" s="209"/>
      <c r="BC162" s="209"/>
      <c r="BD162" s="209"/>
      <c r="BE162" s="209"/>
      <c r="BF162" s="209"/>
      <c r="BG162" s="209"/>
    </row>
    <row r="163" spans="2:59" x14ac:dyDescent="0.25">
      <c r="B163" s="207"/>
      <c r="C163" s="208"/>
      <c r="D163" s="208"/>
      <c r="E163" s="208"/>
      <c r="F163" s="208"/>
      <c r="G163" s="208"/>
      <c r="H163" s="208"/>
      <c r="I163" s="208"/>
      <c r="J163" s="208"/>
      <c r="K163" s="208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209"/>
      <c r="AI163" s="209"/>
      <c r="AJ163" s="209"/>
      <c r="AK163" s="209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09"/>
      <c r="BB163" s="209"/>
      <c r="BC163" s="209"/>
      <c r="BD163" s="209"/>
      <c r="BE163" s="209"/>
      <c r="BF163" s="209"/>
      <c r="BG163" s="209"/>
    </row>
    <row r="164" spans="2:59" x14ac:dyDescent="0.25">
      <c r="B164" s="207"/>
      <c r="C164" s="208"/>
      <c r="D164" s="208"/>
      <c r="E164" s="208"/>
      <c r="F164" s="208"/>
      <c r="G164" s="208"/>
      <c r="H164" s="208"/>
      <c r="I164" s="208"/>
      <c r="J164" s="208"/>
      <c r="K164" s="208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209"/>
      <c r="AI164" s="209"/>
      <c r="AJ164" s="209"/>
      <c r="AK164" s="209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09"/>
      <c r="BB164" s="209"/>
      <c r="BC164" s="209"/>
      <c r="BD164" s="209"/>
      <c r="BE164" s="209"/>
      <c r="BF164" s="209"/>
      <c r="BG164" s="209"/>
    </row>
    <row r="165" spans="2:59" x14ac:dyDescent="0.25">
      <c r="B165" s="207"/>
      <c r="C165" s="208"/>
      <c r="D165" s="208"/>
      <c r="E165" s="208"/>
      <c r="F165" s="208"/>
      <c r="G165" s="208"/>
      <c r="H165" s="208"/>
      <c r="I165" s="208"/>
      <c r="J165" s="208"/>
      <c r="K165" s="208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  <c r="AH165" s="209"/>
      <c r="AI165" s="209"/>
      <c r="AJ165" s="209"/>
      <c r="AK165" s="209"/>
      <c r="AL165" s="209"/>
      <c r="AM165" s="209"/>
      <c r="AN165" s="209"/>
      <c r="AO165" s="209"/>
      <c r="AP165" s="209"/>
      <c r="AQ165" s="209"/>
      <c r="AR165" s="209"/>
      <c r="AS165" s="209"/>
      <c r="AT165" s="209"/>
      <c r="AU165" s="209"/>
      <c r="AV165" s="209"/>
      <c r="AW165" s="209"/>
      <c r="AX165" s="209"/>
      <c r="AY165" s="209"/>
      <c r="AZ165" s="209"/>
      <c r="BA165" s="209"/>
      <c r="BB165" s="209"/>
      <c r="BC165" s="209"/>
      <c r="BD165" s="209"/>
      <c r="BE165" s="209"/>
      <c r="BF165" s="209"/>
      <c r="BG165" s="209"/>
    </row>
    <row r="166" spans="2:59" x14ac:dyDescent="0.25">
      <c r="B166" s="207"/>
      <c r="C166" s="208"/>
      <c r="D166" s="208"/>
      <c r="E166" s="208"/>
      <c r="F166" s="208"/>
      <c r="G166" s="208"/>
      <c r="H166" s="208"/>
      <c r="I166" s="208"/>
      <c r="J166" s="208"/>
      <c r="K166" s="208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09"/>
      <c r="BB166" s="209"/>
      <c r="BC166" s="209"/>
      <c r="BD166" s="209"/>
      <c r="BE166" s="209"/>
      <c r="BF166" s="209"/>
      <c r="BG166" s="209"/>
    </row>
    <row r="167" spans="2:59" x14ac:dyDescent="0.25">
      <c r="B167" s="207"/>
      <c r="C167" s="208"/>
      <c r="D167" s="208"/>
      <c r="E167" s="208"/>
      <c r="F167" s="208"/>
      <c r="G167" s="208"/>
      <c r="H167" s="208"/>
      <c r="I167" s="208"/>
      <c r="J167" s="208"/>
      <c r="K167" s="208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  <c r="AT167" s="209"/>
      <c r="AU167" s="209"/>
      <c r="AV167" s="209"/>
      <c r="AW167" s="209"/>
      <c r="AX167" s="209"/>
      <c r="AY167" s="209"/>
      <c r="AZ167" s="209"/>
      <c r="BA167" s="209"/>
      <c r="BB167" s="209"/>
      <c r="BC167" s="209"/>
      <c r="BD167" s="209"/>
      <c r="BE167" s="209"/>
      <c r="BF167" s="209"/>
      <c r="BG167" s="209"/>
    </row>
    <row r="168" spans="2:59" x14ac:dyDescent="0.25">
      <c r="B168" s="207"/>
      <c r="C168" s="208"/>
      <c r="D168" s="208"/>
      <c r="E168" s="208"/>
      <c r="F168" s="208"/>
      <c r="G168" s="208"/>
      <c r="H168" s="208"/>
      <c r="I168" s="208"/>
      <c r="J168" s="208"/>
      <c r="K168" s="208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09"/>
      <c r="BB168" s="209"/>
      <c r="BC168" s="209"/>
      <c r="BD168" s="209"/>
      <c r="BE168" s="209"/>
      <c r="BF168" s="209"/>
      <c r="BG168" s="209"/>
    </row>
    <row r="169" spans="2:59" x14ac:dyDescent="0.25"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  <c r="AO169" s="209"/>
      <c r="AP169" s="209"/>
      <c r="AQ169" s="209"/>
      <c r="AR169" s="209"/>
      <c r="AS169" s="209"/>
      <c r="AT169" s="209"/>
      <c r="AU169" s="209"/>
      <c r="AV169" s="209"/>
      <c r="AW169" s="209"/>
      <c r="AX169" s="209"/>
      <c r="AY169" s="209"/>
      <c r="AZ169" s="209"/>
      <c r="BA169" s="209"/>
      <c r="BB169" s="209"/>
      <c r="BC169" s="209"/>
      <c r="BD169" s="209"/>
      <c r="BE169" s="209"/>
      <c r="BF169" s="209"/>
      <c r="BG169" s="209"/>
    </row>
    <row r="170" spans="2:59" x14ac:dyDescent="0.25">
      <c r="B170" s="207"/>
      <c r="C170" s="208"/>
      <c r="D170" s="208"/>
      <c r="E170" s="208"/>
      <c r="F170" s="208"/>
      <c r="G170" s="208"/>
      <c r="H170" s="208"/>
      <c r="I170" s="208"/>
      <c r="J170" s="208"/>
      <c r="K170" s="208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  <c r="AH170" s="209"/>
      <c r="AI170" s="209"/>
      <c r="AJ170" s="209"/>
      <c r="AK170" s="209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09"/>
      <c r="BB170" s="209"/>
      <c r="BC170" s="209"/>
      <c r="BD170" s="209"/>
      <c r="BE170" s="209"/>
      <c r="BF170" s="209"/>
      <c r="BG170" s="209"/>
    </row>
    <row r="171" spans="2:59" x14ac:dyDescent="0.25">
      <c r="B171" s="207"/>
      <c r="C171" s="208"/>
      <c r="D171" s="208"/>
      <c r="E171" s="208"/>
      <c r="F171" s="208"/>
      <c r="G171" s="208"/>
      <c r="H171" s="208"/>
      <c r="I171" s="208"/>
      <c r="J171" s="208"/>
      <c r="K171" s="208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  <c r="AU171" s="209"/>
      <c r="AV171" s="209"/>
      <c r="AW171" s="209"/>
      <c r="AX171" s="209"/>
      <c r="AY171" s="209"/>
      <c r="AZ171" s="209"/>
      <c r="BA171" s="209"/>
      <c r="BB171" s="209"/>
      <c r="BC171" s="209"/>
      <c r="BD171" s="209"/>
      <c r="BE171" s="209"/>
      <c r="BF171" s="209"/>
      <c r="BG171" s="209"/>
    </row>
    <row r="172" spans="2:59" x14ac:dyDescent="0.25">
      <c r="B172" s="207"/>
      <c r="C172" s="208"/>
      <c r="D172" s="208"/>
      <c r="E172" s="208"/>
      <c r="F172" s="208"/>
      <c r="G172" s="208"/>
      <c r="H172" s="208"/>
      <c r="I172" s="208"/>
      <c r="J172" s="208"/>
      <c r="K172" s="208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09"/>
      <c r="BB172" s="209"/>
      <c r="BC172" s="209"/>
      <c r="BD172" s="209"/>
      <c r="BE172" s="209"/>
      <c r="BF172" s="209"/>
      <c r="BG172" s="209"/>
    </row>
    <row r="173" spans="2:59" x14ac:dyDescent="0.25">
      <c r="B173" s="207"/>
      <c r="C173" s="208"/>
      <c r="D173" s="208"/>
      <c r="E173" s="208"/>
      <c r="F173" s="208"/>
      <c r="G173" s="208"/>
      <c r="H173" s="208"/>
      <c r="I173" s="208"/>
      <c r="J173" s="208"/>
      <c r="K173" s="208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  <c r="AH173" s="209"/>
      <c r="AI173" s="209"/>
      <c r="AJ173" s="209"/>
      <c r="AK173" s="209"/>
      <c r="AL173" s="209"/>
      <c r="AM173" s="209"/>
      <c r="AN173" s="209"/>
      <c r="AO173" s="209"/>
      <c r="AP173" s="209"/>
      <c r="AQ173" s="209"/>
      <c r="AR173" s="209"/>
      <c r="AS173" s="209"/>
      <c r="AT173" s="209"/>
      <c r="AU173" s="209"/>
      <c r="AV173" s="209"/>
      <c r="AW173" s="209"/>
      <c r="AX173" s="209"/>
      <c r="AY173" s="209"/>
      <c r="AZ173" s="209"/>
      <c r="BA173" s="209"/>
      <c r="BB173" s="209"/>
      <c r="BC173" s="209"/>
      <c r="BD173" s="209"/>
      <c r="BE173" s="209"/>
      <c r="BF173" s="209"/>
      <c r="BG173" s="209"/>
    </row>
    <row r="174" spans="2:59" x14ac:dyDescent="0.25">
      <c r="B174" s="207"/>
      <c r="C174" s="208"/>
      <c r="D174" s="208"/>
      <c r="E174" s="208"/>
      <c r="F174" s="208"/>
      <c r="G174" s="208"/>
      <c r="H174" s="208"/>
      <c r="I174" s="208"/>
      <c r="J174" s="208"/>
      <c r="K174" s="208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09"/>
      <c r="BB174" s="209"/>
      <c r="BC174" s="209"/>
      <c r="BD174" s="209"/>
      <c r="BE174" s="209"/>
      <c r="BF174" s="209"/>
      <c r="BG174" s="209"/>
    </row>
    <row r="175" spans="2:59" x14ac:dyDescent="0.25">
      <c r="B175" s="207"/>
      <c r="C175" s="208"/>
      <c r="D175" s="208"/>
      <c r="E175" s="208"/>
      <c r="F175" s="208"/>
      <c r="G175" s="208"/>
      <c r="H175" s="208"/>
      <c r="I175" s="208"/>
      <c r="J175" s="208"/>
      <c r="K175" s="208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09"/>
      <c r="AI175" s="209"/>
      <c r="AJ175" s="209"/>
      <c r="AK175" s="209"/>
      <c r="AL175" s="209"/>
      <c r="AM175" s="209"/>
      <c r="AN175" s="209"/>
      <c r="AO175" s="209"/>
      <c r="AP175" s="209"/>
      <c r="AQ175" s="209"/>
      <c r="AR175" s="209"/>
      <c r="AS175" s="209"/>
      <c r="AT175" s="209"/>
      <c r="AU175" s="209"/>
      <c r="AV175" s="209"/>
      <c r="AW175" s="209"/>
      <c r="AX175" s="209"/>
      <c r="AY175" s="209"/>
      <c r="AZ175" s="209"/>
      <c r="BA175" s="209"/>
      <c r="BB175" s="209"/>
      <c r="BC175" s="209"/>
      <c r="BD175" s="209"/>
      <c r="BE175" s="209"/>
      <c r="BF175" s="209"/>
      <c r="BG175" s="209"/>
    </row>
    <row r="176" spans="2:59" x14ac:dyDescent="0.25">
      <c r="B176" s="207"/>
      <c r="C176" s="208"/>
      <c r="D176" s="208"/>
      <c r="E176" s="208"/>
      <c r="F176" s="208"/>
      <c r="G176" s="208"/>
      <c r="H176" s="208"/>
      <c r="I176" s="208"/>
      <c r="J176" s="208"/>
      <c r="K176" s="208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  <c r="AH176" s="209"/>
      <c r="AI176" s="209"/>
      <c r="AJ176" s="209"/>
      <c r="AK176" s="209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09"/>
      <c r="BB176" s="209"/>
      <c r="BC176" s="209"/>
      <c r="BD176" s="209"/>
      <c r="BE176" s="209"/>
      <c r="BF176" s="209"/>
      <c r="BG176" s="209"/>
    </row>
    <row r="177" spans="2:59" x14ac:dyDescent="0.25">
      <c r="B177" s="207"/>
      <c r="C177" s="208"/>
      <c r="D177" s="208"/>
      <c r="E177" s="208"/>
      <c r="F177" s="208"/>
      <c r="G177" s="208"/>
      <c r="H177" s="208"/>
      <c r="I177" s="208"/>
      <c r="J177" s="208"/>
      <c r="K177" s="208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  <c r="AH177" s="209"/>
      <c r="AI177" s="209"/>
      <c r="AJ177" s="209"/>
      <c r="AK177" s="209"/>
      <c r="AL177" s="209"/>
      <c r="AM177" s="209"/>
      <c r="AN177" s="209"/>
      <c r="AO177" s="209"/>
      <c r="AP177" s="209"/>
      <c r="AQ177" s="209"/>
      <c r="AR177" s="209"/>
      <c r="AS177" s="209"/>
      <c r="AT177" s="209"/>
      <c r="AU177" s="209"/>
      <c r="AV177" s="209"/>
      <c r="AW177" s="209"/>
      <c r="AX177" s="209"/>
      <c r="AY177" s="209"/>
      <c r="AZ177" s="209"/>
      <c r="BA177" s="209"/>
      <c r="BB177" s="209"/>
      <c r="BC177" s="209"/>
      <c r="BD177" s="209"/>
      <c r="BE177" s="209"/>
      <c r="BF177" s="209"/>
      <c r="BG177" s="209"/>
    </row>
    <row r="178" spans="2:59" x14ac:dyDescent="0.25">
      <c r="B178" s="207"/>
      <c r="C178" s="208"/>
      <c r="D178" s="208"/>
      <c r="E178" s="208"/>
      <c r="F178" s="208"/>
      <c r="G178" s="208"/>
      <c r="H178" s="208"/>
      <c r="I178" s="208"/>
      <c r="J178" s="208"/>
      <c r="K178" s="208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09"/>
      <c r="BB178" s="209"/>
      <c r="BC178" s="209"/>
      <c r="BD178" s="209"/>
      <c r="BE178" s="209"/>
      <c r="BF178" s="209"/>
      <c r="BG178" s="209"/>
    </row>
    <row r="179" spans="2:59" x14ac:dyDescent="0.25">
      <c r="B179" s="207"/>
      <c r="C179" s="208"/>
      <c r="D179" s="208"/>
      <c r="E179" s="208"/>
      <c r="F179" s="208"/>
      <c r="G179" s="208"/>
      <c r="H179" s="208"/>
      <c r="I179" s="208"/>
      <c r="J179" s="208"/>
      <c r="K179" s="208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  <c r="AO179" s="209"/>
      <c r="AP179" s="209"/>
      <c r="AQ179" s="209"/>
      <c r="AR179" s="209"/>
      <c r="AS179" s="209"/>
      <c r="AT179" s="209"/>
      <c r="AU179" s="209"/>
      <c r="AV179" s="209"/>
      <c r="AW179" s="209"/>
      <c r="AX179" s="209"/>
      <c r="AY179" s="209"/>
      <c r="AZ179" s="209"/>
      <c r="BA179" s="209"/>
      <c r="BB179" s="209"/>
      <c r="BC179" s="209"/>
      <c r="BD179" s="209"/>
      <c r="BE179" s="209"/>
      <c r="BF179" s="209"/>
      <c r="BG179" s="209"/>
    </row>
    <row r="180" spans="2:59" x14ac:dyDescent="0.25">
      <c r="B180" s="207"/>
      <c r="C180" s="208"/>
      <c r="D180" s="208"/>
      <c r="E180" s="208"/>
      <c r="F180" s="208"/>
      <c r="G180" s="208"/>
      <c r="H180" s="208"/>
      <c r="I180" s="208"/>
      <c r="J180" s="208"/>
      <c r="K180" s="208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09"/>
      <c r="BB180" s="209"/>
      <c r="BC180" s="209"/>
      <c r="BD180" s="209"/>
      <c r="BE180" s="209"/>
      <c r="BF180" s="209"/>
      <c r="BG180" s="209"/>
    </row>
    <row r="181" spans="2:59" x14ac:dyDescent="0.25"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  <c r="AL181" s="209"/>
      <c r="AM181" s="209"/>
      <c r="AN181" s="209"/>
      <c r="AO181" s="209"/>
      <c r="AP181" s="209"/>
      <c r="AQ181" s="209"/>
      <c r="AR181" s="209"/>
      <c r="AS181" s="209"/>
      <c r="AT181" s="209"/>
      <c r="AU181" s="209"/>
      <c r="AV181" s="209"/>
      <c r="AW181" s="209"/>
      <c r="AX181" s="209"/>
      <c r="AY181" s="209"/>
      <c r="AZ181" s="209"/>
      <c r="BA181" s="209"/>
      <c r="BB181" s="209"/>
      <c r="BC181" s="209"/>
      <c r="BD181" s="209"/>
      <c r="BE181" s="209"/>
      <c r="BF181" s="209"/>
      <c r="BG181" s="209"/>
    </row>
    <row r="182" spans="2:59" x14ac:dyDescent="0.25">
      <c r="B182" s="207"/>
      <c r="C182" s="208"/>
      <c r="D182" s="208"/>
      <c r="E182" s="208"/>
      <c r="F182" s="208"/>
      <c r="G182" s="208"/>
      <c r="H182" s="208"/>
      <c r="I182" s="208"/>
      <c r="J182" s="208"/>
      <c r="K182" s="208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  <c r="AH182" s="209"/>
      <c r="AI182" s="209"/>
      <c r="AJ182" s="209"/>
      <c r="AK182" s="209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09"/>
      <c r="BB182" s="209"/>
      <c r="BC182" s="209"/>
      <c r="BD182" s="209"/>
      <c r="BE182" s="209"/>
      <c r="BF182" s="209"/>
      <c r="BG182" s="209"/>
    </row>
    <row r="183" spans="2:59" x14ac:dyDescent="0.25">
      <c r="B183" s="207"/>
      <c r="C183" s="208"/>
      <c r="D183" s="208"/>
      <c r="E183" s="208"/>
      <c r="F183" s="208"/>
      <c r="G183" s="208"/>
      <c r="H183" s="208"/>
      <c r="I183" s="208"/>
      <c r="J183" s="208"/>
      <c r="K183" s="208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09"/>
      <c r="AI183" s="209"/>
      <c r="AJ183" s="209"/>
      <c r="AK183" s="209"/>
      <c r="AL183" s="209"/>
      <c r="AM183" s="209"/>
      <c r="AN183" s="209"/>
      <c r="AO183" s="209"/>
      <c r="AP183" s="209"/>
      <c r="AQ183" s="209"/>
      <c r="AR183" s="209"/>
      <c r="AS183" s="209"/>
      <c r="AT183" s="209"/>
      <c r="AU183" s="209"/>
      <c r="AV183" s="209"/>
      <c r="AW183" s="209"/>
      <c r="AX183" s="209"/>
      <c r="AY183" s="209"/>
      <c r="AZ183" s="209"/>
      <c r="BA183" s="209"/>
      <c r="BB183" s="209"/>
      <c r="BC183" s="209"/>
      <c r="BD183" s="209"/>
      <c r="BE183" s="209"/>
      <c r="BF183" s="209"/>
      <c r="BG183" s="209"/>
    </row>
    <row r="184" spans="2:59" x14ac:dyDescent="0.25">
      <c r="B184" s="207"/>
      <c r="C184" s="208"/>
      <c r="D184" s="208"/>
      <c r="E184" s="208"/>
      <c r="F184" s="208"/>
      <c r="G184" s="208"/>
      <c r="H184" s="208"/>
      <c r="I184" s="208"/>
      <c r="J184" s="208"/>
      <c r="K184" s="208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09"/>
      <c r="BB184" s="209"/>
      <c r="BC184" s="209"/>
      <c r="BD184" s="209"/>
      <c r="BE184" s="209"/>
      <c r="BF184" s="209"/>
      <c r="BG184" s="209"/>
    </row>
    <row r="185" spans="2:59" x14ac:dyDescent="0.25">
      <c r="B185" s="207"/>
      <c r="C185" s="208"/>
      <c r="D185" s="208"/>
      <c r="E185" s="208"/>
      <c r="F185" s="208"/>
      <c r="G185" s="208"/>
      <c r="H185" s="208"/>
      <c r="I185" s="208"/>
      <c r="J185" s="208"/>
      <c r="K185" s="208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  <c r="AH185" s="209"/>
      <c r="AI185" s="209"/>
      <c r="AJ185" s="209"/>
      <c r="AK185" s="209"/>
      <c r="AL185" s="209"/>
      <c r="AM185" s="209"/>
      <c r="AN185" s="209"/>
      <c r="AO185" s="209"/>
      <c r="AP185" s="209"/>
      <c r="AQ185" s="209"/>
      <c r="AR185" s="209"/>
      <c r="AS185" s="209"/>
      <c r="AT185" s="209"/>
      <c r="AU185" s="209"/>
      <c r="AV185" s="209"/>
      <c r="AW185" s="209"/>
      <c r="AX185" s="209"/>
      <c r="AY185" s="209"/>
      <c r="AZ185" s="209"/>
      <c r="BA185" s="209"/>
      <c r="BB185" s="209"/>
      <c r="BC185" s="209"/>
      <c r="BD185" s="209"/>
      <c r="BE185" s="209"/>
      <c r="BF185" s="209"/>
      <c r="BG185" s="209"/>
    </row>
    <row r="186" spans="2:59" x14ac:dyDescent="0.25">
      <c r="B186" s="207"/>
      <c r="C186" s="208"/>
      <c r="D186" s="208"/>
      <c r="E186" s="208"/>
      <c r="F186" s="208"/>
      <c r="G186" s="208"/>
      <c r="H186" s="208"/>
      <c r="I186" s="208"/>
      <c r="J186" s="208"/>
      <c r="K186" s="208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09"/>
      <c r="BB186" s="209"/>
      <c r="BC186" s="209"/>
      <c r="BD186" s="209"/>
      <c r="BE186" s="209"/>
      <c r="BF186" s="209"/>
      <c r="BG186" s="209"/>
    </row>
    <row r="187" spans="2:59" x14ac:dyDescent="0.25">
      <c r="B187" s="207"/>
      <c r="C187" s="208"/>
      <c r="D187" s="208"/>
      <c r="E187" s="208"/>
      <c r="F187" s="208"/>
      <c r="G187" s="208"/>
      <c r="H187" s="208"/>
      <c r="I187" s="208"/>
      <c r="J187" s="208"/>
      <c r="K187" s="208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09"/>
      <c r="AI187" s="209"/>
      <c r="AJ187" s="209"/>
      <c r="AK187" s="209"/>
      <c r="AL187" s="209"/>
      <c r="AM187" s="209"/>
      <c r="AN187" s="209"/>
      <c r="AO187" s="209"/>
      <c r="AP187" s="209"/>
      <c r="AQ187" s="209"/>
      <c r="AR187" s="209"/>
      <c r="AS187" s="209"/>
      <c r="AT187" s="209"/>
      <c r="AU187" s="209"/>
      <c r="AV187" s="209"/>
      <c r="AW187" s="209"/>
      <c r="AX187" s="209"/>
      <c r="AY187" s="209"/>
      <c r="AZ187" s="209"/>
      <c r="BA187" s="209"/>
      <c r="BB187" s="209"/>
      <c r="BC187" s="209"/>
      <c r="BD187" s="209"/>
      <c r="BE187" s="209"/>
      <c r="BF187" s="209"/>
      <c r="BG187" s="209"/>
    </row>
    <row r="188" spans="2:59" x14ac:dyDescent="0.25">
      <c r="B188" s="207"/>
      <c r="C188" s="208"/>
      <c r="D188" s="208"/>
      <c r="E188" s="208"/>
      <c r="F188" s="208"/>
      <c r="G188" s="208"/>
      <c r="H188" s="208"/>
      <c r="I188" s="208"/>
      <c r="J188" s="208"/>
      <c r="K188" s="208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209"/>
      <c r="BF188" s="209"/>
      <c r="BG188" s="209"/>
    </row>
    <row r="189" spans="2:59" x14ac:dyDescent="0.25">
      <c r="B189" s="207"/>
      <c r="C189" s="208"/>
      <c r="D189" s="208"/>
      <c r="E189" s="208"/>
      <c r="F189" s="208"/>
      <c r="G189" s="208"/>
      <c r="H189" s="208"/>
      <c r="I189" s="208"/>
      <c r="J189" s="208"/>
      <c r="K189" s="208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  <c r="AO189" s="209"/>
      <c r="AP189" s="209"/>
      <c r="AQ189" s="209"/>
      <c r="AR189" s="209"/>
      <c r="AS189" s="209"/>
      <c r="AT189" s="209"/>
      <c r="AU189" s="209"/>
      <c r="AV189" s="209"/>
      <c r="AW189" s="209"/>
      <c r="AX189" s="209"/>
      <c r="AY189" s="209"/>
      <c r="AZ189" s="209"/>
      <c r="BA189" s="209"/>
      <c r="BB189" s="209"/>
      <c r="BC189" s="209"/>
      <c r="BD189" s="209"/>
      <c r="BE189" s="209"/>
      <c r="BF189" s="209"/>
      <c r="BG189" s="209"/>
    </row>
    <row r="190" spans="2:59" x14ac:dyDescent="0.25">
      <c r="B190" s="207"/>
      <c r="C190" s="208"/>
      <c r="D190" s="208"/>
      <c r="E190" s="208"/>
      <c r="F190" s="208"/>
      <c r="G190" s="208"/>
      <c r="H190" s="208"/>
      <c r="I190" s="208"/>
      <c r="J190" s="208"/>
      <c r="K190" s="208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  <c r="AH190" s="209"/>
      <c r="AI190" s="209"/>
      <c r="AJ190" s="209"/>
      <c r="AK190" s="209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09"/>
      <c r="BB190" s="209"/>
      <c r="BC190" s="209"/>
      <c r="BD190" s="209"/>
      <c r="BE190" s="209"/>
      <c r="BF190" s="209"/>
      <c r="BG190" s="209"/>
    </row>
    <row r="191" spans="2:59" x14ac:dyDescent="0.25">
      <c r="B191" s="207"/>
      <c r="C191" s="208"/>
      <c r="D191" s="208"/>
      <c r="E191" s="208"/>
      <c r="F191" s="208"/>
      <c r="G191" s="208"/>
      <c r="H191" s="208"/>
      <c r="I191" s="208"/>
      <c r="J191" s="208"/>
      <c r="K191" s="208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209"/>
      <c r="AO191" s="209"/>
      <c r="AP191" s="209"/>
      <c r="AQ191" s="209"/>
      <c r="AR191" s="209"/>
      <c r="AS191" s="209"/>
      <c r="AT191" s="209"/>
      <c r="AU191" s="209"/>
      <c r="AV191" s="209"/>
      <c r="AW191" s="209"/>
      <c r="AX191" s="209"/>
      <c r="AY191" s="209"/>
      <c r="AZ191" s="209"/>
      <c r="BA191" s="209"/>
      <c r="BB191" s="209"/>
      <c r="BC191" s="209"/>
      <c r="BD191" s="209"/>
      <c r="BE191" s="209"/>
      <c r="BF191" s="209"/>
      <c r="BG191" s="209"/>
    </row>
    <row r="192" spans="2:59" x14ac:dyDescent="0.25">
      <c r="B192" s="207"/>
      <c r="C192" s="208"/>
      <c r="D192" s="208"/>
      <c r="E192" s="208"/>
      <c r="F192" s="208"/>
      <c r="G192" s="208"/>
      <c r="H192" s="208"/>
      <c r="I192" s="208"/>
      <c r="J192" s="208"/>
      <c r="K192" s="208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209"/>
      <c r="BF192" s="209"/>
      <c r="BG192" s="209"/>
    </row>
    <row r="193" spans="2:59" x14ac:dyDescent="0.25"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209"/>
      <c r="AO193" s="209"/>
      <c r="AP193" s="209"/>
      <c r="AQ193" s="209"/>
      <c r="AR193" s="209"/>
      <c r="AS193" s="209"/>
      <c r="AT193" s="209"/>
      <c r="AU193" s="209"/>
      <c r="AV193" s="209"/>
      <c r="AW193" s="209"/>
      <c r="AX193" s="209"/>
      <c r="AY193" s="209"/>
      <c r="AZ193" s="209"/>
      <c r="BA193" s="209"/>
      <c r="BB193" s="209"/>
      <c r="BC193" s="209"/>
      <c r="BD193" s="209"/>
      <c r="BE193" s="209"/>
      <c r="BF193" s="209"/>
      <c r="BG193" s="209"/>
    </row>
    <row r="194" spans="2:59" x14ac:dyDescent="0.25">
      <c r="B194" s="207"/>
      <c r="C194" s="208"/>
      <c r="D194" s="208"/>
      <c r="E194" s="208"/>
      <c r="F194" s="208"/>
      <c r="G194" s="208"/>
      <c r="H194" s="208"/>
      <c r="I194" s="208"/>
      <c r="J194" s="208"/>
      <c r="K194" s="208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09"/>
      <c r="BB194" s="209"/>
      <c r="BC194" s="209"/>
      <c r="BD194" s="209"/>
      <c r="BE194" s="209"/>
      <c r="BF194" s="209"/>
      <c r="BG194" s="209"/>
    </row>
    <row r="195" spans="2:59" x14ac:dyDescent="0.25">
      <c r="B195" s="207"/>
      <c r="C195" s="208"/>
      <c r="D195" s="208"/>
      <c r="E195" s="208"/>
      <c r="F195" s="208"/>
      <c r="G195" s="208"/>
      <c r="H195" s="208"/>
      <c r="I195" s="208"/>
      <c r="J195" s="208"/>
      <c r="K195" s="208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  <c r="AO195" s="209"/>
      <c r="AP195" s="209"/>
      <c r="AQ195" s="209"/>
      <c r="AR195" s="209"/>
      <c r="AS195" s="209"/>
      <c r="AT195" s="209"/>
      <c r="AU195" s="209"/>
      <c r="AV195" s="209"/>
      <c r="AW195" s="209"/>
      <c r="AX195" s="209"/>
      <c r="AY195" s="209"/>
      <c r="AZ195" s="209"/>
      <c r="BA195" s="209"/>
      <c r="BB195" s="209"/>
      <c r="BC195" s="209"/>
      <c r="BD195" s="209"/>
      <c r="BE195" s="209"/>
      <c r="BF195" s="209"/>
      <c r="BG195" s="209"/>
    </row>
    <row r="196" spans="2:59" x14ac:dyDescent="0.25">
      <c r="B196" s="207"/>
      <c r="C196" s="208"/>
      <c r="D196" s="208"/>
      <c r="E196" s="208"/>
      <c r="F196" s="208"/>
      <c r="G196" s="208"/>
      <c r="H196" s="208"/>
      <c r="I196" s="208"/>
      <c r="J196" s="208"/>
      <c r="K196" s="208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09"/>
      <c r="BB196" s="209"/>
      <c r="BC196" s="209"/>
      <c r="BD196" s="209"/>
      <c r="BE196" s="209"/>
      <c r="BF196" s="209"/>
      <c r="BG196" s="209"/>
    </row>
    <row r="197" spans="2:59" x14ac:dyDescent="0.25">
      <c r="B197" s="207"/>
      <c r="C197" s="208"/>
      <c r="D197" s="208"/>
      <c r="E197" s="208"/>
      <c r="F197" s="208"/>
      <c r="G197" s="208"/>
      <c r="H197" s="208"/>
      <c r="I197" s="208"/>
      <c r="J197" s="208"/>
      <c r="K197" s="208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  <c r="AO197" s="209"/>
      <c r="AP197" s="209"/>
      <c r="AQ197" s="209"/>
      <c r="AR197" s="209"/>
      <c r="AS197" s="209"/>
      <c r="AT197" s="209"/>
      <c r="AU197" s="209"/>
      <c r="AV197" s="209"/>
      <c r="AW197" s="209"/>
      <c r="AX197" s="209"/>
      <c r="AY197" s="209"/>
      <c r="AZ197" s="209"/>
      <c r="BA197" s="209"/>
      <c r="BB197" s="209"/>
      <c r="BC197" s="209"/>
      <c r="BD197" s="209"/>
      <c r="BE197" s="209"/>
      <c r="BF197" s="209"/>
      <c r="BG197" s="209"/>
    </row>
    <row r="198" spans="2:59" x14ac:dyDescent="0.25">
      <c r="B198" s="207"/>
      <c r="C198" s="208"/>
      <c r="D198" s="208"/>
      <c r="E198" s="208"/>
      <c r="F198" s="208"/>
      <c r="G198" s="208"/>
      <c r="H198" s="208"/>
      <c r="I198" s="208"/>
      <c r="J198" s="208"/>
      <c r="K198" s="208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  <c r="AO198" s="209"/>
      <c r="AP198" s="209"/>
      <c r="AQ198" s="209"/>
      <c r="AR198" s="209"/>
      <c r="AS198" s="209"/>
      <c r="AT198" s="209"/>
      <c r="AU198" s="209"/>
      <c r="AV198" s="209"/>
      <c r="AW198" s="209"/>
      <c r="AX198" s="209"/>
      <c r="AY198" s="209"/>
      <c r="AZ198" s="209"/>
      <c r="BA198" s="209"/>
      <c r="BB198" s="209"/>
      <c r="BC198" s="209"/>
      <c r="BD198" s="209"/>
      <c r="BE198" s="209"/>
      <c r="BF198" s="209"/>
      <c r="BG198" s="209"/>
    </row>
    <row r="199" spans="2:59" x14ac:dyDescent="0.25">
      <c r="B199" s="207"/>
      <c r="C199" s="208"/>
      <c r="D199" s="208"/>
      <c r="E199" s="208"/>
      <c r="F199" s="208"/>
      <c r="G199" s="208"/>
      <c r="H199" s="208"/>
      <c r="I199" s="208"/>
      <c r="J199" s="208"/>
      <c r="K199" s="208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  <c r="AO199" s="209"/>
      <c r="AP199" s="209"/>
      <c r="AQ199" s="209"/>
      <c r="AR199" s="209"/>
      <c r="AS199" s="209"/>
      <c r="AT199" s="209"/>
      <c r="AU199" s="209"/>
      <c r="AV199" s="209"/>
      <c r="AW199" s="209"/>
      <c r="AX199" s="209"/>
      <c r="AY199" s="209"/>
      <c r="AZ199" s="209"/>
      <c r="BA199" s="209"/>
      <c r="BB199" s="209"/>
      <c r="BC199" s="209"/>
      <c r="BD199" s="209"/>
      <c r="BE199" s="209"/>
      <c r="BF199" s="209"/>
      <c r="BG199" s="209"/>
    </row>
    <row r="200" spans="2:59" x14ac:dyDescent="0.25">
      <c r="B200" s="207"/>
      <c r="C200" s="208"/>
      <c r="D200" s="208"/>
      <c r="E200" s="208"/>
      <c r="F200" s="208"/>
      <c r="G200" s="208"/>
      <c r="H200" s="208"/>
      <c r="I200" s="208"/>
      <c r="J200" s="208"/>
      <c r="K200" s="208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  <c r="AH200" s="209"/>
      <c r="AI200" s="209"/>
      <c r="AJ200" s="209"/>
      <c r="AK200" s="209"/>
      <c r="AL200" s="209"/>
      <c r="AM200" s="209"/>
      <c r="AN200" s="209"/>
      <c r="AO200" s="209"/>
      <c r="AP200" s="209"/>
      <c r="AQ200" s="209"/>
      <c r="AR200" s="209"/>
      <c r="AS200" s="209"/>
      <c r="AT200" s="209"/>
      <c r="AU200" s="209"/>
      <c r="AV200" s="209"/>
      <c r="AW200" s="209"/>
      <c r="AX200" s="209"/>
      <c r="AY200" s="209"/>
      <c r="AZ200" s="209"/>
      <c r="BA200" s="209"/>
      <c r="BB200" s="209"/>
      <c r="BC200" s="209"/>
      <c r="BD200" s="209"/>
      <c r="BE200" s="209"/>
      <c r="BF200" s="209"/>
      <c r="BG200" s="209"/>
    </row>
    <row r="201" spans="2:59" x14ac:dyDescent="0.25">
      <c r="B201" s="207"/>
      <c r="C201" s="208"/>
      <c r="D201" s="208"/>
      <c r="E201" s="208"/>
      <c r="F201" s="208"/>
      <c r="G201" s="208"/>
      <c r="H201" s="208"/>
      <c r="I201" s="208"/>
      <c r="J201" s="208"/>
      <c r="K201" s="208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  <c r="AH201" s="209"/>
      <c r="AI201" s="209"/>
      <c r="AJ201" s="209"/>
      <c r="AK201" s="209"/>
      <c r="AL201" s="209"/>
      <c r="AM201" s="209"/>
      <c r="AN201" s="209"/>
      <c r="AO201" s="209"/>
      <c r="AP201" s="209"/>
      <c r="AQ201" s="209"/>
      <c r="AR201" s="209"/>
      <c r="AS201" s="209"/>
      <c r="AT201" s="209"/>
      <c r="AU201" s="209"/>
      <c r="AV201" s="209"/>
      <c r="AW201" s="209"/>
      <c r="AX201" s="209"/>
      <c r="AY201" s="209"/>
      <c r="AZ201" s="209"/>
      <c r="BA201" s="209"/>
      <c r="BB201" s="209"/>
      <c r="BC201" s="209"/>
      <c r="BD201" s="209"/>
      <c r="BE201" s="209"/>
      <c r="BF201" s="209"/>
      <c r="BG201" s="209"/>
    </row>
    <row r="202" spans="2:59" x14ac:dyDescent="0.25">
      <c r="B202" s="207"/>
      <c r="C202" s="208"/>
      <c r="D202" s="208"/>
      <c r="E202" s="208"/>
      <c r="F202" s="208"/>
      <c r="G202" s="208"/>
      <c r="H202" s="208"/>
      <c r="I202" s="208"/>
      <c r="J202" s="208"/>
      <c r="K202" s="208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  <c r="AH202" s="209"/>
      <c r="AI202" s="209"/>
      <c r="AJ202" s="209"/>
      <c r="AK202" s="209"/>
      <c r="AL202" s="209"/>
      <c r="AM202" s="209"/>
      <c r="AN202" s="209"/>
      <c r="AO202" s="209"/>
      <c r="AP202" s="209"/>
      <c r="AQ202" s="209"/>
      <c r="AR202" s="209"/>
      <c r="AS202" s="209"/>
      <c r="AT202" s="209"/>
      <c r="AU202" s="209"/>
      <c r="AV202" s="209"/>
      <c r="AW202" s="209"/>
      <c r="AX202" s="209"/>
      <c r="AY202" s="209"/>
      <c r="AZ202" s="209"/>
      <c r="BA202" s="209"/>
      <c r="BB202" s="209"/>
      <c r="BC202" s="209"/>
      <c r="BD202" s="209"/>
      <c r="BE202" s="209"/>
      <c r="BF202" s="209"/>
      <c r="BG202" s="209"/>
    </row>
    <row r="203" spans="2:59" x14ac:dyDescent="0.25">
      <c r="B203" s="207"/>
      <c r="C203" s="208"/>
      <c r="D203" s="208"/>
      <c r="E203" s="208"/>
      <c r="F203" s="208"/>
      <c r="G203" s="208"/>
      <c r="H203" s="208"/>
      <c r="I203" s="208"/>
      <c r="J203" s="208"/>
      <c r="K203" s="208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  <c r="AH203" s="209"/>
      <c r="AI203" s="209"/>
      <c r="AJ203" s="209"/>
      <c r="AK203" s="209"/>
      <c r="AL203" s="209"/>
      <c r="AM203" s="209"/>
      <c r="AN203" s="209"/>
      <c r="AO203" s="209"/>
      <c r="AP203" s="209"/>
      <c r="AQ203" s="209"/>
      <c r="AR203" s="209"/>
      <c r="AS203" s="209"/>
      <c r="AT203" s="209"/>
      <c r="AU203" s="209"/>
      <c r="AV203" s="209"/>
      <c r="AW203" s="209"/>
      <c r="AX203" s="209"/>
      <c r="AY203" s="209"/>
      <c r="AZ203" s="209"/>
      <c r="BA203" s="209"/>
      <c r="BB203" s="209"/>
      <c r="BC203" s="209"/>
      <c r="BD203" s="209"/>
      <c r="BE203" s="209"/>
      <c r="BF203" s="209"/>
      <c r="BG203" s="209"/>
    </row>
    <row r="204" spans="2:59" x14ac:dyDescent="0.25">
      <c r="B204" s="207"/>
      <c r="C204" s="208"/>
      <c r="D204" s="208"/>
      <c r="E204" s="208"/>
      <c r="F204" s="208"/>
      <c r="G204" s="208"/>
      <c r="H204" s="208"/>
      <c r="I204" s="208"/>
      <c r="J204" s="208"/>
      <c r="K204" s="208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  <c r="AH204" s="209"/>
      <c r="AI204" s="209"/>
      <c r="AJ204" s="209"/>
      <c r="AK204" s="209"/>
      <c r="AL204" s="209"/>
      <c r="AM204" s="209"/>
      <c r="AN204" s="209"/>
      <c r="AO204" s="209"/>
      <c r="AP204" s="209"/>
      <c r="AQ204" s="209"/>
      <c r="AR204" s="209"/>
      <c r="AS204" s="209"/>
      <c r="AT204" s="209"/>
      <c r="AU204" s="209"/>
      <c r="AV204" s="209"/>
      <c r="AW204" s="209"/>
      <c r="AX204" s="209"/>
      <c r="AY204" s="209"/>
      <c r="AZ204" s="209"/>
      <c r="BA204" s="209"/>
      <c r="BB204" s="209"/>
      <c r="BC204" s="209"/>
      <c r="BD204" s="209"/>
      <c r="BE204" s="209"/>
      <c r="BF204" s="209"/>
      <c r="BG204" s="209"/>
    </row>
    <row r="205" spans="2:59" x14ac:dyDescent="0.25"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  <c r="AH205" s="209"/>
      <c r="AI205" s="209"/>
      <c r="AJ205" s="209"/>
      <c r="AK205" s="209"/>
      <c r="AL205" s="209"/>
      <c r="AM205" s="209"/>
      <c r="AN205" s="209"/>
      <c r="AO205" s="209"/>
      <c r="AP205" s="209"/>
      <c r="AQ205" s="209"/>
      <c r="AR205" s="209"/>
      <c r="AS205" s="209"/>
      <c r="AT205" s="209"/>
      <c r="AU205" s="209"/>
      <c r="AV205" s="209"/>
      <c r="AW205" s="209"/>
      <c r="AX205" s="209"/>
      <c r="AY205" s="209"/>
      <c r="AZ205" s="209"/>
      <c r="BA205" s="209"/>
      <c r="BB205" s="209"/>
      <c r="BC205" s="209"/>
      <c r="BD205" s="209"/>
      <c r="BE205" s="209"/>
      <c r="BF205" s="209"/>
      <c r="BG205" s="209"/>
    </row>
    <row r="206" spans="2:59" x14ac:dyDescent="0.25">
      <c r="B206" s="207"/>
      <c r="C206" s="208"/>
      <c r="D206" s="208"/>
      <c r="E206" s="208"/>
      <c r="F206" s="208"/>
      <c r="G206" s="208"/>
      <c r="H206" s="208"/>
      <c r="I206" s="208"/>
      <c r="J206" s="208"/>
      <c r="K206" s="208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  <c r="AH206" s="209"/>
      <c r="AI206" s="209"/>
      <c r="AJ206" s="209"/>
      <c r="AK206" s="209"/>
      <c r="AL206" s="209"/>
      <c r="AM206" s="209"/>
      <c r="AN206" s="209"/>
      <c r="AO206" s="209"/>
      <c r="AP206" s="209"/>
      <c r="AQ206" s="209"/>
      <c r="AR206" s="209"/>
      <c r="AS206" s="209"/>
      <c r="AT206" s="209"/>
      <c r="AU206" s="209"/>
      <c r="AV206" s="209"/>
      <c r="AW206" s="209"/>
      <c r="AX206" s="209"/>
      <c r="AY206" s="209"/>
      <c r="AZ206" s="209"/>
      <c r="BA206" s="209"/>
      <c r="BB206" s="209"/>
      <c r="BC206" s="209"/>
      <c r="BD206" s="209"/>
      <c r="BE206" s="209"/>
      <c r="BF206" s="209"/>
      <c r="BG206" s="209"/>
    </row>
    <row r="207" spans="2:59" x14ac:dyDescent="0.25">
      <c r="B207" s="207"/>
      <c r="C207" s="208"/>
      <c r="D207" s="208"/>
      <c r="E207" s="208"/>
      <c r="F207" s="208"/>
      <c r="G207" s="208"/>
      <c r="H207" s="208"/>
      <c r="I207" s="208"/>
      <c r="J207" s="208"/>
      <c r="K207" s="208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209"/>
      <c r="AO207" s="209"/>
      <c r="AP207" s="209"/>
      <c r="AQ207" s="209"/>
      <c r="AR207" s="209"/>
      <c r="AS207" s="209"/>
      <c r="AT207" s="209"/>
      <c r="AU207" s="209"/>
      <c r="AV207" s="209"/>
      <c r="AW207" s="209"/>
      <c r="AX207" s="209"/>
      <c r="AY207" s="209"/>
      <c r="AZ207" s="209"/>
      <c r="BA207" s="209"/>
      <c r="BB207" s="209"/>
      <c r="BC207" s="209"/>
      <c r="BD207" s="209"/>
      <c r="BE207" s="209"/>
      <c r="BF207" s="209"/>
      <c r="BG207" s="209"/>
    </row>
    <row r="208" spans="2:59" x14ac:dyDescent="0.25">
      <c r="B208" s="207"/>
      <c r="C208" s="208"/>
      <c r="D208" s="208"/>
      <c r="E208" s="208"/>
      <c r="F208" s="208"/>
      <c r="G208" s="208"/>
      <c r="H208" s="208"/>
      <c r="I208" s="208"/>
      <c r="J208" s="208"/>
      <c r="K208" s="208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  <c r="AO208" s="209"/>
      <c r="AP208" s="209"/>
      <c r="AQ208" s="209"/>
      <c r="AR208" s="209"/>
      <c r="AS208" s="209"/>
      <c r="AT208" s="209"/>
      <c r="AU208" s="209"/>
      <c r="AV208" s="209"/>
      <c r="AW208" s="209"/>
      <c r="AX208" s="209"/>
      <c r="AY208" s="209"/>
      <c r="AZ208" s="209"/>
      <c r="BA208" s="209"/>
      <c r="BB208" s="209"/>
      <c r="BC208" s="209"/>
      <c r="BD208" s="209"/>
      <c r="BE208" s="209"/>
      <c r="BF208" s="209"/>
      <c r="BG208" s="209"/>
    </row>
    <row r="209" spans="2:59" x14ac:dyDescent="0.25">
      <c r="B209" s="207"/>
      <c r="C209" s="208"/>
      <c r="D209" s="208"/>
      <c r="E209" s="208"/>
      <c r="F209" s="208"/>
      <c r="G209" s="208"/>
      <c r="H209" s="208"/>
      <c r="I209" s="208"/>
      <c r="J209" s="208"/>
      <c r="K209" s="208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  <c r="AH209" s="209"/>
      <c r="AI209" s="209"/>
      <c r="AJ209" s="209"/>
      <c r="AK209" s="209"/>
      <c r="AL209" s="209"/>
      <c r="AM209" s="209"/>
      <c r="AN209" s="209"/>
      <c r="AO209" s="209"/>
      <c r="AP209" s="209"/>
      <c r="AQ209" s="209"/>
      <c r="AR209" s="209"/>
      <c r="AS209" s="209"/>
      <c r="AT209" s="209"/>
      <c r="AU209" s="209"/>
      <c r="AV209" s="209"/>
      <c r="AW209" s="209"/>
      <c r="AX209" s="209"/>
      <c r="AY209" s="209"/>
      <c r="AZ209" s="209"/>
      <c r="BA209" s="209"/>
      <c r="BB209" s="209"/>
      <c r="BC209" s="209"/>
      <c r="BD209" s="209"/>
      <c r="BE209" s="209"/>
      <c r="BF209" s="209"/>
      <c r="BG209" s="209"/>
    </row>
    <row r="210" spans="2:59" x14ac:dyDescent="0.25">
      <c r="B210" s="207"/>
      <c r="C210" s="208"/>
      <c r="D210" s="208"/>
      <c r="E210" s="208"/>
      <c r="F210" s="208"/>
      <c r="G210" s="208"/>
      <c r="H210" s="208"/>
      <c r="I210" s="208"/>
      <c r="J210" s="208"/>
      <c r="K210" s="208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209"/>
      <c r="AO210" s="209"/>
      <c r="AP210" s="209"/>
      <c r="AQ210" s="209"/>
      <c r="AR210" s="209"/>
      <c r="AS210" s="209"/>
      <c r="AT210" s="209"/>
      <c r="AU210" s="209"/>
      <c r="AV210" s="209"/>
      <c r="AW210" s="209"/>
      <c r="AX210" s="209"/>
      <c r="AY210" s="209"/>
      <c r="AZ210" s="209"/>
      <c r="BA210" s="209"/>
      <c r="BB210" s="209"/>
      <c r="BC210" s="209"/>
      <c r="BD210" s="209"/>
      <c r="BE210" s="209"/>
      <c r="BF210" s="209"/>
      <c r="BG210" s="209"/>
    </row>
    <row r="211" spans="2:59" x14ac:dyDescent="0.25">
      <c r="B211" s="207"/>
      <c r="C211" s="208"/>
      <c r="D211" s="208"/>
      <c r="E211" s="208"/>
      <c r="F211" s="208"/>
      <c r="G211" s="208"/>
      <c r="H211" s="208"/>
      <c r="I211" s="208"/>
      <c r="J211" s="208"/>
      <c r="K211" s="208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  <c r="AH211" s="209"/>
      <c r="AI211" s="209"/>
      <c r="AJ211" s="209"/>
      <c r="AK211" s="209"/>
      <c r="AL211" s="209"/>
      <c r="AM211" s="209"/>
      <c r="AN211" s="209"/>
      <c r="AO211" s="209"/>
      <c r="AP211" s="209"/>
      <c r="AQ211" s="209"/>
      <c r="AR211" s="209"/>
      <c r="AS211" s="209"/>
      <c r="AT211" s="209"/>
      <c r="AU211" s="209"/>
      <c r="AV211" s="209"/>
      <c r="AW211" s="209"/>
      <c r="AX211" s="209"/>
      <c r="AY211" s="209"/>
      <c r="AZ211" s="209"/>
      <c r="BA211" s="209"/>
      <c r="BB211" s="209"/>
      <c r="BC211" s="209"/>
      <c r="BD211" s="209"/>
      <c r="BE211" s="209"/>
      <c r="BF211" s="209"/>
      <c r="BG211" s="209"/>
    </row>
    <row r="212" spans="2:59" x14ac:dyDescent="0.25">
      <c r="B212" s="207"/>
      <c r="C212" s="208"/>
      <c r="D212" s="208"/>
      <c r="E212" s="208"/>
      <c r="F212" s="208"/>
      <c r="G212" s="208"/>
      <c r="H212" s="208"/>
      <c r="I212" s="208"/>
      <c r="J212" s="208"/>
      <c r="K212" s="208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  <c r="AH212" s="209"/>
      <c r="AI212" s="209"/>
      <c r="AJ212" s="209"/>
      <c r="AK212" s="209"/>
      <c r="AL212" s="209"/>
      <c r="AM212" s="209"/>
      <c r="AN212" s="209"/>
      <c r="AO212" s="209"/>
      <c r="AP212" s="209"/>
      <c r="AQ212" s="209"/>
      <c r="AR212" s="209"/>
      <c r="AS212" s="209"/>
      <c r="AT212" s="209"/>
      <c r="AU212" s="209"/>
      <c r="AV212" s="209"/>
      <c r="AW212" s="209"/>
      <c r="AX212" s="209"/>
      <c r="AY212" s="209"/>
      <c r="AZ212" s="209"/>
      <c r="BA212" s="209"/>
      <c r="BB212" s="209"/>
      <c r="BC212" s="209"/>
      <c r="BD212" s="209"/>
      <c r="BE212" s="209"/>
      <c r="BF212" s="209"/>
      <c r="BG212" s="209"/>
    </row>
    <row r="213" spans="2:59" x14ac:dyDescent="0.25">
      <c r="B213" s="207"/>
      <c r="C213" s="208"/>
      <c r="D213" s="208"/>
      <c r="E213" s="208"/>
      <c r="F213" s="208"/>
      <c r="G213" s="208"/>
      <c r="H213" s="208"/>
      <c r="I213" s="208"/>
      <c r="J213" s="208"/>
      <c r="K213" s="208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  <c r="AH213" s="209"/>
      <c r="AI213" s="209"/>
      <c r="AJ213" s="209"/>
      <c r="AK213" s="209"/>
      <c r="AL213" s="209"/>
      <c r="AM213" s="209"/>
      <c r="AN213" s="209"/>
      <c r="AO213" s="209"/>
      <c r="AP213" s="209"/>
      <c r="AQ213" s="209"/>
      <c r="AR213" s="209"/>
      <c r="AS213" s="209"/>
      <c r="AT213" s="209"/>
      <c r="AU213" s="209"/>
      <c r="AV213" s="209"/>
      <c r="AW213" s="209"/>
      <c r="AX213" s="209"/>
      <c r="AY213" s="209"/>
      <c r="AZ213" s="209"/>
      <c r="BA213" s="209"/>
      <c r="BB213" s="209"/>
      <c r="BC213" s="209"/>
      <c r="BD213" s="209"/>
      <c r="BE213" s="209"/>
      <c r="BF213" s="209"/>
      <c r="BG213" s="209"/>
    </row>
    <row r="214" spans="2:59" x14ac:dyDescent="0.25">
      <c r="B214" s="207"/>
      <c r="C214" s="208"/>
      <c r="D214" s="208"/>
      <c r="E214" s="208"/>
      <c r="F214" s="208"/>
      <c r="G214" s="208"/>
      <c r="H214" s="208"/>
      <c r="I214" s="208"/>
      <c r="J214" s="208"/>
      <c r="K214" s="208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  <c r="AH214" s="209"/>
      <c r="AI214" s="209"/>
      <c r="AJ214" s="209"/>
      <c r="AK214" s="209"/>
      <c r="AL214" s="209"/>
      <c r="AM214" s="209"/>
      <c r="AN214" s="209"/>
      <c r="AO214" s="209"/>
      <c r="AP214" s="209"/>
      <c r="AQ214" s="209"/>
      <c r="AR214" s="209"/>
      <c r="AS214" s="209"/>
      <c r="AT214" s="209"/>
      <c r="AU214" s="209"/>
      <c r="AV214" s="209"/>
      <c r="AW214" s="209"/>
      <c r="AX214" s="209"/>
      <c r="AY214" s="209"/>
      <c r="AZ214" s="209"/>
      <c r="BA214" s="209"/>
      <c r="BB214" s="209"/>
      <c r="BC214" s="209"/>
      <c r="BD214" s="209"/>
      <c r="BE214" s="209"/>
      <c r="BF214" s="209"/>
      <c r="BG214" s="209"/>
    </row>
    <row r="215" spans="2:59" x14ac:dyDescent="0.25">
      <c r="B215" s="207"/>
      <c r="C215" s="208"/>
      <c r="D215" s="208"/>
      <c r="E215" s="208"/>
      <c r="F215" s="208"/>
      <c r="G215" s="208"/>
      <c r="H215" s="208"/>
      <c r="I215" s="208"/>
      <c r="J215" s="208"/>
      <c r="K215" s="208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209"/>
      <c r="AO215" s="209"/>
      <c r="AP215" s="209"/>
      <c r="AQ215" s="209"/>
      <c r="AR215" s="209"/>
      <c r="AS215" s="209"/>
      <c r="AT215" s="209"/>
      <c r="AU215" s="209"/>
      <c r="AV215" s="209"/>
      <c r="AW215" s="209"/>
      <c r="AX215" s="209"/>
      <c r="AY215" s="209"/>
      <c r="AZ215" s="209"/>
      <c r="BA215" s="209"/>
      <c r="BB215" s="209"/>
      <c r="BC215" s="209"/>
      <c r="BD215" s="209"/>
      <c r="BE215" s="209"/>
      <c r="BF215" s="209"/>
      <c r="BG215" s="209"/>
    </row>
    <row r="216" spans="2:59" x14ac:dyDescent="0.25">
      <c r="B216" s="207"/>
      <c r="C216" s="208"/>
      <c r="D216" s="208"/>
      <c r="E216" s="208"/>
      <c r="F216" s="208"/>
      <c r="G216" s="208"/>
      <c r="H216" s="208"/>
      <c r="I216" s="208"/>
      <c r="J216" s="208"/>
      <c r="K216" s="208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209"/>
      <c r="AO216" s="209"/>
      <c r="AP216" s="209"/>
      <c r="AQ216" s="209"/>
      <c r="AR216" s="209"/>
      <c r="AS216" s="209"/>
      <c r="AT216" s="209"/>
      <c r="AU216" s="209"/>
      <c r="AV216" s="209"/>
      <c r="AW216" s="209"/>
      <c r="AX216" s="209"/>
      <c r="AY216" s="209"/>
      <c r="AZ216" s="209"/>
      <c r="BA216" s="209"/>
      <c r="BB216" s="209"/>
      <c r="BC216" s="209"/>
      <c r="BD216" s="209"/>
      <c r="BE216" s="209"/>
      <c r="BF216" s="209"/>
      <c r="BG216" s="209"/>
    </row>
    <row r="217" spans="2:59" x14ac:dyDescent="0.25">
      <c r="B217" s="207"/>
      <c r="C217" s="208"/>
      <c r="D217" s="208"/>
      <c r="E217" s="208"/>
      <c r="F217" s="208"/>
      <c r="G217" s="208"/>
      <c r="H217" s="208"/>
      <c r="I217" s="208"/>
      <c r="J217" s="208"/>
      <c r="K217" s="208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209"/>
      <c r="AO217" s="209"/>
      <c r="AP217" s="209"/>
      <c r="AQ217" s="209"/>
      <c r="AR217" s="209"/>
      <c r="AS217" s="209"/>
      <c r="AT217" s="209"/>
      <c r="AU217" s="209"/>
      <c r="AV217" s="209"/>
      <c r="AW217" s="209"/>
      <c r="AX217" s="209"/>
      <c r="AY217" s="209"/>
      <c r="AZ217" s="209"/>
      <c r="BA217" s="209"/>
      <c r="BB217" s="209"/>
      <c r="BC217" s="209"/>
      <c r="BD217" s="209"/>
      <c r="BE217" s="209"/>
      <c r="BF217" s="209"/>
      <c r="BG217" s="209"/>
    </row>
    <row r="218" spans="2:59" x14ac:dyDescent="0.25">
      <c r="B218" s="207"/>
      <c r="C218" s="208"/>
      <c r="D218" s="208"/>
      <c r="E218" s="208"/>
      <c r="F218" s="208"/>
      <c r="G218" s="208"/>
      <c r="H218" s="208"/>
      <c r="I218" s="208"/>
      <c r="J218" s="208"/>
      <c r="K218" s="208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  <c r="AH218" s="209"/>
      <c r="AI218" s="209"/>
      <c r="AJ218" s="209"/>
      <c r="AK218" s="209"/>
      <c r="AL218" s="209"/>
      <c r="AM218" s="209"/>
      <c r="AN218" s="209"/>
      <c r="AO218" s="209"/>
      <c r="AP218" s="209"/>
      <c r="AQ218" s="209"/>
      <c r="AR218" s="209"/>
      <c r="AS218" s="209"/>
      <c r="AT218" s="209"/>
      <c r="AU218" s="209"/>
      <c r="AV218" s="209"/>
      <c r="AW218" s="209"/>
      <c r="AX218" s="209"/>
      <c r="AY218" s="209"/>
      <c r="AZ218" s="209"/>
      <c r="BA218" s="209"/>
      <c r="BB218" s="209"/>
      <c r="BC218" s="209"/>
      <c r="BD218" s="209"/>
      <c r="BE218" s="209"/>
      <c r="BF218" s="209"/>
      <c r="BG218" s="209"/>
    </row>
    <row r="219" spans="2:59" x14ac:dyDescent="0.25">
      <c r="B219" s="207"/>
      <c r="C219" s="208"/>
      <c r="D219" s="208"/>
      <c r="E219" s="208"/>
      <c r="F219" s="208"/>
      <c r="G219" s="208"/>
      <c r="H219" s="208"/>
      <c r="I219" s="208"/>
      <c r="J219" s="208"/>
      <c r="K219" s="208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09"/>
      <c r="BG219" s="209"/>
    </row>
    <row r="220" spans="2:59" x14ac:dyDescent="0.25">
      <c r="B220" s="207"/>
      <c r="C220" s="208"/>
      <c r="D220" s="208"/>
      <c r="E220" s="208"/>
      <c r="F220" s="208"/>
      <c r="G220" s="208"/>
      <c r="H220" s="208"/>
      <c r="I220" s="208"/>
      <c r="J220" s="208"/>
      <c r="K220" s="208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09"/>
      <c r="BG220" s="209"/>
    </row>
    <row r="221" spans="2:59" x14ac:dyDescent="0.25">
      <c r="B221" s="207"/>
      <c r="C221" s="208"/>
      <c r="D221" s="208"/>
      <c r="E221" s="208"/>
      <c r="F221" s="208"/>
      <c r="G221" s="208"/>
      <c r="H221" s="208"/>
      <c r="I221" s="208"/>
      <c r="J221" s="208"/>
      <c r="K221" s="208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09"/>
      <c r="BG221" s="209"/>
    </row>
    <row r="222" spans="2:59" x14ac:dyDescent="0.25">
      <c r="B222" s="207"/>
      <c r="C222" s="208"/>
      <c r="D222" s="208"/>
      <c r="E222" s="208"/>
      <c r="F222" s="208"/>
      <c r="G222" s="208"/>
      <c r="H222" s="208"/>
      <c r="I222" s="208"/>
      <c r="J222" s="208"/>
      <c r="K222" s="208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09"/>
      <c r="BG222" s="209"/>
    </row>
    <row r="223" spans="2:59" x14ac:dyDescent="0.25">
      <c r="B223" s="207"/>
      <c r="C223" s="208"/>
      <c r="D223" s="208"/>
      <c r="E223" s="208"/>
      <c r="F223" s="208"/>
      <c r="G223" s="208"/>
      <c r="H223" s="208"/>
      <c r="I223" s="208"/>
      <c r="J223" s="208"/>
      <c r="K223" s="208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</row>
    <row r="224" spans="2:59" x14ac:dyDescent="0.25">
      <c r="B224" s="207"/>
      <c r="C224" s="208"/>
      <c r="D224" s="208"/>
      <c r="E224" s="208"/>
      <c r="F224" s="208"/>
      <c r="G224" s="208"/>
      <c r="H224" s="208"/>
      <c r="I224" s="208"/>
      <c r="J224" s="208"/>
      <c r="K224" s="208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  <c r="AH224" s="209"/>
      <c r="AI224" s="209"/>
      <c r="AJ224" s="209"/>
      <c r="AK224" s="209"/>
      <c r="AL224" s="209"/>
      <c r="AM224" s="209"/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</row>
    <row r="225" spans="2:59" x14ac:dyDescent="0.25">
      <c r="B225" s="207"/>
      <c r="C225" s="208"/>
      <c r="D225" s="208"/>
      <c r="E225" s="208"/>
      <c r="F225" s="208"/>
      <c r="G225" s="208"/>
      <c r="H225" s="208"/>
      <c r="I225" s="208"/>
      <c r="J225" s="208"/>
      <c r="K225" s="208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</row>
    <row r="226" spans="2:59" x14ac:dyDescent="0.25">
      <c r="B226" s="207"/>
      <c r="C226" s="208"/>
      <c r="D226" s="208"/>
      <c r="E226" s="208"/>
      <c r="F226" s="208"/>
      <c r="G226" s="208"/>
      <c r="H226" s="208"/>
      <c r="I226" s="208"/>
      <c r="J226" s="208"/>
      <c r="K226" s="208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</row>
    <row r="227" spans="2:59" x14ac:dyDescent="0.25">
      <c r="B227" s="207"/>
      <c r="C227" s="208"/>
      <c r="D227" s="208"/>
      <c r="E227" s="208"/>
      <c r="F227" s="208"/>
      <c r="G227" s="208"/>
      <c r="H227" s="208"/>
      <c r="I227" s="208"/>
      <c r="J227" s="208"/>
      <c r="K227" s="208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</row>
    <row r="228" spans="2:59" x14ac:dyDescent="0.25">
      <c r="B228" s="207"/>
      <c r="C228" s="208"/>
      <c r="D228" s="208"/>
      <c r="E228" s="208"/>
      <c r="F228" s="208"/>
      <c r="G228" s="208"/>
      <c r="H228" s="208"/>
      <c r="I228" s="208"/>
      <c r="J228" s="208"/>
      <c r="K228" s="208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  <c r="AH228" s="209"/>
      <c r="AI228" s="209"/>
      <c r="AJ228" s="209"/>
      <c r="AK228" s="209"/>
      <c r="AL228" s="209"/>
      <c r="AM228" s="209"/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</row>
    <row r="229" spans="2:59" x14ac:dyDescent="0.25">
      <c r="B229" s="207"/>
      <c r="C229" s="208"/>
      <c r="D229" s="208"/>
      <c r="E229" s="208"/>
      <c r="F229" s="208"/>
      <c r="G229" s="208"/>
      <c r="H229" s="208"/>
      <c r="I229" s="208"/>
      <c r="J229" s="208"/>
      <c r="K229" s="208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  <c r="AH229" s="209"/>
      <c r="AI229" s="209"/>
      <c r="AJ229" s="209"/>
      <c r="AK229" s="209"/>
      <c r="AL229" s="209"/>
      <c r="AM229" s="209"/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</row>
    <row r="230" spans="2:59" x14ac:dyDescent="0.25">
      <c r="B230" s="207"/>
      <c r="C230" s="208"/>
      <c r="D230" s="208"/>
      <c r="E230" s="208"/>
      <c r="F230" s="208"/>
      <c r="G230" s="208"/>
      <c r="H230" s="208"/>
      <c r="I230" s="208"/>
      <c r="J230" s="208"/>
      <c r="K230" s="208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  <c r="AH230" s="209"/>
      <c r="AI230" s="209"/>
      <c r="AJ230" s="209"/>
      <c r="AK230" s="209"/>
      <c r="AL230" s="209"/>
      <c r="AM230" s="209"/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</row>
    <row r="231" spans="2:59" x14ac:dyDescent="0.25">
      <c r="B231" s="207"/>
      <c r="C231" s="208"/>
      <c r="D231" s="208"/>
      <c r="E231" s="208"/>
      <c r="F231" s="208"/>
      <c r="G231" s="208"/>
      <c r="H231" s="208"/>
      <c r="I231" s="208"/>
      <c r="J231" s="208"/>
      <c r="K231" s="208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</row>
    <row r="232" spans="2:59" x14ac:dyDescent="0.25">
      <c r="B232" s="207"/>
      <c r="C232" s="208"/>
      <c r="D232" s="208"/>
      <c r="E232" s="208"/>
      <c r="F232" s="208"/>
      <c r="G232" s="208"/>
      <c r="H232" s="208"/>
      <c r="I232" s="208"/>
      <c r="J232" s="208"/>
      <c r="K232" s="208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  <c r="AH232" s="209"/>
      <c r="AI232" s="209"/>
      <c r="AJ232" s="209"/>
      <c r="AK232" s="209"/>
      <c r="AL232" s="209"/>
      <c r="AM232" s="209"/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</row>
    <row r="233" spans="2:59" x14ac:dyDescent="0.25">
      <c r="B233" s="207"/>
      <c r="C233" s="208"/>
      <c r="D233" s="208"/>
      <c r="E233" s="208"/>
      <c r="F233" s="208"/>
      <c r="G233" s="208"/>
      <c r="H233" s="208"/>
      <c r="I233" s="208"/>
      <c r="J233" s="208"/>
      <c r="K233" s="208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</row>
    <row r="234" spans="2:59" x14ac:dyDescent="0.25">
      <c r="B234" s="207"/>
      <c r="C234" s="208"/>
      <c r="D234" s="208"/>
      <c r="E234" s="208"/>
      <c r="F234" s="208"/>
      <c r="G234" s="208"/>
      <c r="H234" s="208"/>
      <c r="I234" s="208"/>
      <c r="J234" s="208"/>
      <c r="K234" s="208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  <c r="AH234" s="209"/>
      <c r="AI234" s="209"/>
      <c r="AJ234" s="209"/>
      <c r="AK234" s="209"/>
      <c r="AL234" s="209"/>
      <c r="AM234" s="209"/>
      <c r="AN234" s="209"/>
      <c r="AO234" s="209"/>
      <c r="AP234" s="209"/>
      <c r="AQ234" s="209"/>
      <c r="AR234" s="209"/>
      <c r="AS234" s="209"/>
      <c r="AT234" s="209"/>
      <c r="AU234" s="209"/>
      <c r="AV234" s="209"/>
      <c r="AW234" s="209"/>
      <c r="AX234" s="209"/>
      <c r="AY234" s="209"/>
      <c r="AZ234" s="209"/>
      <c r="BA234" s="209"/>
      <c r="BB234" s="209"/>
      <c r="BC234" s="209"/>
      <c r="BD234" s="209"/>
      <c r="BE234" s="209"/>
      <c r="BF234" s="209"/>
      <c r="BG234" s="209"/>
    </row>
    <row r="235" spans="2:59" x14ac:dyDescent="0.25">
      <c r="B235" s="207"/>
      <c r="C235" s="208"/>
      <c r="D235" s="208"/>
      <c r="E235" s="208"/>
      <c r="F235" s="208"/>
      <c r="G235" s="208"/>
      <c r="H235" s="208"/>
      <c r="I235" s="208"/>
      <c r="J235" s="208"/>
      <c r="K235" s="208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  <c r="AH235" s="209"/>
      <c r="AI235" s="209"/>
      <c r="AJ235" s="209"/>
      <c r="AK235" s="209"/>
      <c r="AL235" s="209"/>
      <c r="AM235" s="209"/>
      <c r="AN235" s="209"/>
      <c r="AO235" s="209"/>
      <c r="AP235" s="209"/>
      <c r="AQ235" s="209"/>
      <c r="AR235" s="209"/>
      <c r="AS235" s="209"/>
      <c r="AT235" s="209"/>
      <c r="AU235" s="209"/>
      <c r="AV235" s="209"/>
      <c r="AW235" s="209"/>
      <c r="AX235" s="209"/>
      <c r="AY235" s="209"/>
      <c r="AZ235" s="209"/>
      <c r="BA235" s="209"/>
      <c r="BB235" s="209"/>
      <c r="BC235" s="209"/>
      <c r="BD235" s="209"/>
      <c r="BE235" s="209"/>
      <c r="BF235" s="209"/>
      <c r="BG235" s="209"/>
    </row>
    <row r="236" spans="2:59" x14ac:dyDescent="0.25">
      <c r="B236" s="207"/>
      <c r="C236" s="208"/>
      <c r="D236" s="208"/>
      <c r="E236" s="208"/>
      <c r="F236" s="208"/>
      <c r="G236" s="208"/>
      <c r="H236" s="208"/>
      <c r="I236" s="208"/>
      <c r="J236" s="208"/>
      <c r="K236" s="208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  <c r="AH236" s="209"/>
      <c r="AI236" s="209"/>
      <c r="AJ236" s="209"/>
      <c r="AK236" s="209"/>
      <c r="AL236" s="209"/>
      <c r="AM236" s="209"/>
      <c r="AN236" s="209"/>
      <c r="AO236" s="209"/>
      <c r="AP236" s="209"/>
      <c r="AQ236" s="209"/>
      <c r="AR236" s="209"/>
      <c r="AS236" s="209"/>
      <c r="AT236" s="209"/>
      <c r="AU236" s="209"/>
      <c r="AV236" s="209"/>
      <c r="AW236" s="209"/>
      <c r="AX236" s="209"/>
      <c r="AY236" s="209"/>
      <c r="AZ236" s="209"/>
      <c r="BA236" s="209"/>
      <c r="BB236" s="209"/>
      <c r="BC236" s="209"/>
      <c r="BD236" s="209"/>
      <c r="BE236" s="209"/>
      <c r="BF236" s="209"/>
      <c r="BG236" s="209"/>
    </row>
    <row r="237" spans="2:59" x14ac:dyDescent="0.25">
      <c r="B237" s="207"/>
      <c r="C237" s="208"/>
      <c r="D237" s="208"/>
      <c r="E237" s="208"/>
      <c r="F237" s="208"/>
      <c r="G237" s="208"/>
      <c r="H237" s="208"/>
      <c r="I237" s="208"/>
      <c r="J237" s="208"/>
      <c r="K237" s="208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  <c r="AH237" s="209"/>
      <c r="AI237" s="209"/>
      <c r="AJ237" s="209"/>
      <c r="AK237" s="209"/>
      <c r="AL237" s="209"/>
      <c r="AM237" s="209"/>
      <c r="AN237" s="209"/>
      <c r="AO237" s="209"/>
      <c r="AP237" s="209"/>
      <c r="AQ237" s="209"/>
      <c r="AR237" s="209"/>
      <c r="AS237" s="209"/>
      <c r="AT237" s="209"/>
      <c r="AU237" s="209"/>
      <c r="AV237" s="209"/>
      <c r="AW237" s="209"/>
      <c r="AX237" s="209"/>
      <c r="AY237" s="209"/>
      <c r="AZ237" s="209"/>
      <c r="BA237" s="209"/>
      <c r="BB237" s="209"/>
      <c r="BC237" s="209"/>
      <c r="BD237" s="209"/>
      <c r="BE237" s="209"/>
      <c r="BF237" s="209"/>
      <c r="BG237" s="209"/>
    </row>
    <row r="238" spans="2:59" x14ac:dyDescent="0.25">
      <c r="B238" s="207"/>
      <c r="C238" s="208"/>
      <c r="D238" s="208"/>
      <c r="E238" s="208"/>
      <c r="F238" s="208"/>
      <c r="G238" s="208"/>
      <c r="H238" s="208"/>
      <c r="I238" s="208"/>
      <c r="J238" s="208"/>
      <c r="K238" s="208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  <c r="AO238" s="209"/>
      <c r="AP238" s="209"/>
      <c r="AQ238" s="209"/>
      <c r="AR238" s="209"/>
      <c r="AS238" s="209"/>
      <c r="AT238" s="209"/>
      <c r="AU238" s="209"/>
      <c r="AV238" s="209"/>
      <c r="AW238" s="209"/>
      <c r="AX238" s="209"/>
      <c r="AY238" s="209"/>
      <c r="AZ238" s="209"/>
      <c r="BA238" s="209"/>
      <c r="BB238" s="209"/>
      <c r="BC238" s="209"/>
      <c r="BD238" s="209"/>
      <c r="BE238" s="209"/>
      <c r="BF238" s="209"/>
      <c r="BG238" s="209"/>
    </row>
    <row r="239" spans="2:59" x14ac:dyDescent="0.25">
      <c r="B239" s="207"/>
      <c r="C239" s="208"/>
      <c r="D239" s="208"/>
      <c r="E239" s="208"/>
      <c r="F239" s="208"/>
      <c r="G239" s="208"/>
      <c r="H239" s="208"/>
      <c r="I239" s="208"/>
      <c r="J239" s="208"/>
      <c r="K239" s="208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  <c r="AH239" s="209"/>
      <c r="AI239" s="209"/>
      <c r="AJ239" s="209"/>
      <c r="AK239" s="209"/>
      <c r="AL239" s="209"/>
      <c r="AM239" s="209"/>
      <c r="AN239" s="209"/>
      <c r="AO239" s="209"/>
      <c r="AP239" s="209"/>
      <c r="AQ239" s="209"/>
      <c r="AR239" s="209"/>
      <c r="AS239" s="209"/>
      <c r="AT239" s="209"/>
      <c r="AU239" s="209"/>
      <c r="AV239" s="209"/>
      <c r="AW239" s="209"/>
      <c r="AX239" s="209"/>
      <c r="AY239" s="209"/>
      <c r="AZ239" s="209"/>
      <c r="BA239" s="209"/>
      <c r="BB239" s="209"/>
      <c r="BC239" s="209"/>
      <c r="BD239" s="209"/>
      <c r="BE239" s="209"/>
      <c r="BF239" s="209"/>
      <c r="BG239" s="209"/>
    </row>
    <row r="240" spans="2:59" x14ac:dyDescent="0.25">
      <c r="B240" s="207"/>
      <c r="C240" s="208"/>
      <c r="D240" s="208"/>
      <c r="E240" s="208"/>
      <c r="F240" s="208"/>
      <c r="G240" s="208"/>
      <c r="H240" s="208"/>
      <c r="I240" s="208"/>
      <c r="J240" s="208"/>
      <c r="K240" s="208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  <c r="AH240" s="209"/>
      <c r="AI240" s="209"/>
      <c r="AJ240" s="209"/>
      <c r="AK240" s="209"/>
      <c r="AL240" s="209"/>
      <c r="AM240" s="209"/>
      <c r="AN240" s="209"/>
      <c r="AO240" s="209"/>
      <c r="AP240" s="209"/>
      <c r="AQ240" s="209"/>
      <c r="AR240" s="209"/>
      <c r="AS240" s="209"/>
      <c r="AT240" s="209"/>
      <c r="AU240" s="209"/>
      <c r="AV240" s="209"/>
      <c r="AW240" s="209"/>
      <c r="AX240" s="209"/>
      <c r="AY240" s="209"/>
      <c r="AZ240" s="209"/>
      <c r="BA240" s="209"/>
      <c r="BB240" s="209"/>
      <c r="BC240" s="209"/>
      <c r="BD240" s="209"/>
      <c r="BE240" s="209"/>
      <c r="BF240" s="209"/>
      <c r="BG240" s="209"/>
    </row>
    <row r="241" spans="2:59" x14ac:dyDescent="0.25">
      <c r="B241" s="207"/>
      <c r="C241" s="208"/>
      <c r="D241" s="208"/>
      <c r="E241" s="208"/>
      <c r="F241" s="208"/>
      <c r="G241" s="208"/>
      <c r="H241" s="208"/>
      <c r="I241" s="208"/>
      <c r="J241" s="208"/>
      <c r="K241" s="208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  <c r="AL241" s="209"/>
      <c r="AM241" s="209"/>
      <c r="AN241" s="209"/>
      <c r="AO241" s="209"/>
      <c r="AP241" s="209"/>
      <c r="AQ241" s="209"/>
      <c r="AR241" s="209"/>
      <c r="AS241" s="209"/>
      <c r="AT241" s="209"/>
      <c r="AU241" s="209"/>
      <c r="AV241" s="209"/>
      <c r="AW241" s="209"/>
      <c r="AX241" s="209"/>
      <c r="AY241" s="209"/>
      <c r="AZ241" s="209"/>
      <c r="BA241" s="209"/>
      <c r="BB241" s="209"/>
      <c r="BC241" s="209"/>
      <c r="BD241" s="209"/>
      <c r="BE241" s="209"/>
      <c r="BF241" s="209"/>
      <c r="BG241" s="209"/>
    </row>
    <row r="242" spans="2:59" x14ac:dyDescent="0.25">
      <c r="B242" s="207"/>
      <c r="C242" s="208"/>
      <c r="D242" s="208"/>
      <c r="E242" s="208"/>
      <c r="F242" s="208"/>
      <c r="G242" s="208"/>
      <c r="H242" s="208"/>
      <c r="I242" s="208"/>
      <c r="J242" s="208"/>
      <c r="K242" s="208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  <c r="AH242" s="209"/>
      <c r="AI242" s="209"/>
      <c r="AJ242" s="209"/>
      <c r="AK242" s="209"/>
      <c r="AL242" s="209"/>
      <c r="AM242" s="209"/>
      <c r="AN242" s="209"/>
      <c r="AO242" s="209"/>
      <c r="AP242" s="209"/>
      <c r="AQ242" s="209"/>
      <c r="AR242" s="209"/>
      <c r="AS242" s="209"/>
      <c r="AT242" s="209"/>
      <c r="AU242" s="209"/>
      <c r="AV242" s="209"/>
      <c r="AW242" s="209"/>
      <c r="AX242" s="209"/>
      <c r="AY242" s="209"/>
      <c r="AZ242" s="209"/>
      <c r="BA242" s="209"/>
      <c r="BB242" s="209"/>
      <c r="BC242" s="209"/>
      <c r="BD242" s="209"/>
      <c r="BE242" s="209"/>
      <c r="BF242" s="209"/>
      <c r="BG242" s="209"/>
    </row>
    <row r="243" spans="2:59" x14ac:dyDescent="0.25">
      <c r="B243" s="207"/>
      <c r="C243" s="208"/>
      <c r="D243" s="208"/>
      <c r="E243" s="208"/>
      <c r="F243" s="208"/>
      <c r="G243" s="208"/>
      <c r="H243" s="208"/>
      <c r="I243" s="208"/>
      <c r="J243" s="208"/>
      <c r="K243" s="208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  <c r="AH243" s="209"/>
      <c r="AI243" s="209"/>
      <c r="AJ243" s="209"/>
      <c r="AK243" s="209"/>
      <c r="AL243" s="209"/>
      <c r="AM243" s="209"/>
      <c r="AN243" s="209"/>
      <c r="AO243" s="209"/>
      <c r="AP243" s="209"/>
      <c r="AQ243" s="209"/>
      <c r="AR243" s="209"/>
      <c r="AS243" s="209"/>
      <c r="AT243" s="209"/>
      <c r="AU243" s="209"/>
      <c r="AV243" s="209"/>
      <c r="AW243" s="209"/>
      <c r="AX243" s="209"/>
      <c r="AY243" s="209"/>
      <c r="AZ243" s="209"/>
      <c r="BA243" s="209"/>
      <c r="BB243" s="209"/>
      <c r="BC243" s="209"/>
      <c r="BD243" s="209"/>
      <c r="BE243" s="209"/>
      <c r="BF243" s="209"/>
      <c r="BG243" s="209"/>
    </row>
    <row r="244" spans="2:59" x14ac:dyDescent="0.25">
      <c r="B244" s="207"/>
      <c r="C244" s="208"/>
      <c r="D244" s="208"/>
      <c r="E244" s="208"/>
      <c r="F244" s="208"/>
      <c r="G244" s="208"/>
      <c r="H244" s="208"/>
      <c r="I244" s="208"/>
      <c r="J244" s="208"/>
      <c r="K244" s="208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  <c r="AH244" s="209"/>
      <c r="AI244" s="209"/>
      <c r="AJ244" s="209"/>
      <c r="AK244" s="209"/>
      <c r="AL244" s="209"/>
      <c r="AM244" s="209"/>
      <c r="AN244" s="209"/>
      <c r="AO244" s="209"/>
      <c r="AP244" s="209"/>
      <c r="AQ244" s="209"/>
      <c r="AR244" s="209"/>
      <c r="AS244" s="209"/>
      <c r="AT244" s="209"/>
      <c r="AU244" s="209"/>
      <c r="AV244" s="209"/>
      <c r="AW244" s="209"/>
      <c r="AX244" s="209"/>
      <c r="AY244" s="209"/>
      <c r="AZ244" s="209"/>
      <c r="BA244" s="209"/>
      <c r="BB244" s="209"/>
      <c r="BC244" s="209"/>
      <c r="BD244" s="209"/>
      <c r="BE244" s="209"/>
      <c r="BF244" s="209"/>
      <c r="BG244" s="209"/>
    </row>
    <row r="245" spans="2:59" x14ac:dyDescent="0.25">
      <c r="B245" s="207"/>
      <c r="C245" s="208"/>
      <c r="D245" s="208"/>
      <c r="E245" s="208"/>
      <c r="F245" s="208"/>
      <c r="G245" s="208"/>
      <c r="H245" s="208"/>
      <c r="I245" s="208"/>
      <c r="J245" s="208"/>
      <c r="K245" s="208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  <c r="AH245" s="209"/>
      <c r="AI245" s="209"/>
      <c r="AJ245" s="209"/>
      <c r="AK245" s="209"/>
      <c r="AL245" s="209"/>
      <c r="AM245" s="209"/>
      <c r="AN245" s="209"/>
      <c r="AO245" s="209"/>
      <c r="AP245" s="209"/>
      <c r="AQ245" s="209"/>
      <c r="AR245" s="209"/>
      <c r="AS245" s="209"/>
      <c r="AT245" s="209"/>
      <c r="AU245" s="209"/>
      <c r="AV245" s="209"/>
      <c r="AW245" s="209"/>
      <c r="AX245" s="209"/>
      <c r="AY245" s="209"/>
      <c r="AZ245" s="209"/>
      <c r="BA245" s="209"/>
      <c r="BB245" s="209"/>
      <c r="BC245" s="209"/>
      <c r="BD245" s="209"/>
      <c r="BE245" s="209"/>
      <c r="BF245" s="209"/>
      <c r="BG245" s="209"/>
    </row>
    <row r="246" spans="2:59" x14ac:dyDescent="0.25">
      <c r="B246" s="207"/>
      <c r="C246" s="208"/>
      <c r="D246" s="208"/>
      <c r="E246" s="208"/>
      <c r="F246" s="208"/>
      <c r="G246" s="208"/>
      <c r="H246" s="208"/>
      <c r="I246" s="208"/>
      <c r="J246" s="208"/>
      <c r="K246" s="208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209"/>
      <c r="AO246" s="209"/>
      <c r="AP246" s="209"/>
      <c r="AQ246" s="209"/>
      <c r="AR246" s="209"/>
      <c r="AS246" s="209"/>
      <c r="AT246" s="209"/>
      <c r="AU246" s="209"/>
      <c r="AV246" s="209"/>
      <c r="AW246" s="209"/>
      <c r="AX246" s="209"/>
      <c r="AY246" s="209"/>
      <c r="AZ246" s="209"/>
      <c r="BA246" s="209"/>
      <c r="BB246" s="209"/>
      <c r="BC246" s="209"/>
      <c r="BD246" s="209"/>
      <c r="BE246" s="209"/>
      <c r="BF246" s="209"/>
      <c r="BG246" s="209"/>
    </row>
    <row r="247" spans="2:59" x14ac:dyDescent="0.25">
      <c r="B247" s="207"/>
      <c r="C247" s="208"/>
      <c r="D247" s="208"/>
      <c r="E247" s="208"/>
      <c r="F247" s="208"/>
      <c r="G247" s="208"/>
      <c r="H247" s="208"/>
      <c r="I247" s="208"/>
      <c r="J247" s="208"/>
      <c r="K247" s="208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  <c r="AH247" s="209"/>
      <c r="AI247" s="209"/>
      <c r="AJ247" s="209"/>
      <c r="AK247" s="209"/>
      <c r="AL247" s="209"/>
      <c r="AM247" s="209"/>
      <c r="AN247" s="209"/>
      <c r="AO247" s="209"/>
      <c r="AP247" s="209"/>
      <c r="AQ247" s="209"/>
      <c r="AR247" s="209"/>
      <c r="AS247" s="209"/>
      <c r="AT247" s="209"/>
      <c r="AU247" s="209"/>
      <c r="AV247" s="209"/>
      <c r="AW247" s="209"/>
      <c r="AX247" s="209"/>
      <c r="AY247" s="209"/>
      <c r="AZ247" s="209"/>
      <c r="BA247" s="209"/>
      <c r="BB247" s="209"/>
      <c r="BC247" s="209"/>
      <c r="BD247" s="209"/>
      <c r="BE247" s="209"/>
      <c r="BF247" s="209"/>
      <c r="BG247" s="209"/>
    </row>
    <row r="248" spans="2:59" x14ac:dyDescent="0.25">
      <c r="B248" s="207"/>
      <c r="C248" s="208"/>
      <c r="D248" s="208"/>
      <c r="E248" s="208"/>
      <c r="F248" s="208"/>
      <c r="G248" s="208"/>
      <c r="H248" s="208"/>
      <c r="I248" s="208"/>
      <c r="J248" s="208"/>
      <c r="K248" s="208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  <c r="AH248" s="209"/>
      <c r="AI248" s="209"/>
      <c r="AJ248" s="209"/>
      <c r="AK248" s="209"/>
      <c r="AL248" s="209"/>
      <c r="AM248" s="209"/>
      <c r="AN248" s="209"/>
      <c r="AO248" s="209"/>
      <c r="AP248" s="209"/>
      <c r="AQ248" s="209"/>
      <c r="AR248" s="209"/>
      <c r="AS248" s="209"/>
      <c r="AT248" s="209"/>
      <c r="AU248" s="209"/>
      <c r="AV248" s="209"/>
      <c r="AW248" s="209"/>
      <c r="AX248" s="209"/>
      <c r="AY248" s="209"/>
      <c r="AZ248" s="209"/>
      <c r="BA248" s="209"/>
      <c r="BB248" s="209"/>
      <c r="BC248" s="209"/>
      <c r="BD248" s="209"/>
      <c r="BE248" s="209"/>
      <c r="BF248" s="209"/>
      <c r="BG248" s="209"/>
    </row>
    <row r="249" spans="2:59" x14ac:dyDescent="0.25">
      <c r="B249" s="207"/>
      <c r="C249" s="208"/>
      <c r="D249" s="208"/>
      <c r="E249" s="208"/>
      <c r="F249" s="208"/>
      <c r="G249" s="208"/>
      <c r="H249" s="208"/>
      <c r="I249" s="208"/>
      <c r="J249" s="208"/>
      <c r="K249" s="208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  <c r="AH249" s="209"/>
      <c r="AI249" s="209"/>
      <c r="AJ249" s="209"/>
      <c r="AK249" s="209"/>
      <c r="AL249" s="209"/>
      <c r="AM249" s="209"/>
      <c r="AN249" s="209"/>
      <c r="AO249" s="209"/>
      <c r="AP249" s="209"/>
      <c r="AQ249" s="209"/>
      <c r="AR249" s="209"/>
      <c r="AS249" s="209"/>
      <c r="AT249" s="209"/>
      <c r="AU249" s="209"/>
      <c r="AV249" s="209"/>
      <c r="AW249" s="209"/>
      <c r="AX249" s="209"/>
      <c r="AY249" s="209"/>
      <c r="AZ249" s="209"/>
      <c r="BA249" s="209"/>
      <c r="BB249" s="209"/>
      <c r="BC249" s="209"/>
      <c r="BD249" s="209"/>
      <c r="BE249" s="209"/>
      <c r="BF249" s="209"/>
      <c r="BG249" s="209"/>
    </row>
    <row r="250" spans="2:59" x14ac:dyDescent="0.25">
      <c r="B250" s="207"/>
      <c r="C250" s="208"/>
      <c r="D250" s="208"/>
      <c r="E250" s="208"/>
      <c r="F250" s="208"/>
      <c r="G250" s="208"/>
      <c r="H250" s="208"/>
      <c r="I250" s="208"/>
      <c r="J250" s="208"/>
      <c r="K250" s="208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  <c r="AJ250" s="209"/>
      <c r="AK250" s="209"/>
      <c r="AL250" s="209"/>
      <c r="AM250" s="209"/>
      <c r="AN250" s="209"/>
      <c r="AO250" s="209"/>
      <c r="AP250" s="209"/>
      <c r="AQ250" s="209"/>
      <c r="AR250" s="209"/>
      <c r="AS250" s="209"/>
      <c r="AT250" s="209"/>
      <c r="AU250" s="209"/>
      <c r="AV250" s="209"/>
      <c r="AW250" s="209"/>
      <c r="AX250" s="209"/>
      <c r="AY250" s="209"/>
      <c r="AZ250" s="209"/>
      <c r="BA250" s="209"/>
      <c r="BB250" s="209"/>
      <c r="BC250" s="209"/>
      <c r="BD250" s="209"/>
      <c r="BE250" s="209"/>
      <c r="BF250" s="209"/>
      <c r="BG250" s="209"/>
    </row>
    <row r="251" spans="2:59" x14ac:dyDescent="0.25">
      <c r="B251" s="207"/>
      <c r="C251" s="208"/>
      <c r="D251" s="208"/>
      <c r="E251" s="208"/>
      <c r="F251" s="208"/>
      <c r="G251" s="208"/>
      <c r="H251" s="208"/>
      <c r="I251" s="208"/>
      <c r="J251" s="208"/>
      <c r="K251" s="208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  <c r="AH251" s="209"/>
      <c r="AI251" s="209"/>
      <c r="AJ251" s="209"/>
      <c r="AK251" s="209"/>
      <c r="AL251" s="209"/>
      <c r="AM251" s="209"/>
      <c r="AN251" s="209"/>
      <c r="AO251" s="209"/>
      <c r="AP251" s="209"/>
      <c r="AQ251" s="209"/>
      <c r="AR251" s="209"/>
      <c r="AS251" s="209"/>
      <c r="AT251" s="209"/>
      <c r="AU251" s="209"/>
      <c r="AV251" s="209"/>
      <c r="AW251" s="209"/>
      <c r="AX251" s="209"/>
      <c r="AY251" s="209"/>
      <c r="AZ251" s="209"/>
      <c r="BA251" s="209"/>
      <c r="BB251" s="209"/>
      <c r="BC251" s="209"/>
      <c r="BD251" s="209"/>
      <c r="BE251" s="209"/>
      <c r="BF251" s="209"/>
      <c r="BG251" s="209"/>
    </row>
    <row r="252" spans="2:59" x14ac:dyDescent="0.25">
      <c r="B252" s="207"/>
      <c r="C252" s="208"/>
      <c r="D252" s="208"/>
      <c r="E252" s="208"/>
      <c r="F252" s="208"/>
      <c r="G252" s="208"/>
      <c r="H252" s="208"/>
      <c r="I252" s="208"/>
      <c r="J252" s="208"/>
      <c r="K252" s="208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209"/>
      <c r="AP252" s="209"/>
      <c r="AQ252" s="209"/>
      <c r="AR252" s="209"/>
      <c r="AS252" s="209"/>
      <c r="AT252" s="209"/>
      <c r="AU252" s="209"/>
      <c r="AV252" s="209"/>
      <c r="AW252" s="209"/>
      <c r="AX252" s="209"/>
      <c r="AY252" s="209"/>
      <c r="AZ252" s="209"/>
      <c r="BA252" s="209"/>
      <c r="BB252" s="209"/>
      <c r="BC252" s="209"/>
      <c r="BD252" s="209"/>
      <c r="BE252" s="209"/>
      <c r="BF252" s="209"/>
      <c r="BG252" s="209"/>
    </row>
    <row r="253" spans="2:59" x14ac:dyDescent="0.25">
      <c r="B253" s="207"/>
      <c r="C253" s="208"/>
      <c r="D253" s="208"/>
      <c r="E253" s="208"/>
      <c r="F253" s="208"/>
      <c r="G253" s="208"/>
      <c r="H253" s="208"/>
      <c r="I253" s="208"/>
      <c r="J253" s="208"/>
      <c r="K253" s="208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  <c r="AH253" s="209"/>
      <c r="AI253" s="209"/>
      <c r="AJ253" s="209"/>
      <c r="AK253" s="209"/>
      <c r="AL253" s="209"/>
      <c r="AM253" s="209"/>
      <c r="AN253" s="209"/>
      <c r="AO253" s="209"/>
      <c r="AP253" s="209"/>
      <c r="AQ253" s="209"/>
      <c r="AR253" s="209"/>
      <c r="AS253" s="209"/>
      <c r="AT253" s="209"/>
      <c r="AU253" s="209"/>
      <c r="AV253" s="209"/>
      <c r="AW253" s="209"/>
      <c r="AX253" s="209"/>
      <c r="AY253" s="209"/>
      <c r="AZ253" s="209"/>
      <c r="BA253" s="209"/>
      <c r="BB253" s="209"/>
      <c r="BC253" s="209"/>
      <c r="BD253" s="209"/>
      <c r="BE253" s="209"/>
      <c r="BF253" s="209"/>
      <c r="BG253" s="209"/>
    </row>
    <row r="254" spans="2:59" x14ac:dyDescent="0.25">
      <c r="B254" s="207"/>
      <c r="C254" s="208"/>
      <c r="D254" s="208"/>
      <c r="E254" s="208"/>
      <c r="F254" s="208"/>
      <c r="G254" s="208"/>
      <c r="H254" s="208"/>
      <c r="I254" s="208"/>
      <c r="J254" s="208"/>
      <c r="K254" s="208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  <c r="AH254" s="209"/>
      <c r="AI254" s="209"/>
      <c r="AJ254" s="209"/>
      <c r="AK254" s="209"/>
      <c r="AL254" s="209"/>
      <c r="AM254" s="209"/>
      <c r="AN254" s="209"/>
      <c r="AO254" s="209"/>
      <c r="AP254" s="209"/>
      <c r="AQ254" s="209"/>
      <c r="AR254" s="209"/>
      <c r="AS254" s="209"/>
      <c r="AT254" s="209"/>
      <c r="AU254" s="209"/>
      <c r="AV254" s="209"/>
      <c r="AW254" s="209"/>
      <c r="AX254" s="209"/>
      <c r="AY254" s="209"/>
      <c r="AZ254" s="209"/>
      <c r="BA254" s="209"/>
      <c r="BB254" s="209"/>
      <c r="BC254" s="209"/>
      <c r="BD254" s="209"/>
      <c r="BE254" s="209"/>
      <c r="BF254" s="209"/>
      <c r="BG254" s="209"/>
    </row>
    <row r="255" spans="2:59" x14ac:dyDescent="0.25">
      <c r="B255" s="207"/>
      <c r="C255" s="208"/>
      <c r="D255" s="208"/>
      <c r="E255" s="208"/>
      <c r="F255" s="208"/>
      <c r="G255" s="208"/>
      <c r="H255" s="208"/>
      <c r="I255" s="208"/>
      <c r="J255" s="208"/>
      <c r="K255" s="208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  <c r="AO255" s="209"/>
      <c r="AP255" s="209"/>
      <c r="AQ255" s="209"/>
      <c r="AR255" s="209"/>
      <c r="AS255" s="209"/>
      <c r="AT255" s="209"/>
      <c r="AU255" s="209"/>
      <c r="AV255" s="209"/>
      <c r="AW255" s="209"/>
      <c r="AX255" s="209"/>
      <c r="AY255" s="209"/>
      <c r="AZ255" s="209"/>
      <c r="BA255" s="209"/>
      <c r="BB255" s="209"/>
      <c r="BC255" s="209"/>
      <c r="BD255" s="209"/>
      <c r="BE255" s="209"/>
      <c r="BF255" s="209"/>
      <c r="BG255" s="209"/>
    </row>
    <row r="256" spans="2:59" x14ac:dyDescent="0.25">
      <c r="B256" s="207"/>
      <c r="C256" s="208"/>
      <c r="D256" s="208"/>
      <c r="E256" s="208"/>
      <c r="F256" s="208"/>
      <c r="G256" s="208"/>
      <c r="H256" s="208"/>
      <c r="I256" s="208"/>
      <c r="J256" s="208"/>
      <c r="K256" s="208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  <c r="AH256" s="209"/>
      <c r="AI256" s="209"/>
      <c r="AJ256" s="209"/>
      <c r="AK256" s="209"/>
      <c r="AL256" s="209"/>
      <c r="AM256" s="209"/>
      <c r="AN256" s="209"/>
      <c r="AO256" s="209"/>
      <c r="AP256" s="209"/>
      <c r="AQ256" s="209"/>
      <c r="AR256" s="209"/>
      <c r="AS256" s="209"/>
      <c r="AT256" s="209"/>
      <c r="AU256" s="209"/>
      <c r="AV256" s="209"/>
      <c r="AW256" s="209"/>
      <c r="AX256" s="209"/>
      <c r="AY256" s="209"/>
      <c r="AZ256" s="209"/>
      <c r="BA256" s="209"/>
      <c r="BB256" s="209"/>
      <c r="BC256" s="209"/>
      <c r="BD256" s="209"/>
      <c r="BE256" s="209"/>
      <c r="BF256" s="209"/>
      <c r="BG256" s="209"/>
    </row>
    <row r="257" spans="2:59" x14ac:dyDescent="0.25">
      <c r="B257" s="207"/>
      <c r="C257" s="208"/>
      <c r="D257" s="208"/>
      <c r="E257" s="208"/>
      <c r="F257" s="208"/>
      <c r="G257" s="208"/>
      <c r="H257" s="208"/>
      <c r="I257" s="208"/>
      <c r="J257" s="208"/>
      <c r="K257" s="208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  <c r="AH257" s="209"/>
      <c r="AI257" s="209"/>
      <c r="AJ257" s="209"/>
      <c r="AK257" s="209"/>
      <c r="AL257" s="209"/>
      <c r="AM257" s="209"/>
      <c r="AN257" s="209"/>
      <c r="AO257" s="209"/>
      <c r="AP257" s="209"/>
      <c r="AQ257" s="209"/>
      <c r="AR257" s="209"/>
      <c r="AS257" s="209"/>
      <c r="AT257" s="209"/>
      <c r="AU257" s="209"/>
      <c r="AV257" s="209"/>
      <c r="AW257" s="209"/>
      <c r="AX257" s="209"/>
      <c r="AY257" s="209"/>
      <c r="AZ257" s="209"/>
      <c r="BA257" s="209"/>
      <c r="BB257" s="209"/>
      <c r="BC257" s="209"/>
      <c r="BD257" s="209"/>
      <c r="BE257" s="209"/>
      <c r="BF257" s="209"/>
      <c r="BG257" s="209"/>
    </row>
    <row r="258" spans="2:59" x14ac:dyDescent="0.25">
      <c r="B258" s="207"/>
      <c r="C258" s="208"/>
      <c r="D258" s="208"/>
      <c r="E258" s="208"/>
      <c r="F258" s="208"/>
      <c r="G258" s="208"/>
      <c r="H258" s="208"/>
      <c r="I258" s="208"/>
      <c r="J258" s="208"/>
      <c r="K258" s="208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  <c r="AH258" s="209"/>
      <c r="AI258" s="209"/>
      <c r="AJ258" s="209"/>
      <c r="AK258" s="209"/>
      <c r="AL258" s="209"/>
      <c r="AM258" s="209"/>
      <c r="AN258" s="209"/>
      <c r="AO258" s="209"/>
      <c r="AP258" s="209"/>
      <c r="AQ258" s="209"/>
      <c r="AR258" s="209"/>
      <c r="AS258" s="209"/>
      <c r="AT258" s="209"/>
      <c r="AU258" s="209"/>
      <c r="AV258" s="209"/>
      <c r="AW258" s="209"/>
      <c r="AX258" s="209"/>
      <c r="AY258" s="209"/>
      <c r="AZ258" s="209"/>
      <c r="BA258" s="209"/>
      <c r="BB258" s="209"/>
      <c r="BC258" s="209"/>
      <c r="BD258" s="209"/>
      <c r="BE258" s="209"/>
      <c r="BF258" s="209"/>
      <c r="BG258" s="209"/>
    </row>
    <row r="259" spans="2:59" x14ac:dyDescent="0.25">
      <c r="B259" s="207"/>
      <c r="C259" s="208"/>
      <c r="D259" s="208"/>
      <c r="E259" s="208"/>
      <c r="F259" s="208"/>
      <c r="G259" s="208"/>
      <c r="H259" s="208"/>
      <c r="I259" s="208"/>
      <c r="J259" s="208"/>
      <c r="K259" s="208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  <c r="AH259" s="209"/>
      <c r="AI259" s="209"/>
      <c r="AJ259" s="209"/>
      <c r="AK259" s="209"/>
      <c r="AL259" s="209"/>
      <c r="AM259" s="209"/>
      <c r="AN259" s="209"/>
      <c r="AO259" s="209"/>
      <c r="AP259" s="209"/>
      <c r="AQ259" s="209"/>
      <c r="AR259" s="209"/>
      <c r="AS259" s="209"/>
      <c r="AT259" s="209"/>
      <c r="AU259" s="209"/>
      <c r="AV259" s="209"/>
      <c r="AW259" s="209"/>
      <c r="AX259" s="209"/>
      <c r="AY259" s="209"/>
      <c r="AZ259" s="209"/>
      <c r="BA259" s="209"/>
      <c r="BB259" s="209"/>
      <c r="BC259" s="209"/>
      <c r="BD259" s="209"/>
      <c r="BE259" s="209"/>
      <c r="BF259" s="209"/>
      <c r="BG259" s="209"/>
    </row>
    <row r="260" spans="2:59" x14ac:dyDescent="0.25">
      <c r="B260" s="207"/>
      <c r="C260" s="208"/>
      <c r="D260" s="208"/>
      <c r="E260" s="208"/>
      <c r="F260" s="208"/>
      <c r="G260" s="208"/>
      <c r="H260" s="208"/>
      <c r="I260" s="208"/>
      <c r="J260" s="208"/>
      <c r="K260" s="208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  <c r="AO260" s="209"/>
      <c r="AP260" s="209"/>
      <c r="AQ260" s="209"/>
      <c r="AR260" s="209"/>
      <c r="AS260" s="209"/>
      <c r="AT260" s="209"/>
      <c r="AU260" s="209"/>
      <c r="AV260" s="209"/>
      <c r="AW260" s="209"/>
      <c r="AX260" s="209"/>
      <c r="AY260" s="209"/>
      <c r="AZ260" s="209"/>
      <c r="BA260" s="209"/>
      <c r="BB260" s="209"/>
      <c r="BC260" s="209"/>
      <c r="BD260" s="209"/>
      <c r="BE260" s="209"/>
      <c r="BF260" s="209"/>
      <c r="BG260" s="209"/>
    </row>
    <row r="261" spans="2:59" x14ac:dyDescent="0.25">
      <c r="B261" s="207"/>
      <c r="C261" s="208"/>
      <c r="D261" s="208"/>
      <c r="E261" s="208"/>
      <c r="F261" s="208"/>
      <c r="G261" s="208"/>
      <c r="H261" s="208"/>
      <c r="I261" s="208"/>
      <c r="J261" s="208"/>
      <c r="K261" s="208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  <c r="AH261" s="209"/>
      <c r="AI261" s="209"/>
      <c r="AJ261" s="209"/>
      <c r="AK261" s="209"/>
      <c r="AL261" s="209"/>
      <c r="AM261" s="209"/>
      <c r="AN261" s="209"/>
      <c r="AO261" s="209"/>
      <c r="AP261" s="209"/>
      <c r="AQ261" s="209"/>
      <c r="AR261" s="209"/>
      <c r="AS261" s="209"/>
      <c r="AT261" s="209"/>
      <c r="AU261" s="209"/>
      <c r="AV261" s="209"/>
      <c r="AW261" s="209"/>
      <c r="AX261" s="209"/>
      <c r="AY261" s="209"/>
      <c r="AZ261" s="209"/>
      <c r="BA261" s="209"/>
      <c r="BB261" s="209"/>
      <c r="BC261" s="209"/>
      <c r="BD261" s="209"/>
      <c r="BE261" s="209"/>
      <c r="BF261" s="209"/>
      <c r="BG261" s="209"/>
    </row>
    <row r="262" spans="2:59" x14ac:dyDescent="0.25">
      <c r="B262" s="207"/>
      <c r="C262" s="208"/>
      <c r="D262" s="208"/>
      <c r="E262" s="208"/>
      <c r="F262" s="208"/>
      <c r="G262" s="208"/>
      <c r="H262" s="208"/>
      <c r="I262" s="208"/>
      <c r="J262" s="208"/>
      <c r="K262" s="208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  <c r="AH262" s="209"/>
      <c r="AI262" s="209"/>
      <c r="AJ262" s="209"/>
      <c r="AK262" s="209"/>
      <c r="AL262" s="209"/>
      <c r="AM262" s="209"/>
      <c r="AN262" s="209"/>
      <c r="AO262" s="209"/>
      <c r="AP262" s="209"/>
      <c r="AQ262" s="209"/>
      <c r="AR262" s="209"/>
      <c r="AS262" s="209"/>
      <c r="AT262" s="209"/>
      <c r="AU262" s="209"/>
      <c r="AV262" s="209"/>
      <c r="AW262" s="209"/>
      <c r="AX262" s="209"/>
      <c r="AY262" s="209"/>
      <c r="AZ262" s="209"/>
      <c r="BA262" s="209"/>
      <c r="BB262" s="209"/>
      <c r="BC262" s="209"/>
      <c r="BD262" s="209"/>
      <c r="BE262" s="209"/>
      <c r="BF262" s="209"/>
      <c r="BG262" s="209"/>
    </row>
    <row r="263" spans="2:59" x14ac:dyDescent="0.25">
      <c r="B263" s="207"/>
      <c r="C263" s="208"/>
      <c r="D263" s="208"/>
      <c r="E263" s="208"/>
      <c r="F263" s="208"/>
      <c r="G263" s="208"/>
      <c r="H263" s="208"/>
      <c r="I263" s="208"/>
      <c r="J263" s="208"/>
      <c r="K263" s="208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  <c r="AH263" s="209"/>
      <c r="AI263" s="209"/>
      <c r="AJ263" s="209"/>
      <c r="AK263" s="209"/>
      <c r="AL263" s="209"/>
      <c r="AM263" s="209"/>
      <c r="AN263" s="209"/>
      <c r="AO263" s="209"/>
      <c r="AP263" s="209"/>
      <c r="AQ263" s="209"/>
      <c r="AR263" s="209"/>
      <c r="AS263" s="209"/>
      <c r="AT263" s="209"/>
      <c r="AU263" s="209"/>
      <c r="AV263" s="209"/>
      <c r="AW263" s="209"/>
      <c r="AX263" s="209"/>
      <c r="AY263" s="209"/>
      <c r="AZ263" s="209"/>
      <c r="BA263" s="209"/>
      <c r="BB263" s="209"/>
      <c r="BC263" s="209"/>
      <c r="BD263" s="209"/>
      <c r="BE263" s="209"/>
      <c r="BF263" s="209"/>
      <c r="BG263" s="209"/>
    </row>
    <row r="264" spans="2:59" x14ac:dyDescent="0.25">
      <c r="B264" s="207"/>
      <c r="C264" s="208"/>
      <c r="D264" s="208"/>
      <c r="E264" s="208"/>
      <c r="F264" s="208"/>
      <c r="G264" s="208"/>
      <c r="H264" s="208"/>
      <c r="I264" s="208"/>
      <c r="J264" s="208"/>
      <c r="K264" s="208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  <c r="AH264" s="209"/>
      <c r="AI264" s="209"/>
      <c r="AJ264" s="209"/>
      <c r="AK264" s="209"/>
      <c r="AL264" s="209"/>
      <c r="AM264" s="209"/>
      <c r="AN264" s="209"/>
      <c r="AO264" s="209"/>
      <c r="AP264" s="209"/>
      <c r="AQ264" s="209"/>
      <c r="AR264" s="209"/>
      <c r="AS264" s="209"/>
      <c r="AT264" s="209"/>
      <c r="AU264" s="209"/>
      <c r="AV264" s="209"/>
      <c r="AW264" s="209"/>
      <c r="AX264" s="209"/>
      <c r="AY264" s="209"/>
      <c r="AZ264" s="209"/>
      <c r="BA264" s="209"/>
      <c r="BB264" s="209"/>
      <c r="BC264" s="209"/>
      <c r="BD264" s="209"/>
      <c r="BE264" s="209"/>
      <c r="BF264" s="209"/>
      <c r="BG264" s="209"/>
    </row>
    <row r="265" spans="2:59" x14ac:dyDescent="0.25">
      <c r="B265" s="207"/>
      <c r="C265" s="208"/>
      <c r="D265" s="208"/>
      <c r="E265" s="208"/>
      <c r="F265" s="208"/>
      <c r="G265" s="208"/>
      <c r="H265" s="208"/>
      <c r="I265" s="208"/>
      <c r="J265" s="208"/>
      <c r="K265" s="208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</row>
    <row r="266" spans="2:59" x14ac:dyDescent="0.25">
      <c r="B266" s="207"/>
      <c r="C266" s="208"/>
      <c r="D266" s="208"/>
      <c r="E266" s="208"/>
      <c r="F266" s="208"/>
      <c r="G266" s="208"/>
      <c r="H266" s="208"/>
      <c r="I266" s="208"/>
      <c r="J266" s="208"/>
      <c r="K266" s="208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  <c r="AH266" s="209"/>
      <c r="AI266" s="209"/>
      <c r="AJ266" s="209"/>
      <c r="AK266" s="209"/>
      <c r="AL266" s="209"/>
      <c r="AM266" s="209"/>
      <c r="AN266" s="209"/>
      <c r="AO266" s="209"/>
      <c r="AP266" s="209"/>
      <c r="AQ266" s="209"/>
      <c r="AR266" s="209"/>
      <c r="AS266" s="209"/>
      <c r="AT266" s="209"/>
      <c r="AU266" s="209"/>
      <c r="AV266" s="209"/>
      <c r="AW266" s="209"/>
      <c r="AX266" s="209"/>
      <c r="AY266" s="209"/>
      <c r="AZ266" s="209"/>
      <c r="BA266" s="209"/>
      <c r="BB266" s="209"/>
      <c r="BC266" s="209"/>
      <c r="BD266" s="209"/>
      <c r="BE266" s="209"/>
      <c r="BF266" s="209"/>
      <c r="BG266" s="209"/>
    </row>
    <row r="267" spans="2:59" x14ac:dyDescent="0.25">
      <c r="B267" s="207"/>
      <c r="C267" s="208"/>
      <c r="D267" s="208"/>
      <c r="E267" s="208"/>
      <c r="F267" s="208"/>
      <c r="G267" s="208"/>
      <c r="H267" s="208"/>
      <c r="I267" s="208"/>
      <c r="J267" s="208"/>
      <c r="K267" s="208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</row>
    <row r="268" spans="2:59" x14ac:dyDescent="0.25">
      <c r="B268" s="207"/>
      <c r="C268" s="208"/>
      <c r="D268" s="208"/>
      <c r="E268" s="208"/>
      <c r="F268" s="208"/>
      <c r="G268" s="208"/>
      <c r="H268" s="208"/>
      <c r="I268" s="208"/>
      <c r="J268" s="208"/>
      <c r="K268" s="208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  <c r="AH268" s="209"/>
      <c r="AI268" s="209"/>
      <c r="AJ268" s="209"/>
      <c r="AK268" s="209"/>
      <c r="AL268" s="209"/>
      <c r="AM268" s="209"/>
      <c r="AN268" s="209"/>
      <c r="AO268" s="209"/>
      <c r="AP268" s="209"/>
      <c r="AQ268" s="209"/>
      <c r="AR268" s="209"/>
      <c r="AS268" s="209"/>
      <c r="AT268" s="209"/>
      <c r="AU268" s="209"/>
      <c r="AV268" s="209"/>
      <c r="AW268" s="209"/>
      <c r="AX268" s="209"/>
      <c r="AY268" s="209"/>
      <c r="AZ268" s="209"/>
      <c r="BA268" s="209"/>
      <c r="BB268" s="209"/>
      <c r="BC268" s="209"/>
      <c r="BD268" s="209"/>
      <c r="BE268" s="209"/>
      <c r="BF268" s="209"/>
      <c r="BG268" s="209"/>
    </row>
    <row r="269" spans="2:59" x14ac:dyDescent="0.25">
      <c r="B269" s="207"/>
      <c r="C269" s="208"/>
      <c r="D269" s="208"/>
      <c r="E269" s="208"/>
      <c r="F269" s="208"/>
      <c r="G269" s="208"/>
      <c r="H269" s="208"/>
      <c r="I269" s="208"/>
      <c r="J269" s="208"/>
      <c r="K269" s="208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  <c r="AH269" s="209"/>
      <c r="AI269" s="209"/>
      <c r="AJ269" s="209"/>
      <c r="AK269" s="209"/>
      <c r="AL269" s="209"/>
      <c r="AM269" s="209"/>
      <c r="AN269" s="209"/>
      <c r="AO269" s="209"/>
      <c r="AP269" s="209"/>
      <c r="AQ269" s="209"/>
      <c r="AR269" s="209"/>
      <c r="AS269" s="209"/>
      <c r="AT269" s="209"/>
      <c r="AU269" s="209"/>
      <c r="AV269" s="209"/>
      <c r="AW269" s="209"/>
      <c r="AX269" s="209"/>
      <c r="AY269" s="209"/>
      <c r="AZ269" s="209"/>
      <c r="BA269" s="209"/>
      <c r="BB269" s="209"/>
      <c r="BC269" s="209"/>
      <c r="BD269" s="209"/>
      <c r="BE269" s="209"/>
      <c r="BF269" s="209"/>
      <c r="BG269" s="209"/>
    </row>
    <row r="270" spans="2:59" x14ac:dyDescent="0.25">
      <c r="B270" s="207"/>
      <c r="C270" s="208"/>
      <c r="D270" s="208"/>
      <c r="E270" s="208"/>
      <c r="F270" s="208"/>
      <c r="G270" s="208"/>
      <c r="H270" s="208"/>
      <c r="I270" s="208"/>
      <c r="J270" s="208"/>
      <c r="K270" s="208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  <c r="AH270" s="209"/>
      <c r="AI270" s="209"/>
      <c r="AJ270" s="209"/>
      <c r="AK270" s="209"/>
      <c r="AL270" s="209"/>
      <c r="AM270" s="209"/>
      <c r="AN270" s="209"/>
      <c r="AO270" s="209"/>
      <c r="AP270" s="209"/>
      <c r="AQ270" s="209"/>
      <c r="AR270" s="209"/>
      <c r="AS270" s="209"/>
      <c r="AT270" s="209"/>
      <c r="AU270" s="209"/>
      <c r="AV270" s="209"/>
      <c r="AW270" s="209"/>
      <c r="AX270" s="209"/>
      <c r="AY270" s="209"/>
      <c r="AZ270" s="209"/>
      <c r="BA270" s="209"/>
      <c r="BB270" s="209"/>
      <c r="BC270" s="209"/>
      <c r="BD270" s="209"/>
      <c r="BE270" s="209"/>
      <c r="BF270" s="209"/>
      <c r="BG270" s="209"/>
    </row>
    <row r="271" spans="2:59" x14ac:dyDescent="0.25">
      <c r="B271" s="207"/>
      <c r="C271" s="208"/>
      <c r="D271" s="208"/>
      <c r="E271" s="208"/>
      <c r="F271" s="208"/>
      <c r="G271" s="208"/>
      <c r="H271" s="208"/>
      <c r="I271" s="208"/>
      <c r="J271" s="208"/>
      <c r="K271" s="208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  <c r="AH271" s="209"/>
      <c r="AI271" s="209"/>
      <c r="AJ271" s="209"/>
      <c r="AK271" s="209"/>
      <c r="AL271" s="209"/>
      <c r="AM271" s="209"/>
      <c r="AN271" s="209"/>
      <c r="AO271" s="209"/>
      <c r="AP271" s="209"/>
      <c r="AQ271" s="209"/>
      <c r="AR271" s="209"/>
      <c r="AS271" s="209"/>
      <c r="AT271" s="209"/>
      <c r="AU271" s="209"/>
      <c r="AV271" s="209"/>
      <c r="AW271" s="209"/>
      <c r="AX271" s="209"/>
      <c r="AY271" s="209"/>
      <c r="AZ271" s="209"/>
      <c r="BA271" s="209"/>
      <c r="BB271" s="209"/>
      <c r="BC271" s="209"/>
      <c r="BD271" s="209"/>
      <c r="BE271" s="209"/>
      <c r="BF271" s="209"/>
      <c r="BG271" s="209"/>
    </row>
    <row r="272" spans="2:59" x14ac:dyDescent="0.25">
      <c r="B272" s="207"/>
      <c r="C272" s="208"/>
      <c r="D272" s="208"/>
      <c r="E272" s="208"/>
      <c r="F272" s="208"/>
      <c r="G272" s="208"/>
      <c r="H272" s="208"/>
      <c r="I272" s="208"/>
      <c r="J272" s="208"/>
      <c r="K272" s="208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209"/>
      <c r="AO272" s="209"/>
      <c r="AP272" s="209"/>
      <c r="AQ272" s="209"/>
      <c r="AR272" s="209"/>
      <c r="AS272" s="209"/>
      <c r="AT272" s="209"/>
      <c r="AU272" s="209"/>
      <c r="AV272" s="209"/>
      <c r="AW272" s="209"/>
      <c r="AX272" s="209"/>
      <c r="AY272" s="209"/>
      <c r="AZ272" s="209"/>
      <c r="BA272" s="209"/>
      <c r="BB272" s="209"/>
      <c r="BC272" s="209"/>
      <c r="BD272" s="209"/>
      <c r="BE272" s="209"/>
      <c r="BF272" s="209"/>
      <c r="BG272" s="209"/>
    </row>
    <row r="273" spans="2:59" x14ac:dyDescent="0.25">
      <c r="B273" s="207"/>
      <c r="C273" s="208"/>
      <c r="D273" s="208"/>
      <c r="E273" s="208"/>
      <c r="F273" s="208"/>
      <c r="G273" s="208"/>
      <c r="H273" s="208"/>
      <c r="I273" s="208"/>
      <c r="J273" s="208"/>
      <c r="K273" s="208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  <c r="AH273" s="209"/>
      <c r="AI273" s="209"/>
      <c r="AJ273" s="209"/>
      <c r="AK273" s="209"/>
      <c r="AL273" s="209"/>
      <c r="AM273" s="209"/>
      <c r="AN273" s="209"/>
      <c r="AO273" s="209"/>
      <c r="AP273" s="209"/>
      <c r="AQ273" s="209"/>
      <c r="AR273" s="209"/>
      <c r="AS273" s="209"/>
      <c r="AT273" s="209"/>
      <c r="AU273" s="209"/>
      <c r="AV273" s="209"/>
      <c r="AW273" s="209"/>
      <c r="AX273" s="209"/>
      <c r="AY273" s="209"/>
      <c r="AZ273" s="209"/>
      <c r="BA273" s="209"/>
      <c r="BB273" s="209"/>
      <c r="BC273" s="209"/>
      <c r="BD273" s="209"/>
      <c r="BE273" s="209"/>
      <c r="BF273" s="209"/>
      <c r="BG273" s="209"/>
    </row>
    <row r="274" spans="2:59" x14ac:dyDescent="0.25">
      <c r="B274" s="207"/>
      <c r="C274" s="208"/>
      <c r="D274" s="208"/>
      <c r="E274" s="208"/>
      <c r="F274" s="208"/>
      <c r="G274" s="208"/>
      <c r="H274" s="208"/>
      <c r="I274" s="208"/>
      <c r="J274" s="208"/>
      <c r="K274" s="208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09"/>
      <c r="BG274" s="209"/>
    </row>
    <row r="275" spans="2:59" x14ac:dyDescent="0.25">
      <c r="B275" s="207"/>
      <c r="C275" s="208"/>
      <c r="D275" s="208"/>
      <c r="E275" s="208"/>
      <c r="F275" s="208"/>
      <c r="G275" s="208"/>
      <c r="H275" s="208"/>
      <c r="I275" s="208"/>
      <c r="J275" s="208"/>
      <c r="K275" s="208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09"/>
      <c r="BG275" s="209"/>
    </row>
    <row r="276" spans="2:59" x14ac:dyDescent="0.25">
      <c r="B276" s="207"/>
      <c r="C276" s="208"/>
      <c r="D276" s="208"/>
      <c r="E276" s="208"/>
      <c r="F276" s="208"/>
      <c r="G276" s="208"/>
      <c r="H276" s="208"/>
      <c r="I276" s="208"/>
      <c r="J276" s="208"/>
      <c r="K276" s="208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09"/>
      <c r="BG276" s="209"/>
    </row>
    <row r="277" spans="2:59" x14ac:dyDescent="0.25">
      <c r="B277" s="207"/>
      <c r="C277" s="208"/>
      <c r="D277" s="208"/>
      <c r="E277" s="208"/>
      <c r="F277" s="208"/>
      <c r="G277" s="208"/>
      <c r="H277" s="208"/>
      <c r="I277" s="208"/>
      <c r="J277" s="208"/>
      <c r="K277" s="208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09"/>
      <c r="BG277" s="209"/>
    </row>
    <row r="278" spans="2:59" x14ac:dyDescent="0.25">
      <c r="B278" s="207"/>
      <c r="C278" s="208"/>
      <c r="D278" s="208"/>
      <c r="E278" s="208"/>
      <c r="F278" s="208"/>
      <c r="G278" s="208"/>
      <c r="H278" s="208"/>
      <c r="I278" s="208"/>
      <c r="J278" s="208"/>
      <c r="K278" s="208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09"/>
      <c r="BG278" s="209"/>
    </row>
    <row r="279" spans="2:59" x14ac:dyDescent="0.25">
      <c r="B279" s="207"/>
      <c r="C279" s="208"/>
      <c r="D279" s="208"/>
      <c r="E279" s="208"/>
      <c r="F279" s="208"/>
      <c r="G279" s="208"/>
      <c r="H279" s="208"/>
      <c r="I279" s="208"/>
      <c r="J279" s="208"/>
      <c r="K279" s="208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  <c r="AH279" s="209"/>
      <c r="AI279" s="209"/>
      <c r="AJ279" s="209"/>
      <c r="AK279" s="209"/>
      <c r="AL279" s="209"/>
      <c r="AM279" s="209"/>
      <c r="AN279" s="209"/>
      <c r="AO279" s="209"/>
      <c r="AP279" s="209"/>
      <c r="AQ279" s="209"/>
      <c r="AR279" s="209"/>
      <c r="AS279" s="209"/>
      <c r="AT279" s="209"/>
      <c r="AU279" s="209"/>
      <c r="AV279" s="209"/>
      <c r="AW279" s="209"/>
      <c r="AX279" s="209"/>
      <c r="AY279" s="209"/>
      <c r="AZ279" s="209"/>
      <c r="BA279" s="209"/>
      <c r="BB279" s="209"/>
      <c r="BC279" s="209"/>
      <c r="BD279" s="209"/>
      <c r="BE279" s="209"/>
      <c r="BF279" s="209"/>
      <c r="BG279" s="209"/>
    </row>
    <row r="280" spans="2:59" x14ac:dyDescent="0.25">
      <c r="B280" s="207"/>
      <c r="C280" s="208"/>
      <c r="D280" s="208"/>
      <c r="E280" s="208"/>
      <c r="F280" s="208"/>
      <c r="G280" s="208"/>
      <c r="H280" s="208"/>
      <c r="I280" s="208"/>
      <c r="J280" s="208"/>
      <c r="K280" s="208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  <c r="AH280" s="209"/>
      <c r="AI280" s="209"/>
      <c r="AJ280" s="209"/>
      <c r="AK280" s="209"/>
      <c r="AL280" s="209"/>
      <c r="AM280" s="209"/>
      <c r="AN280" s="209"/>
      <c r="AO280" s="209"/>
      <c r="AP280" s="209"/>
      <c r="AQ280" s="209"/>
      <c r="AR280" s="209"/>
      <c r="AS280" s="209"/>
      <c r="AT280" s="209"/>
      <c r="AU280" s="209"/>
      <c r="AV280" s="209"/>
      <c r="AW280" s="209"/>
      <c r="AX280" s="209"/>
      <c r="AY280" s="209"/>
      <c r="AZ280" s="209"/>
      <c r="BA280" s="209"/>
      <c r="BB280" s="209"/>
      <c r="BC280" s="209"/>
      <c r="BD280" s="209"/>
      <c r="BE280" s="209"/>
      <c r="BF280" s="209"/>
      <c r="BG280" s="209"/>
    </row>
    <row r="281" spans="2:59" x14ac:dyDescent="0.25">
      <c r="B281" s="207"/>
      <c r="C281" s="208"/>
      <c r="D281" s="208"/>
      <c r="E281" s="208"/>
      <c r="F281" s="208"/>
      <c r="G281" s="208"/>
      <c r="H281" s="208"/>
      <c r="I281" s="208"/>
      <c r="J281" s="208"/>
      <c r="K281" s="208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  <c r="AH281" s="209"/>
      <c r="AI281" s="209"/>
      <c r="AJ281" s="209"/>
      <c r="AK281" s="209"/>
      <c r="AL281" s="209"/>
      <c r="AM281" s="209"/>
      <c r="AN281" s="209"/>
      <c r="AO281" s="209"/>
      <c r="AP281" s="209"/>
      <c r="AQ281" s="209"/>
      <c r="AR281" s="209"/>
      <c r="AS281" s="209"/>
      <c r="AT281" s="209"/>
      <c r="AU281" s="209"/>
      <c r="AV281" s="209"/>
      <c r="AW281" s="209"/>
      <c r="AX281" s="209"/>
      <c r="AY281" s="209"/>
      <c r="AZ281" s="209"/>
      <c r="BA281" s="209"/>
      <c r="BB281" s="209"/>
      <c r="BC281" s="209"/>
      <c r="BD281" s="209"/>
      <c r="BE281" s="209"/>
      <c r="BF281" s="209"/>
      <c r="BG281" s="209"/>
    </row>
    <row r="282" spans="2:59" x14ac:dyDescent="0.25">
      <c r="B282" s="207"/>
      <c r="C282" s="208"/>
      <c r="D282" s="208"/>
      <c r="E282" s="208"/>
      <c r="F282" s="208"/>
      <c r="G282" s="208"/>
      <c r="H282" s="208"/>
      <c r="I282" s="208"/>
      <c r="J282" s="208"/>
      <c r="K282" s="208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  <c r="AO282" s="209"/>
      <c r="AP282" s="209"/>
      <c r="AQ282" s="209"/>
      <c r="AR282" s="209"/>
      <c r="AS282" s="209"/>
      <c r="AT282" s="209"/>
      <c r="AU282" s="209"/>
      <c r="AV282" s="209"/>
      <c r="AW282" s="209"/>
      <c r="AX282" s="209"/>
      <c r="AY282" s="209"/>
      <c r="AZ282" s="209"/>
      <c r="BA282" s="209"/>
      <c r="BB282" s="209"/>
      <c r="BC282" s="209"/>
      <c r="BD282" s="209"/>
      <c r="BE282" s="209"/>
      <c r="BF282" s="209"/>
      <c r="BG282" s="209"/>
    </row>
    <row r="283" spans="2:59" x14ac:dyDescent="0.25">
      <c r="B283" s="207"/>
      <c r="C283" s="208"/>
      <c r="D283" s="208"/>
      <c r="E283" s="208"/>
      <c r="F283" s="208"/>
      <c r="G283" s="208"/>
      <c r="H283" s="208"/>
      <c r="I283" s="208"/>
      <c r="J283" s="208"/>
      <c r="K283" s="208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  <c r="AH283" s="209"/>
      <c r="AI283" s="209"/>
      <c r="AJ283" s="209"/>
      <c r="AK283" s="209"/>
      <c r="AL283" s="209"/>
      <c r="AM283" s="209"/>
      <c r="AN283" s="209"/>
      <c r="AO283" s="209"/>
      <c r="AP283" s="209"/>
      <c r="AQ283" s="209"/>
      <c r="AR283" s="209"/>
      <c r="AS283" s="209"/>
      <c r="AT283" s="209"/>
      <c r="AU283" s="209"/>
      <c r="AV283" s="209"/>
      <c r="AW283" s="209"/>
      <c r="AX283" s="209"/>
      <c r="AY283" s="209"/>
      <c r="AZ283" s="209"/>
      <c r="BA283" s="209"/>
      <c r="BB283" s="209"/>
      <c r="BC283" s="209"/>
      <c r="BD283" s="209"/>
      <c r="BE283" s="209"/>
      <c r="BF283" s="209"/>
      <c r="BG283" s="209"/>
    </row>
    <row r="284" spans="2:59" x14ac:dyDescent="0.25">
      <c r="B284" s="207"/>
      <c r="C284" s="208"/>
      <c r="D284" s="208"/>
      <c r="E284" s="208"/>
      <c r="F284" s="208"/>
      <c r="G284" s="208"/>
      <c r="H284" s="208"/>
      <c r="I284" s="208"/>
      <c r="J284" s="208"/>
      <c r="K284" s="208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  <c r="AH284" s="209"/>
      <c r="AI284" s="209"/>
      <c r="AJ284" s="209"/>
      <c r="AK284" s="209"/>
      <c r="AL284" s="209"/>
      <c r="AM284" s="209"/>
      <c r="AN284" s="209"/>
      <c r="AO284" s="209"/>
      <c r="AP284" s="209"/>
      <c r="AQ284" s="209"/>
      <c r="AR284" s="209"/>
      <c r="AS284" s="209"/>
      <c r="AT284" s="209"/>
      <c r="AU284" s="209"/>
      <c r="AV284" s="209"/>
      <c r="AW284" s="209"/>
      <c r="AX284" s="209"/>
      <c r="AY284" s="209"/>
      <c r="AZ284" s="209"/>
      <c r="BA284" s="209"/>
      <c r="BB284" s="209"/>
      <c r="BC284" s="209"/>
      <c r="BD284" s="209"/>
      <c r="BE284" s="209"/>
      <c r="BF284" s="209"/>
      <c r="BG284" s="209"/>
    </row>
    <row r="285" spans="2:59" x14ac:dyDescent="0.25">
      <c r="B285" s="207"/>
      <c r="C285" s="208"/>
      <c r="D285" s="208"/>
      <c r="E285" s="208"/>
      <c r="F285" s="208"/>
      <c r="G285" s="208"/>
      <c r="H285" s="208"/>
      <c r="I285" s="208"/>
      <c r="J285" s="208"/>
      <c r="K285" s="208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  <c r="AH285" s="209"/>
      <c r="AI285" s="209"/>
      <c r="AJ285" s="209"/>
      <c r="AK285" s="209"/>
      <c r="AL285" s="209"/>
      <c r="AM285" s="209"/>
      <c r="AN285" s="209"/>
      <c r="AO285" s="209"/>
      <c r="AP285" s="209"/>
      <c r="AQ285" s="209"/>
      <c r="AR285" s="209"/>
      <c r="AS285" s="209"/>
      <c r="AT285" s="209"/>
      <c r="AU285" s="209"/>
      <c r="AV285" s="209"/>
      <c r="AW285" s="209"/>
      <c r="AX285" s="209"/>
      <c r="AY285" s="209"/>
      <c r="AZ285" s="209"/>
      <c r="BA285" s="209"/>
      <c r="BB285" s="209"/>
      <c r="BC285" s="209"/>
      <c r="BD285" s="209"/>
      <c r="BE285" s="209"/>
      <c r="BF285" s="209"/>
      <c r="BG285" s="209"/>
    </row>
    <row r="286" spans="2:59" x14ac:dyDescent="0.25">
      <c r="B286" s="207"/>
      <c r="C286" s="208"/>
      <c r="D286" s="208"/>
      <c r="E286" s="208"/>
      <c r="F286" s="208"/>
      <c r="G286" s="208"/>
      <c r="H286" s="208"/>
      <c r="I286" s="208"/>
      <c r="J286" s="208"/>
      <c r="K286" s="208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209"/>
      <c r="AO286" s="209"/>
      <c r="AP286" s="209"/>
      <c r="AQ286" s="209"/>
      <c r="AR286" s="209"/>
      <c r="AS286" s="209"/>
      <c r="AT286" s="209"/>
      <c r="AU286" s="209"/>
      <c r="AV286" s="209"/>
      <c r="AW286" s="209"/>
      <c r="AX286" s="209"/>
      <c r="AY286" s="209"/>
      <c r="AZ286" s="209"/>
      <c r="BA286" s="209"/>
      <c r="BB286" s="209"/>
      <c r="BC286" s="209"/>
      <c r="BD286" s="209"/>
      <c r="BE286" s="209"/>
      <c r="BF286" s="209"/>
      <c r="BG286" s="209"/>
    </row>
    <row r="287" spans="2:59" x14ac:dyDescent="0.25">
      <c r="B287" s="207"/>
      <c r="C287" s="208"/>
      <c r="D287" s="208"/>
      <c r="E287" s="208"/>
      <c r="F287" s="208"/>
      <c r="G287" s="208"/>
      <c r="H287" s="208"/>
      <c r="I287" s="208"/>
      <c r="J287" s="208"/>
      <c r="K287" s="208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  <c r="AH287" s="209"/>
      <c r="AI287" s="209"/>
      <c r="AJ287" s="209"/>
      <c r="AK287" s="209"/>
      <c r="AL287" s="209"/>
      <c r="AM287" s="209"/>
      <c r="AN287" s="209"/>
      <c r="AO287" s="209"/>
      <c r="AP287" s="209"/>
      <c r="AQ287" s="209"/>
      <c r="AR287" s="209"/>
      <c r="AS287" s="209"/>
      <c r="AT287" s="209"/>
      <c r="AU287" s="209"/>
      <c r="AV287" s="209"/>
      <c r="AW287" s="209"/>
      <c r="AX287" s="209"/>
      <c r="AY287" s="209"/>
      <c r="AZ287" s="209"/>
      <c r="BA287" s="209"/>
      <c r="BB287" s="209"/>
      <c r="BC287" s="209"/>
      <c r="BD287" s="209"/>
      <c r="BE287" s="209"/>
      <c r="BF287" s="209"/>
      <c r="BG287" s="209"/>
    </row>
    <row r="288" spans="2:59" x14ac:dyDescent="0.25">
      <c r="B288" s="207"/>
      <c r="C288" s="208"/>
      <c r="D288" s="208"/>
      <c r="E288" s="208"/>
      <c r="F288" s="208"/>
      <c r="G288" s="208"/>
      <c r="H288" s="208"/>
      <c r="I288" s="208"/>
      <c r="J288" s="208"/>
      <c r="K288" s="208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  <c r="AH288" s="209"/>
      <c r="AI288" s="209"/>
      <c r="AJ288" s="209"/>
      <c r="AK288" s="209"/>
      <c r="AL288" s="209"/>
      <c r="AM288" s="209"/>
      <c r="AN288" s="209"/>
      <c r="AO288" s="209"/>
      <c r="AP288" s="209"/>
      <c r="AQ288" s="209"/>
      <c r="AR288" s="209"/>
      <c r="AS288" s="209"/>
      <c r="AT288" s="209"/>
      <c r="AU288" s="209"/>
      <c r="AV288" s="209"/>
      <c r="AW288" s="209"/>
      <c r="AX288" s="209"/>
      <c r="AY288" s="209"/>
      <c r="AZ288" s="209"/>
      <c r="BA288" s="209"/>
      <c r="BB288" s="209"/>
      <c r="BC288" s="209"/>
      <c r="BD288" s="209"/>
      <c r="BE288" s="209"/>
      <c r="BF288" s="209"/>
      <c r="BG288" s="209"/>
    </row>
    <row r="289" spans="2:59" x14ac:dyDescent="0.25">
      <c r="B289" s="207"/>
      <c r="C289" s="208"/>
      <c r="D289" s="208"/>
      <c r="E289" s="208"/>
      <c r="F289" s="208"/>
      <c r="G289" s="208"/>
      <c r="H289" s="208"/>
      <c r="I289" s="208"/>
      <c r="J289" s="208"/>
      <c r="K289" s="208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209"/>
      <c r="AO289" s="209"/>
      <c r="AP289" s="209"/>
      <c r="AQ289" s="209"/>
      <c r="AR289" s="209"/>
      <c r="AS289" s="209"/>
      <c r="AT289" s="209"/>
      <c r="AU289" s="209"/>
      <c r="AV289" s="209"/>
      <c r="AW289" s="209"/>
      <c r="AX289" s="209"/>
      <c r="AY289" s="209"/>
      <c r="AZ289" s="209"/>
      <c r="BA289" s="209"/>
      <c r="BB289" s="209"/>
      <c r="BC289" s="209"/>
      <c r="BD289" s="209"/>
      <c r="BE289" s="209"/>
      <c r="BF289" s="209"/>
      <c r="BG289" s="209"/>
    </row>
    <row r="290" spans="2:59" x14ac:dyDescent="0.25">
      <c r="B290" s="207"/>
      <c r="C290" s="208"/>
      <c r="D290" s="208"/>
      <c r="E290" s="208"/>
      <c r="F290" s="208"/>
      <c r="G290" s="208"/>
      <c r="H290" s="208"/>
      <c r="I290" s="208"/>
      <c r="J290" s="208"/>
      <c r="K290" s="208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  <c r="AO290" s="209"/>
      <c r="AP290" s="209"/>
      <c r="AQ290" s="209"/>
      <c r="AR290" s="209"/>
      <c r="AS290" s="209"/>
      <c r="AT290" s="209"/>
      <c r="AU290" s="209"/>
      <c r="AV290" s="209"/>
      <c r="AW290" s="209"/>
      <c r="AX290" s="209"/>
      <c r="AY290" s="209"/>
      <c r="AZ290" s="209"/>
      <c r="BA290" s="209"/>
      <c r="BB290" s="209"/>
      <c r="BC290" s="209"/>
      <c r="BD290" s="209"/>
      <c r="BE290" s="209"/>
      <c r="BF290" s="209"/>
      <c r="BG290" s="209"/>
    </row>
    <row r="291" spans="2:59" x14ac:dyDescent="0.25">
      <c r="B291" s="207"/>
      <c r="C291" s="208"/>
      <c r="D291" s="208"/>
      <c r="E291" s="208"/>
      <c r="F291" s="208"/>
      <c r="G291" s="208"/>
      <c r="H291" s="208"/>
      <c r="I291" s="208"/>
      <c r="J291" s="208"/>
      <c r="K291" s="208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  <c r="AH291" s="209"/>
      <c r="AI291" s="209"/>
      <c r="AJ291" s="209"/>
      <c r="AK291" s="209"/>
      <c r="AL291" s="209"/>
      <c r="AM291" s="209"/>
      <c r="AN291" s="209"/>
      <c r="AO291" s="209"/>
      <c r="AP291" s="209"/>
      <c r="AQ291" s="209"/>
      <c r="AR291" s="209"/>
      <c r="AS291" s="209"/>
      <c r="AT291" s="209"/>
      <c r="AU291" s="209"/>
      <c r="AV291" s="209"/>
      <c r="AW291" s="209"/>
      <c r="AX291" s="209"/>
      <c r="AY291" s="209"/>
      <c r="AZ291" s="209"/>
      <c r="BA291" s="209"/>
      <c r="BB291" s="209"/>
      <c r="BC291" s="209"/>
      <c r="BD291" s="209"/>
      <c r="BE291" s="209"/>
      <c r="BF291" s="209"/>
      <c r="BG291" s="209"/>
    </row>
    <row r="292" spans="2:59" x14ac:dyDescent="0.25">
      <c r="B292" s="207"/>
      <c r="C292" s="208"/>
      <c r="D292" s="208"/>
      <c r="E292" s="208"/>
      <c r="F292" s="208"/>
      <c r="G292" s="208"/>
      <c r="H292" s="208"/>
      <c r="I292" s="208"/>
      <c r="J292" s="208"/>
      <c r="K292" s="208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  <c r="AH292" s="209"/>
      <c r="AI292" s="209"/>
      <c r="AJ292" s="209"/>
      <c r="AK292" s="209"/>
      <c r="AL292" s="209"/>
      <c r="AM292" s="209"/>
      <c r="AN292" s="209"/>
      <c r="AO292" s="209"/>
      <c r="AP292" s="209"/>
      <c r="AQ292" s="209"/>
      <c r="AR292" s="209"/>
      <c r="AS292" s="209"/>
      <c r="AT292" s="209"/>
      <c r="AU292" s="209"/>
      <c r="AV292" s="209"/>
      <c r="AW292" s="209"/>
      <c r="AX292" s="209"/>
      <c r="AY292" s="209"/>
      <c r="AZ292" s="209"/>
      <c r="BA292" s="209"/>
      <c r="BB292" s="209"/>
      <c r="BC292" s="209"/>
      <c r="BD292" s="209"/>
      <c r="BE292" s="209"/>
      <c r="BF292" s="209"/>
      <c r="BG292" s="209"/>
    </row>
    <row r="293" spans="2:59" x14ac:dyDescent="0.25">
      <c r="B293" s="207"/>
      <c r="C293" s="208"/>
      <c r="D293" s="208"/>
      <c r="E293" s="208"/>
      <c r="F293" s="208"/>
      <c r="G293" s="208"/>
      <c r="H293" s="208"/>
      <c r="I293" s="208"/>
      <c r="J293" s="208"/>
      <c r="K293" s="208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  <c r="AH293" s="209"/>
      <c r="AI293" s="209"/>
      <c r="AJ293" s="209"/>
      <c r="AK293" s="209"/>
      <c r="AL293" s="209"/>
      <c r="AM293" s="209"/>
      <c r="AN293" s="209"/>
      <c r="AO293" s="209"/>
      <c r="AP293" s="209"/>
      <c r="AQ293" s="209"/>
      <c r="AR293" s="209"/>
      <c r="AS293" s="209"/>
      <c r="AT293" s="209"/>
      <c r="AU293" s="209"/>
      <c r="AV293" s="209"/>
      <c r="AW293" s="209"/>
      <c r="AX293" s="209"/>
      <c r="AY293" s="209"/>
      <c r="AZ293" s="209"/>
      <c r="BA293" s="209"/>
      <c r="BB293" s="209"/>
      <c r="BC293" s="209"/>
      <c r="BD293" s="209"/>
      <c r="BE293" s="209"/>
      <c r="BF293" s="209"/>
      <c r="BG293" s="209"/>
    </row>
    <row r="294" spans="2:59" x14ac:dyDescent="0.25">
      <c r="B294" s="207"/>
      <c r="C294" s="208"/>
      <c r="D294" s="208"/>
      <c r="E294" s="208"/>
      <c r="F294" s="208"/>
      <c r="G294" s="208"/>
      <c r="H294" s="208"/>
      <c r="I294" s="208"/>
      <c r="J294" s="208"/>
      <c r="K294" s="208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209"/>
      <c r="AO294" s="209"/>
      <c r="AP294" s="209"/>
      <c r="AQ294" s="209"/>
      <c r="AR294" s="209"/>
      <c r="AS294" s="209"/>
      <c r="AT294" s="209"/>
      <c r="AU294" s="209"/>
      <c r="AV294" s="209"/>
      <c r="AW294" s="209"/>
      <c r="AX294" s="209"/>
      <c r="AY294" s="209"/>
      <c r="AZ294" s="209"/>
      <c r="BA294" s="209"/>
      <c r="BB294" s="209"/>
      <c r="BC294" s="209"/>
      <c r="BD294" s="209"/>
      <c r="BE294" s="209"/>
      <c r="BF294" s="209"/>
      <c r="BG294" s="209"/>
    </row>
    <row r="295" spans="2:59" x14ac:dyDescent="0.25">
      <c r="B295" s="207"/>
      <c r="C295" s="208"/>
      <c r="D295" s="208"/>
      <c r="E295" s="208"/>
      <c r="F295" s="208"/>
      <c r="G295" s="208"/>
      <c r="H295" s="208"/>
      <c r="I295" s="208"/>
      <c r="J295" s="208"/>
      <c r="K295" s="208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  <c r="AH295" s="209"/>
      <c r="AI295" s="209"/>
      <c r="AJ295" s="209"/>
      <c r="AK295" s="209"/>
      <c r="AL295" s="209"/>
      <c r="AM295" s="209"/>
      <c r="AN295" s="209"/>
      <c r="AO295" s="209"/>
      <c r="AP295" s="209"/>
      <c r="AQ295" s="209"/>
      <c r="AR295" s="209"/>
      <c r="AS295" s="209"/>
      <c r="AT295" s="209"/>
      <c r="AU295" s="209"/>
      <c r="AV295" s="209"/>
      <c r="AW295" s="209"/>
      <c r="AX295" s="209"/>
      <c r="AY295" s="209"/>
      <c r="AZ295" s="209"/>
      <c r="BA295" s="209"/>
      <c r="BB295" s="209"/>
      <c r="BC295" s="209"/>
      <c r="BD295" s="209"/>
      <c r="BE295" s="209"/>
      <c r="BF295" s="209"/>
      <c r="BG295" s="209"/>
    </row>
    <row r="296" spans="2:59" x14ac:dyDescent="0.25">
      <c r="B296" s="207"/>
      <c r="C296" s="208"/>
      <c r="D296" s="208"/>
      <c r="E296" s="208"/>
      <c r="F296" s="208"/>
      <c r="G296" s="208"/>
      <c r="H296" s="208"/>
      <c r="I296" s="208"/>
      <c r="J296" s="208"/>
      <c r="K296" s="208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  <c r="AH296" s="209"/>
      <c r="AI296" s="209"/>
      <c r="AJ296" s="209"/>
      <c r="AK296" s="209"/>
      <c r="AL296" s="209"/>
      <c r="AM296" s="209"/>
      <c r="AN296" s="209"/>
      <c r="AO296" s="209"/>
      <c r="AP296" s="209"/>
      <c r="AQ296" s="209"/>
      <c r="AR296" s="209"/>
      <c r="AS296" s="209"/>
      <c r="AT296" s="209"/>
      <c r="AU296" s="209"/>
      <c r="AV296" s="209"/>
      <c r="AW296" s="209"/>
      <c r="AX296" s="209"/>
      <c r="AY296" s="209"/>
      <c r="AZ296" s="209"/>
      <c r="BA296" s="209"/>
      <c r="BB296" s="209"/>
      <c r="BC296" s="209"/>
      <c r="BD296" s="209"/>
      <c r="BE296" s="209"/>
      <c r="BF296" s="209"/>
      <c r="BG296" s="209"/>
    </row>
    <row r="297" spans="2:59" x14ac:dyDescent="0.25">
      <c r="B297" s="207"/>
      <c r="C297" s="208"/>
      <c r="D297" s="208"/>
      <c r="E297" s="208"/>
      <c r="F297" s="208"/>
      <c r="G297" s="208"/>
      <c r="H297" s="208"/>
      <c r="I297" s="208"/>
      <c r="J297" s="208"/>
      <c r="K297" s="208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09"/>
      <c r="AM297" s="209"/>
      <c r="AN297" s="209"/>
      <c r="AO297" s="209"/>
      <c r="AP297" s="209"/>
      <c r="AQ297" s="209"/>
      <c r="AR297" s="209"/>
      <c r="AS297" s="209"/>
      <c r="AT297" s="209"/>
      <c r="AU297" s="209"/>
      <c r="AV297" s="209"/>
      <c r="AW297" s="209"/>
      <c r="AX297" s="209"/>
      <c r="AY297" s="209"/>
      <c r="AZ297" s="209"/>
      <c r="BA297" s="209"/>
      <c r="BB297" s="209"/>
      <c r="BC297" s="209"/>
      <c r="BD297" s="209"/>
      <c r="BE297" s="209"/>
      <c r="BF297" s="209"/>
      <c r="BG297" s="209"/>
    </row>
    <row r="298" spans="2:59" x14ac:dyDescent="0.25">
      <c r="B298" s="207"/>
      <c r="C298" s="208"/>
      <c r="D298" s="208"/>
      <c r="E298" s="208"/>
      <c r="F298" s="208"/>
      <c r="G298" s="208"/>
      <c r="H298" s="208"/>
      <c r="I298" s="208"/>
      <c r="J298" s="208"/>
      <c r="K298" s="208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  <c r="AH298" s="209"/>
      <c r="AI298" s="209"/>
      <c r="AJ298" s="209"/>
      <c r="AK298" s="209"/>
      <c r="AL298" s="209"/>
      <c r="AM298" s="209"/>
      <c r="AN298" s="209"/>
      <c r="AO298" s="209"/>
      <c r="AP298" s="209"/>
      <c r="AQ298" s="209"/>
      <c r="AR298" s="209"/>
      <c r="AS298" s="209"/>
      <c r="AT298" s="209"/>
      <c r="AU298" s="209"/>
      <c r="AV298" s="209"/>
      <c r="AW298" s="209"/>
      <c r="AX298" s="209"/>
      <c r="AY298" s="209"/>
      <c r="AZ298" s="209"/>
      <c r="BA298" s="209"/>
      <c r="BB298" s="209"/>
      <c r="BC298" s="209"/>
      <c r="BD298" s="209"/>
      <c r="BE298" s="209"/>
      <c r="BF298" s="209"/>
      <c r="BG298" s="209"/>
    </row>
    <row r="299" spans="2:59" x14ac:dyDescent="0.25">
      <c r="B299" s="207"/>
      <c r="C299" s="208"/>
      <c r="D299" s="208"/>
      <c r="E299" s="208"/>
      <c r="F299" s="208"/>
      <c r="G299" s="208"/>
      <c r="H299" s="208"/>
      <c r="I299" s="208"/>
      <c r="J299" s="208"/>
      <c r="K299" s="208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  <c r="AH299" s="209"/>
      <c r="AI299" s="209"/>
      <c r="AJ299" s="209"/>
      <c r="AK299" s="209"/>
      <c r="AL299" s="209"/>
      <c r="AM299" s="209"/>
      <c r="AN299" s="209"/>
      <c r="AO299" s="209"/>
      <c r="AP299" s="209"/>
      <c r="AQ299" s="209"/>
      <c r="AR299" s="209"/>
      <c r="AS299" s="209"/>
      <c r="AT299" s="209"/>
      <c r="AU299" s="209"/>
      <c r="AV299" s="209"/>
      <c r="AW299" s="209"/>
      <c r="AX299" s="209"/>
      <c r="AY299" s="209"/>
      <c r="AZ299" s="209"/>
      <c r="BA299" s="209"/>
      <c r="BB299" s="209"/>
      <c r="BC299" s="209"/>
      <c r="BD299" s="209"/>
      <c r="BE299" s="209"/>
      <c r="BF299" s="209"/>
      <c r="BG299" s="209"/>
    </row>
    <row r="300" spans="2:59" x14ac:dyDescent="0.25">
      <c r="B300" s="207"/>
      <c r="C300" s="208"/>
      <c r="D300" s="208"/>
      <c r="E300" s="208"/>
      <c r="F300" s="208"/>
      <c r="G300" s="208"/>
      <c r="H300" s="208"/>
      <c r="I300" s="208"/>
      <c r="J300" s="208"/>
      <c r="K300" s="208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  <c r="AH300" s="209"/>
      <c r="AI300" s="209"/>
      <c r="AJ300" s="209"/>
      <c r="AK300" s="209"/>
      <c r="AL300" s="209"/>
      <c r="AM300" s="209"/>
      <c r="AN300" s="209"/>
      <c r="AO300" s="209"/>
      <c r="AP300" s="209"/>
      <c r="AQ300" s="209"/>
      <c r="AR300" s="209"/>
      <c r="AS300" s="209"/>
      <c r="AT300" s="209"/>
      <c r="AU300" s="209"/>
      <c r="AV300" s="209"/>
      <c r="AW300" s="209"/>
      <c r="AX300" s="209"/>
      <c r="AY300" s="209"/>
      <c r="AZ300" s="209"/>
      <c r="BA300" s="209"/>
      <c r="BB300" s="209"/>
      <c r="BC300" s="209"/>
      <c r="BD300" s="209"/>
      <c r="BE300" s="209"/>
      <c r="BF300" s="209"/>
      <c r="BG300" s="209"/>
    </row>
    <row r="301" spans="2:59" x14ac:dyDescent="0.25">
      <c r="B301" s="207"/>
      <c r="C301" s="208"/>
      <c r="D301" s="208"/>
      <c r="E301" s="208"/>
      <c r="F301" s="208"/>
      <c r="G301" s="208"/>
      <c r="H301" s="208"/>
      <c r="I301" s="208"/>
      <c r="J301" s="208"/>
      <c r="K301" s="208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  <c r="AH301" s="209"/>
      <c r="AI301" s="209"/>
      <c r="AJ301" s="209"/>
      <c r="AK301" s="209"/>
      <c r="AL301" s="209"/>
      <c r="AM301" s="209"/>
      <c r="AN301" s="209"/>
      <c r="AO301" s="209"/>
      <c r="AP301" s="209"/>
      <c r="AQ301" s="209"/>
      <c r="AR301" s="209"/>
      <c r="AS301" s="209"/>
      <c r="AT301" s="209"/>
      <c r="AU301" s="209"/>
      <c r="AV301" s="209"/>
      <c r="AW301" s="209"/>
      <c r="AX301" s="209"/>
      <c r="AY301" s="209"/>
      <c r="AZ301" s="209"/>
      <c r="BA301" s="209"/>
      <c r="BB301" s="209"/>
      <c r="BC301" s="209"/>
      <c r="BD301" s="209"/>
      <c r="BE301" s="209"/>
      <c r="BF301" s="209"/>
      <c r="BG301" s="209"/>
    </row>
    <row r="302" spans="2:59" x14ac:dyDescent="0.25">
      <c r="B302" s="207"/>
      <c r="C302" s="208"/>
      <c r="D302" s="208"/>
      <c r="E302" s="208"/>
      <c r="F302" s="208"/>
      <c r="G302" s="208"/>
      <c r="H302" s="208"/>
      <c r="I302" s="208"/>
      <c r="J302" s="208"/>
      <c r="K302" s="208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  <c r="AH302" s="209"/>
      <c r="AI302" s="209"/>
      <c r="AJ302" s="209"/>
      <c r="AK302" s="209"/>
      <c r="AL302" s="209"/>
      <c r="AM302" s="209"/>
      <c r="AN302" s="209"/>
      <c r="AO302" s="209"/>
      <c r="AP302" s="209"/>
      <c r="AQ302" s="209"/>
      <c r="AR302" s="209"/>
      <c r="AS302" s="209"/>
      <c r="AT302" s="209"/>
      <c r="AU302" s="209"/>
      <c r="AV302" s="209"/>
      <c r="AW302" s="209"/>
      <c r="AX302" s="209"/>
      <c r="AY302" s="209"/>
      <c r="AZ302" s="209"/>
      <c r="BA302" s="209"/>
      <c r="BB302" s="209"/>
      <c r="BC302" s="209"/>
      <c r="BD302" s="209"/>
      <c r="BE302" s="209"/>
      <c r="BF302" s="209"/>
      <c r="BG302" s="209"/>
    </row>
    <row r="303" spans="2:59" x14ac:dyDescent="0.25">
      <c r="B303" s="207"/>
      <c r="C303" s="208"/>
      <c r="D303" s="208"/>
      <c r="E303" s="208"/>
      <c r="F303" s="208"/>
      <c r="G303" s="208"/>
      <c r="H303" s="208"/>
      <c r="I303" s="208"/>
      <c r="J303" s="208"/>
      <c r="K303" s="208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209"/>
      <c r="AO303" s="209"/>
      <c r="AP303" s="209"/>
      <c r="AQ303" s="209"/>
      <c r="AR303" s="209"/>
      <c r="AS303" s="209"/>
      <c r="AT303" s="209"/>
      <c r="AU303" s="209"/>
      <c r="AV303" s="209"/>
      <c r="AW303" s="209"/>
      <c r="AX303" s="209"/>
      <c r="AY303" s="209"/>
      <c r="AZ303" s="209"/>
      <c r="BA303" s="209"/>
      <c r="BB303" s="209"/>
      <c r="BC303" s="209"/>
      <c r="BD303" s="209"/>
      <c r="BE303" s="209"/>
      <c r="BF303" s="209"/>
      <c r="BG303" s="209"/>
    </row>
    <row r="304" spans="2:59" x14ac:dyDescent="0.25">
      <c r="B304" s="207"/>
      <c r="C304" s="208"/>
      <c r="D304" s="208"/>
      <c r="E304" s="208"/>
      <c r="F304" s="208"/>
      <c r="G304" s="208"/>
      <c r="H304" s="208"/>
      <c r="I304" s="208"/>
      <c r="J304" s="208"/>
      <c r="K304" s="208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  <c r="AH304" s="209"/>
      <c r="AI304" s="209"/>
      <c r="AJ304" s="209"/>
      <c r="AK304" s="209"/>
      <c r="AL304" s="209"/>
      <c r="AM304" s="209"/>
      <c r="AN304" s="209"/>
      <c r="AO304" s="209"/>
      <c r="AP304" s="209"/>
      <c r="AQ304" s="209"/>
      <c r="AR304" s="209"/>
      <c r="AS304" s="209"/>
      <c r="AT304" s="209"/>
      <c r="AU304" s="209"/>
      <c r="AV304" s="209"/>
      <c r="AW304" s="209"/>
      <c r="AX304" s="209"/>
      <c r="AY304" s="209"/>
      <c r="AZ304" s="209"/>
      <c r="BA304" s="209"/>
      <c r="BB304" s="209"/>
      <c r="BC304" s="209"/>
      <c r="BD304" s="209"/>
      <c r="BE304" s="209"/>
      <c r="BF304" s="209"/>
      <c r="BG304" s="209"/>
    </row>
    <row r="305" spans="2:59" x14ac:dyDescent="0.25">
      <c r="B305" s="207"/>
      <c r="C305" s="208"/>
      <c r="D305" s="208"/>
      <c r="E305" s="208"/>
      <c r="F305" s="208"/>
      <c r="G305" s="208"/>
      <c r="H305" s="208"/>
      <c r="I305" s="208"/>
      <c r="J305" s="208"/>
      <c r="K305" s="208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</row>
    <row r="306" spans="2:59" x14ac:dyDescent="0.25">
      <c r="B306" s="207"/>
      <c r="C306" s="208"/>
      <c r="D306" s="208"/>
      <c r="E306" s="208"/>
      <c r="F306" s="208"/>
      <c r="G306" s="208"/>
      <c r="H306" s="208"/>
      <c r="I306" s="208"/>
      <c r="J306" s="208"/>
      <c r="K306" s="208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</row>
    <row r="307" spans="2:59" x14ac:dyDescent="0.25">
      <c r="B307" s="207"/>
      <c r="C307" s="208"/>
      <c r="D307" s="208"/>
      <c r="E307" s="208"/>
      <c r="F307" s="208"/>
      <c r="G307" s="208"/>
      <c r="H307" s="208"/>
      <c r="I307" s="208"/>
      <c r="J307" s="208"/>
      <c r="K307" s="208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  <c r="AH307" s="209"/>
      <c r="AI307" s="209"/>
      <c r="AJ307" s="209"/>
      <c r="AK307" s="209"/>
      <c r="AL307" s="209"/>
      <c r="AM307" s="209"/>
      <c r="AN307" s="209"/>
      <c r="AO307" s="209"/>
      <c r="AP307" s="209"/>
      <c r="AQ307" s="209"/>
      <c r="AR307" s="209"/>
      <c r="AS307" s="209"/>
      <c r="AT307" s="209"/>
      <c r="AU307" s="209"/>
      <c r="AV307" s="209"/>
      <c r="AW307" s="209"/>
      <c r="AX307" s="209"/>
      <c r="AY307" s="209"/>
      <c r="AZ307" s="209"/>
      <c r="BA307" s="209"/>
      <c r="BB307" s="209"/>
      <c r="BC307" s="209"/>
      <c r="BD307" s="209"/>
      <c r="BE307" s="209"/>
      <c r="BF307" s="209"/>
      <c r="BG307" s="209"/>
    </row>
    <row r="308" spans="2:59" x14ac:dyDescent="0.25">
      <c r="B308" s="207"/>
      <c r="C308" s="208"/>
      <c r="D308" s="208"/>
      <c r="E308" s="208"/>
      <c r="F308" s="208"/>
      <c r="G308" s="208"/>
      <c r="H308" s="208"/>
      <c r="I308" s="208"/>
      <c r="J308" s="208"/>
      <c r="K308" s="208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  <c r="AO308" s="209"/>
      <c r="AP308" s="209"/>
      <c r="AQ308" s="209"/>
      <c r="AR308" s="209"/>
      <c r="AS308" s="209"/>
      <c r="AT308" s="209"/>
      <c r="AU308" s="209"/>
      <c r="AV308" s="209"/>
      <c r="AW308" s="209"/>
      <c r="AX308" s="209"/>
      <c r="AY308" s="209"/>
      <c r="AZ308" s="209"/>
      <c r="BA308" s="209"/>
      <c r="BB308" s="209"/>
      <c r="BC308" s="209"/>
      <c r="BD308" s="209"/>
      <c r="BE308" s="209"/>
      <c r="BF308" s="209"/>
      <c r="BG308" s="209"/>
    </row>
    <row r="309" spans="2:59" x14ac:dyDescent="0.25">
      <c r="B309" s="207"/>
      <c r="C309" s="208"/>
      <c r="D309" s="208"/>
      <c r="E309" s="208"/>
      <c r="F309" s="208"/>
      <c r="G309" s="208"/>
      <c r="H309" s="208"/>
      <c r="I309" s="208"/>
      <c r="J309" s="208"/>
      <c r="K309" s="208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</row>
    <row r="310" spans="2:59" x14ac:dyDescent="0.25">
      <c r="B310" s="207"/>
      <c r="C310" s="208"/>
      <c r="D310" s="208"/>
      <c r="E310" s="208"/>
      <c r="F310" s="208"/>
      <c r="G310" s="208"/>
      <c r="H310" s="208"/>
      <c r="I310" s="208"/>
      <c r="J310" s="208"/>
      <c r="K310" s="208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</row>
    <row r="311" spans="2:59" x14ac:dyDescent="0.25">
      <c r="B311" s="207"/>
      <c r="C311" s="208"/>
      <c r="D311" s="208"/>
      <c r="E311" s="208"/>
      <c r="F311" s="208"/>
      <c r="G311" s="208"/>
      <c r="H311" s="208"/>
      <c r="I311" s="208"/>
      <c r="J311" s="208"/>
      <c r="K311" s="208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  <c r="AO311" s="209"/>
      <c r="AP311" s="209"/>
      <c r="AQ311" s="209"/>
      <c r="AR311" s="209"/>
      <c r="AS311" s="209"/>
      <c r="AT311" s="209"/>
      <c r="AU311" s="209"/>
      <c r="AV311" s="209"/>
      <c r="AW311" s="209"/>
      <c r="AX311" s="209"/>
      <c r="AY311" s="209"/>
      <c r="AZ311" s="209"/>
      <c r="BA311" s="209"/>
      <c r="BB311" s="209"/>
      <c r="BC311" s="209"/>
      <c r="BD311" s="209"/>
      <c r="BE311" s="209"/>
      <c r="BF311" s="209"/>
      <c r="BG311" s="209"/>
    </row>
    <row r="312" spans="2:59" x14ac:dyDescent="0.25">
      <c r="B312" s="207"/>
      <c r="C312" s="208"/>
      <c r="D312" s="208"/>
      <c r="E312" s="208"/>
      <c r="F312" s="208"/>
      <c r="G312" s="208"/>
      <c r="H312" s="208"/>
      <c r="I312" s="208"/>
      <c r="J312" s="208"/>
      <c r="K312" s="208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  <c r="AH312" s="209"/>
      <c r="AI312" s="209"/>
      <c r="AJ312" s="209"/>
      <c r="AK312" s="209"/>
      <c r="AL312" s="209"/>
      <c r="AM312" s="209"/>
      <c r="AN312" s="209"/>
      <c r="AO312" s="209"/>
      <c r="AP312" s="209"/>
      <c r="AQ312" s="209"/>
      <c r="AR312" s="209"/>
      <c r="AS312" s="209"/>
      <c r="AT312" s="209"/>
      <c r="AU312" s="209"/>
      <c r="AV312" s="209"/>
      <c r="AW312" s="209"/>
      <c r="AX312" s="209"/>
      <c r="AY312" s="209"/>
      <c r="AZ312" s="209"/>
      <c r="BA312" s="209"/>
      <c r="BB312" s="209"/>
      <c r="BC312" s="209"/>
      <c r="BD312" s="209"/>
      <c r="BE312" s="209"/>
      <c r="BF312" s="209"/>
      <c r="BG312" s="209"/>
    </row>
    <row r="313" spans="2:59" x14ac:dyDescent="0.25">
      <c r="B313" s="207"/>
      <c r="C313" s="208"/>
      <c r="D313" s="208"/>
      <c r="E313" s="208"/>
      <c r="F313" s="208"/>
      <c r="G313" s="208"/>
      <c r="H313" s="208"/>
      <c r="I313" s="208"/>
      <c r="J313" s="208"/>
      <c r="K313" s="208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  <c r="AH313" s="209"/>
      <c r="AI313" s="209"/>
      <c r="AJ313" s="209"/>
      <c r="AK313" s="209"/>
      <c r="AL313" s="209"/>
      <c r="AM313" s="209"/>
      <c r="AN313" s="209"/>
      <c r="AO313" s="209"/>
      <c r="AP313" s="209"/>
      <c r="AQ313" s="209"/>
      <c r="AR313" s="209"/>
      <c r="AS313" s="209"/>
      <c r="AT313" s="209"/>
      <c r="AU313" s="209"/>
      <c r="AV313" s="209"/>
      <c r="AW313" s="209"/>
      <c r="AX313" s="209"/>
      <c r="AY313" s="209"/>
      <c r="AZ313" s="209"/>
      <c r="BA313" s="209"/>
      <c r="BB313" s="209"/>
      <c r="BC313" s="209"/>
      <c r="BD313" s="209"/>
      <c r="BE313" s="209"/>
      <c r="BF313" s="209"/>
      <c r="BG313" s="209"/>
    </row>
    <row r="314" spans="2:59" x14ac:dyDescent="0.25">
      <c r="B314" s="207"/>
      <c r="C314" s="208"/>
      <c r="D314" s="208"/>
      <c r="E314" s="208"/>
      <c r="F314" s="208"/>
      <c r="G314" s="208"/>
      <c r="H314" s="208"/>
      <c r="I314" s="208"/>
      <c r="J314" s="208"/>
      <c r="K314" s="208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  <c r="AH314" s="209"/>
      <c r="AI314" s="209"/>
      <c r="AJ314" s="209"/>
      <c r="AK314" s="209"/>
      <c r="AL314" s="209"/>
      <c r="AM314" s="209"/>
      <c r="AN314" s="209"/>
      <c r="AO314" s="209"/>
      <c r="AP314" s="209"/>
      <c r="AQ314" s="209"/>
      <c r="AR314" s="209"/>
      <c r="AS314" s="209"/>
      <c r="AT314" s="209"/>
      <c r="AU314" s="209"/>
      <c r="AV314" s="209"/>
      <c r="AW314" s="209"/>
      <c r="AX314" s="209"/>
      <c r="AY314" s="209"/>
      <c r="AZ314" s="209"/>
      <c r="BA314" s="209"/>
      <c r="BB314" s="209"/>
      <c r="BC314" s="209"/>
      <c r="BD314" s="209"/>
      <c r="BE314" s="209"/>
      <c r="BF314" s="209"/>
      <c r="BG314" s="209"/>
    </row>
    <row r="315" spans="2:59" x14ac:dyDescent="0.25">
      <c r="B315" s="207"/>
      <c r="C315" s="208"/>
      <c r="D315" s="208"/>
      <c r="E315" s="208"/>
      <c r="F315" s="208"/>
      <c r="G315" s="208"/>
      <c r="H315" s="208"/>
      <c r="I315" s="208"/>
      <c r="J315" s="208"/>
      <c r="K315" s="208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  <c r="AH315" s="209"/>
      <c r="AI315" s="209"/>
      <c r="AJ315" s="209"/>
      <c r="AK315" s="209"/>
      <c r="AL315" s="209"/>
      <c r="AM315" s="209"/>
      <c r="AN315" s="209"/>
      <c r="AO315" s="209"/>
      <c r="AP315" s="209"/>
      <c r="AQ315" s="209"/>
      <c r="AR315" s="209"/>
      <c r="AS315" s="209"/>
      <c r="AT315" s="209"/>
      <c r="AU315" s="209"/>
      <c r="AV315" s="209"/>
      <c r="AW315" s="209"/>
      <c r="AX315" s="209"/>
      <c r="AY315" s="209"/>
      <c r="AZ315" s="209"/>
      <c r="BA315" s="209"/>
      <c r="BB315" s="209"/>
      <c r="BC315" s="209"/>
      <c r="BD315" s="209"/>
      <c r="BE315" s="209"/>
      <c r="BF315" s="209"/>
      <c r="BG315" s="209"/>
    </row>
    <row r="316" spans="2:59" x14ac:dyDescent="0.25">
      <c r="B316" s="207"/>
      <c r="C316" s="208"/>
      <c r="D316" s="208"/>
      <c r="E316" s="208"/>
      <c r="F316" s="208"/>
      <c r="G316" s="208"/>
      <c r="H316" s="208"/>
      <c r="I316" s="208"/>
      <c r="J316" s="208"/>
      <c r="K316" s="208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</row>
    <row r="317" spans="2:59" x14ac:dyDescent="0.25">
      <c r="B317" s="207"/>
      <c r="C317" s="208"/>
      <c r="D317" s="208"/>
      <c r="E317" s="208"/>
      <c r="F317" s="208"/>
      <c r="G317" s="208"/>
      <c r="H317" s="208"/>
      <c r="I317" s="208"/>
      <c r="J317" s="208"/>
      <c r="K317" s="208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  <c r="AH317" s="209"/>
      <c r="AI317" s="209"/>
      <c r="AJ317" s="209"/>
      <c r="AK317" s="209"/>
      <c r="AL317" s="209"/>
      <c r="AM317" s="209"/>
      <c r="AN317" s="209"/>
      <c r="AO317" s="209"/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</row>
    <row r="318" spans="2:59" x14ac:dyDescent="0.25">
      <c r="B318" s="207"/>
      <c r="C318" s="208"/>
      <c r="D318" s="208"/>
      <c r="E318" s="208"/>
      <c r="F318" s="208"/>
      <c r="G318" s="208"/>
      <c r="H318" s="208"/>
      <c r="I318" s="208"/>
      <c r="J318" s="208"/>
      <c r="K318" s="208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  <c r="AH318" s="209"/>
      <c r="AI318" s="209"/>
      <c r="AJ318" s="209"/>
      <c r="AK318" s="209"/>
      <c r="AL318" s="209"/>
      <c r="AM318" s="209"/>
      <c r="AN318" s="209"/>
      <c r="AO318" s="209"/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</row>
    <row r="319" spans="2:59" x14ac:dyDescent="0.25">
      <c r="B319" s="207"/>
      <c r="C319" s="208"/>
      <c r="D319" s="208"/>
      <c r="E319" s="208"/>
      <c r="F319" s="208"/>
      <c r="G319" s="208"/>
      <c r="H319" s="208"/>
      <c r="I319" s="208"/>
      <c r="J319" s="208"/>
      <c r="K319" s="208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  <c r="AH319" s="209"/>
      <c r="AI319" s="209"/>
      <c r="AJ319" s="209"/>
      <c r="AK319" s="209"/>
      <c r="AL319" s="209"/>
      <c r="AM319" s="209"/>
      <c r="AN319" s="209"/>
      <c r="AO319" s="209"/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</row>
    <row r="320" spans="2:59" x14ac:dyDescent="0.25">
      <c r="B320" s="207"/>
      <c r="C320" s="208"/>
      <c r="D320" s="208"/>
      <c r="E320" s="208"/>
      <c r="F320" s="208"/>
      <c r="G320" s="208"/>
      <c r="H320" s="208"/>
      <c r="I320" s="208"/>
      <c r="J320" s="208"/>
      <c r="K320" s="208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  <c r="AH320" s="209"/>
      <c r="AI320" s="209"/>
      <c r="AJ320" s="209"/>
      <c r="AK320" s="209"/>
      <c r="AL320" s="209"/>
      <c r="AM320" s="209"/>
      <c r="AN320" s="209"/>
      <c r="AO320" s="209"/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</row>
    <row r="321" spans="2:59" x14ac:dyDescent="0.25">
      <c r="B321" s="207"/>
      <c r="C321" s="208"/>
      <c r="D321" s="208"/>
      <c r="E321" s="208"/>
      <c r="F321" s="208"/>
      <c r="G321" s="208"/>
      <c r="H321" s="208"/>
      <c r="I321" s="208"/>
      <c r="J321" s="208"/>
      <c r="K321" s="208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  <c r="AO321" s="209"/>
      <c r="AP321" s="209"/>
      <c r="AQ321" s="209"/>
      <c r="AR321" s="209"/>
      <c r="AS321" s="209"/>
      <c r="AT321" s="209"/>
      <c r="AU321" s="209"/>
      <c r="AV321" s="209"/>
      <c r="AW321" s="209"/>
      <c r="AX321" s="209"/>
      <c r="AY321" s="209"/>
      <c r="AZ321" s="209"/>
      <c r="BA321" s="209"/>
      <c r="BB321" s="209"/>
      <c r="BC321" s="209"/>
      <c r="BD321" s="209"/>
      <c r="BE321" s="209"/>
      <c r="BF321" s="209"/>
      <c r="BG321" s="209"/>
    </row>
    <row r="322" spans="2:59" x14ac:dyDescent="0.25">
      <c r="B322" s="207"/>
      <c r="C322" s="208"/>
      <c r="D322" s="208"/>
      <c r="E322" s="208"/>
      <c r="F322" s="208"/>
      <c r="G322" s="208"/>
      <c r="H322" s="208"/>
      <c r="I322" s="208"/>
      <c r="J322" s="208"/>
      <c r="K322" s="208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  <c r="AH322" s="209"/>
      <c r="AI322" s="209"/>
      <c r="AJ322" s="209"/>
      <c r="AK322" s="209"/>
      <c r="AL322" s="209"/>
      <c r="AM322" s="209"/>
      <c r="AN322" s="209"/>
      <c r="AO322" s="209"/>
      <c r="AP322" s="209"/>
      <c r="AQ322" s="209"/>
      <c r="AR322" s="209"/>
      <c r="AS322" s="209"/>
      <c r="AT322" s="209"/>
      <c r="AU322" s="209"/>
      <c r="AV322" s="209"/>
      <c r="AW322" s="209"/>
      <c r="AX322" s="209"/>
      <c r="AY322" s="209"/>
      <c r="AZ322" s="209"/>
      <c r="BA322" s="209"/>
      <c r="BB322" s="209"/>
      <c r="BC322" s="209"/>
      <c r="BD322" s="209"/>
      <c r="BE322" s="209"/>
      <c r="BF322" s="209"/>
      <c r="BG322" s="209"/>
    </row>
    <row r="323" spans="2:59" x14ac:dyDescent="0.25">
      <c r="B323" s="207"/>
      <c r="C323" s="208"/>
      <c r="D323" s="208"/>
      <c r="E323" s="208"/>
      <c r="F323" s="208"/>
      <c r="G323" s="208"/>
      <c r="H323" s="208"/>
      <c r="I323" s="208"/>
      <c r="J323" s="208"/>
      <c r="K323" s="208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</row>
    <row r="324" spans="2:59" x14ac:dyDescent="0.25">
      <c r="B324" s="207"/>
      <c r="C324" s="208"/>
      <c r="D324" s="208"/>
      <c r="E324" s="208"/>
      <c r="F324" s="208"/>
      <c r="G324" s="208"/>
      <c r="H324" s="208"/>
      <c r="I324" s="208"/>
      <c r="J324" s="208"/>
      <c r="K324" s="208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</row>
    <row r="325" spans="2:59" x14ac:dyDescent="0.25">
      <c r="B325" s="207"/>
      <c r="C325" s="208"/>
      <c r="D325" s="208"/>
      <c r="E325" s="208"/>
      <c r="F325" s="208"/>
      <c r="G325" s="208"/>
      <c r="H325" s="208"/>
      <c r="I325" s="208"/>
      <c r="J325" s="208"/>
      <c r="K325" s="208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09"/>
      <c r="AM325" s="209"/>
      <c r="AN325" s="209"/>
      <c r="AO325" s="209"/>
      <c r="AP325" s="209"/>
      <c r="AQ325" s="209"/>
      <c r="AR325" s="209"/>
      <c r="AS325" s="209"/>
      <c r="AT325" s="209"/>
      <c r="AU325" s="209"/>
      <c r="AV325" s="209"/>
      <c r="AW325" s="209"/>
      <c r="AX325" s="209"/>
      <c r="AY325" s="209"/>
      <c r="AZ325" s="209"/>
      <c r="BA325" s="209"/>
      <c r="BB325" s="209"/>
      <c r="BC325" s="209"/>
      <c r="BD325" s="209"/>
      <c r="BE325" s="209"/>
      <c r="BF325" s="209"/>
      <c r="BG325" s="209"/>
    </row>
    <row r="326" spans="2:59" x14ac:dyDescent="0.25">
      <c r="B326" s="207"/>
      <c r="C326" s="208"/>
      <c r="D326" s="208"/>
      <c r="E326" s="208"/>
      <c r="F326" s="208"/>
      <c r="G326" s="208"/>
      <c r="H326" s="208"/>
      <c r="I326" s="208"/>
      <c r="J326" s="208"/>
      <c r="K326" s="208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09"/>
      <c r="AM326" s="209"/>
      <c r="AN326" s="209"/>
      <c r="AO326" s="209"/>
      <c r="AP326" s="209"/>
      <c r="AQ326" s="209"/>
      <c r="AR326" s="209"/>
      <c r="AS326" s="209"/>
      <c r="AT326" s="209"/>
      <c r="AU326" s="209"/>
      <c r="AV326" s="209"/>
      <c r="AW326" s="209"/>
      <c r="AX326" s="209"/>
      <c r="AY326" s="209"/>
      <c r="AZ326" s="209"/>
      <c r="BA326" s="209"/>
      <c r="BB326" s="209"/>
      <c r="BC326" s="209"/>
      <c r="BD326" s="209"/>
      <c r="BE326" s="209"/>
      <c r="BF326" s="209"/>
      <c r="BG326" s="209"/>
    </row>
    <row r="327" spans="2:59" x14ac:dyDescent="0.25">
      <c r="B327" s="207"/>
      <c r="C327" s="208"/>
      <c r="D327" s="208"/>
      <c r="E327" s="208"/>
      <c r="F327" s="208"/>
      <c r="G327" s="208"/>
      <c r="H327" s="208"/>
      <c r="I327" s="208"/>
      <c r="J327" s="208"/>
      <c r="K327" s="208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  <c r="AH327" s="209"/>
      <c r="AI327" s="209"/>
      <c r="AJ327" s="209"/>
      <c r="AK327" s="209"/>
      <c r="AL327" s="209"/>
      <c r="AM327" s="209"/>
      <c r="AN327" s="209"/>
      <c r="AO327" s="209"/>
      <c r="AP327" s="209"/>
      <c r="AQ327" s="209"/>
      <c r="AR327" s="209"/>
      <c r="AS327" s="209"/>
      <c r="AT327" s="209"/>
      <c r="AU327" s="209"/>
      <c r="AV327" s="209"/>
      <c r="AW327" s="209"/>
      <c r="AX327" s="209"/>
      <c r="AY327" s="209"/>
      <c r="AZ327" s="209"/>
      <c r="BA327" s="209"/>
      <c r="BB327" s="209"/>
      <c r="BC327" s="209"/>
      <c r="BD327" s="209"/>
      <c r="BE327" s="209"/>
      <c r="BF327" s="209"/>
      <c r="BG327" s="209"/>
    </row>
    <row r="328" spans="2:59" x14ac:dyDescent="0.25">
      <c r="B328" s="207"/>
      <c r="C328" s="208"/>
      <c r="D328" s="208"/>
      <c r="E328" s="208"/>
      <c r="F328" s="208"/>
      <c r="G328" s="208"/>
      <c r="H328" s="208"/>
      <c r="I328" s="208"/>
      <c r="J328" s="208"/>
      <c r="K328" s="208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  <c r="AH328" s="209"/>
      <c r="AI328" s="209"/>
      <c r="AJ328" s="209"/>
      <c r="AK328" s="209"/>
      <c r="AL328" s="209"/>
      <c r="AM328" s="209"/>
      <c r="AN328" s="209"/>
      <c r="AO328" s="209"/>
      <c r="AP328" s="209"/>
      <c r="AQ328" s="209"/>
      <c r="AR328" s="209"/>
      <c r="AS328" s="209"/>
      <c r="AT328" s="209"/>
      <c r="AU328" s="209"/>
      <c r="AV328" s="209"/>
      <c r="AW328" s="209"/>
      <c r="AX328" s="209"/>
      <c r="AY328" s="209"/>
      <c r="AZ328" s="209"/>
      <c r="BA328" s="209"/>
      <c r="BB328" s="209"/>
      <c r="BC328" s="209"/>
      <c r="BD328" s="209"/>
      <c r="BE328" s="209"/>
      <c r="BF328" s="209"/>
      <c r="BG328" s="209"/>
    </row>
    <row r="329" spans="2:59" x14ac:dyDescent="0.25">
      <c r="B329" s="207"/>
      <c r="C329" s="208"/>
      <c r="D329" s="208"/>
      <c r="E329" s="208"/>
      <c r="F329" s="208"/>
      <c r="G329" s="208"/>
      <c r="H329" s="208"/>
      <c r="I329" s="208"/>
      <c r="J329" s="208"/>
      <c r="K329" s="208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  <c r="AH329" s="209"/>
      <c r="AI329" s="209"/>
      <c r="AJ329" s="209"/>
      <c r="AK329" s="209"/>
      <c r="AL329" s="209"/>
      <c r="AM329" s="209"/>
      <c r="AN329" s="209"/>
      <c r="AO329" s="209"/>
      <c r="AP329" s="209"/>
      <c r="AQ329" s="209"/>
      <c r="AR329" s="209"/>
      <c r="AS329" s="209"/>
      <c r="AT329" s="209"/>
      <c r="AU329" s="209"/>
      <c r="AV329" s="209"/>
      <c r="AW329" s="209"/>
      <c r="AX329" s="209"/>
      <c r="AY329" s="209"/>
      <c r="AZ329" s="209"/>
      <c r="BA329" s="209"/>
      <c r="BB329" s="209"/>
      <c r="BC329" s="209"/>
      <c r="BD329" s="209"/>
      <c r="BE329" s="209"/>
      <c r="BF329" s="209"/>
      <c r="BG329" s="209"/>
    </row>
    <row r="330" spans="2:59" x14ac:dyDescent="0.25">
      <c r="B330" s="207"/>
      <c r="C330" s="208"/>
      <c r="D330" s="208"/>
      <c r="E330" s="208"/>
      <c r="F330" s="208"/>
      <c r="G330" s="208"/>
      <c r="H330" s="208"/>
      <c r="I330" s="208"/>
      <c r="J330" s="208"/>
      <c r="K330" s="208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09"/>
      <c r="BG330" s="209"/>
    </row>
    <row r="331" spans="2:59" x14ac:dyDescent="0.25">
      <c r="B331" s="207"/>
      <c r="C331" s="208"/>
      <c r="D331" s="208"/>
      <c r="E331" s="208"/>
      <c r="F331" s="208"/>
      <c r="G331" s="208"/>
      <c r="H331" s="208"/>
      <c r="I331" s="208"/>
      <c r="J331" s="208"/>
      <c r="K331" s="208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09"/>
      <c r="BG331" s="209"/>
    </row>
    <row r="332" spans="2:59" x14ac:dyDescent="0.25">
      <c r="B332" s="207"/>
      <c r="C332" s="208"/>
      <c r="D332" s="208"/>
      <c r="E332" s="208"/>
      <c r="F332" s="208"/>
      <c r="G332" s="208"/>
      <c r="H332" s="208"/>
      <c r="I332" s="208"/>
      <c r="J332" s="208"/>
      <c r="K332" s="208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09"/>
      <c r="BG332" s="209"/>
    </row>
    <row r="333" spans="2:59" x14ac:dyDescent="0.25">
      <c r="B333" s="207"/>
      <c r="C333" s="208"/>
      <c r="D333" s="208"/>
      <c r="E333" s="208"/>
      <c r="F333" s="208"/>
      <c r="G333" s="208"/>
      <c r="H333" s="208"/>
      <c r="I333" s="208"/>
      <c r="J333" s="208"/>
      <c r="K333" s="208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09"/>
      <c r="BG333" s="209"/>
    </row>
    <row r="334" spans="2:59" x14ac:dyDescent="0.25">
      <c r="B334" s="207"/>
      <c r="C334" s="208"/>
      <c r="D334" s="208"/>
      <c r="E334" s="208"/>
      <c r="F334" s="208"/>
      <c r="G334" s="208"/>
      <c r="H334" s="208"/>
      <c r="I334" s="208"/>
      <c r="J334" s="208"/>
      <c r="K334" s="208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09"/>
      <c r="BG334" s="209"/>
    </row>
    <row r="335" spans="2:59" x14ac:dyDescent="0.25">
      <c r="B335" s="207"/>
      <c r="C335" s="208"/>
      <c r="D335" s="208"/>
      <c r="E335" s="208"/>
      <c r="F335" s="208"/>
      <c r="G335" s="208"/>
      <c r="H335" s="208"/>
      <c r="I335" s="208"/>
      <c r="J335" s="208"/>
      <c r="K335" s="208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09"/>
      <c r="AN335" s="209"/>
      <c r="AO335" s="209"/>
      <c r="AP335" s="209"/>
      <c r="AQ335" s="209"/>
      <c r="AR335" s="209"/>
      <c r="AS335" s="209"/>
      <c r="AT335" s="209"/>
      <c r="AU335" s="209"/>
      <c r="AV335" s="209"/>
      <c r="AW335" s="209"/>
      <c r="AX335" s="209"/>
      <c r="AY335" s="209"/>
      <c r="AZ335" s="209"/>
      <c r="BA335" s="209"/>
      <c r="BB335" s="209"/>
      <c r="BC335" s="209"/>
      <c r="BD335" s="209"/>
      <c r="BE335" s="209"/>
      <c r="BF335" s="209"/>
      <c r="BG335" s="209"/>
    </row>
    <row r="336" spans="2:59" x14ac:dyDescent="0.25">
      <c r="B336" s="207"/>
      <c r="C336" s="208"/>
      <c r="D336" s="208"/>
      <c r="E336" s="208"/>
      <c r="F336" s="208"/>
      <c r="G336" s="208"/>
      <c r="H336" s="208"/>
      <c r="I336" s="208"/>
      <c r="J336" s="208"/>
      <c r="K336" s="208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  <c r="AO336" s="209"/>
      <c r="AP336" s="209"/>
      <c r="AQ336" s="209"/>
      <c r="AR336" s="209"/>
      <c r="AS336" s="209"/>
      <c r="AT336" s="209"/>
      <c r="AU336" s="209"/>
      <c r="AV336" s="209"/>
      <c r="AW336" s="209"/>
      <c r="AX336" s="209"/>
      <c r="AY336" s="209"/>
      <c r="AZ336" s="209"/>
      <c r="BA336" s="209"/>
      <c r="BB336" s="209"/>
      <c r="BC336" s="209"/>
      <c r="BD336" s="209"/>
      <c r="BE336" s="209"/>
      <c r="BF336" s="209"/>
      <c r="BG336" s="209"/>
    </row>
    <row r="337" spans="2:59" x14ac:dyDescent="0.25">
      <c r="B337" s="207"/>
      <c r="C337" s="208"/>
      <c r="D337" s="208"/>
      <c r="E337" s="208"/>
      <c r="F337" s="208"/>
      <c r="G337" s="208"/>
      <c r="H337" s="208"/>
      <c r="I337" s="208"/>
      <c r="J337" s="208"/>
      <c r="K337" s="208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  <c r="AH337" s="209"/>
      <c r="AI337" s="209"/>
      <c r="AJ337" s="209"/>
      <c r="AK337" s="209"/>
      <c r="AL337" s="209"/>
      <c r="AM337" s="209"/>
      <c r="AN337" s="209"/>
      <c r="AO337" s="209"/>
      <c r="AP337" s="209"/>
      <c r="AQ337" s="209"/>
      <c r="AR337" s="209"/>
      <c r="AS337" s="209"/>
      <c r="AT337" s="209"/>
      <c r="AU337" s="209"/>
      <c r="AV337" s="209"/>
      <c r="AW337" s="209"/>
      <c r="AX337" s="209"/>
      <c r="AY337" s="209"/>
      <c r="AZ337" s="209"/>
      <c r="BA337" s="209"/>
      <c r="BB337" s="209"/>
      <c r="BC337" s="209"/>
      <c r="BD337" s="209"/>
      <c r="BE337" s="209"/>
      <c r="BF337" s="209"/>
      <c r="BG337" s="209"/>
    </row>
    <row r="338" spans="2:59" x14ac:dyDescent="0.25">
      <c r="B338" s="207"/>
      <c r="C338" s="208"/>
      <c r="D338" s="208"/>
      <c r="E338" s="208"/>
      <c r="F338" s="208"/>
      <c r="G338" s="208"/>
      <c r="H338" s="208"/>
      <c r="I338" s="208"/>
      <c r="J338" s="208"/>
      <c r="K338" s="208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  <c r="AH338" s="209"/>
      <c r="AI338" s="209"/>
      <c r="AJ338" s="209"/>
      <c r="AK338" s="209"/>
      <c r="AL338" s="209"/>
      <c r="AM338" s="209"/>
      <c r="AN338" s="209"/>
      <c r="AO338" s="209"/>
      <c r="AP338" s="209"/>
      <c r="AQ338" s="209"/>
      <c r="AR338" s="209"/>
      <c r="AS338" s="209"/>
      <c r="AT338" s="209"/>
      <c r="AU338" s="209"/>
      <c r="AV338" s="209"/>
      <c r="AW338" s="209"/>
      <c r="AX338" s="209"/>
      <c r="AY338" s="209"/>
      <c r="AZ338" s="209"/>
      <c r="BA338" s="209"/>
      <c r="BB338" s="209"/>
      <c r="BC338" s="209"/>
      <c r="BD338" s="209"/>
      <c r="BE338" s="209"/>
      <c r="BF338" s="209"/>
      <c r="BG338" s="209"/>
    </row>
    <row r="339" spans="2:59" x14ac:dyDescent="0.25">
      <c r="B339" s="207"/>
      <c r="C339" s="208"/>
      <c r="D339" s="208"/>
      <c r="E339" s="208"/>
      <c r="F339" s="208"/>
      <c r="G339" s="208"/>
      <c r="H339" s="208"/>
      <c r="I339" s="208"/>
      <c r="J339" s="208"/>
      <c r="K339" s="208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  <c r="AH339" s="209"/>
      <c r="AI339" s="209"/>
      <c r="AJ339" s="209"/>
      <c r="AK339" s="209"/>
      <c r="AL339" s="209"/>
      <c r="AM339" s="209"/>
      <c r="AN339" s="209"/>
      <c r="AO339" s="209"/>
      <c r="AP339" s="209"/>
      <c r="AQ339" s="209"/>
      <c r="AR339" s="209"/>
      <c r="AS339" s="209"/>
      <c r="AT339" s="209"/>
      <c r="AU339" s="209"/>
      <c r="AV339" s="209"/>
      <c r="AW339" s="209"/>
      <c r="AX339" s="209"/>
      <c r="AY339" s="209"/>
      <c r="AZ339" s="209"/>
      <c r="BA339" s="209"/>
      <c r="BB339" s="209"/>
      <c r="BC339" s="209"/>
      <c r="BD339" s="209"/>
      <c r="BE339" s="209"/>
      <c r="BF339" s="209"/>
      <c r="BG339" s="209"/>
    </row>
    <row r="340" spans="2:59" x14ac:dyDescent="0.25">
      <c r="B340" s="207"/>
      <c r="C340" s="208"/>
      <c r="D340" s="208"/>
      <c r="E340" s="208"/>
      <c r="F340" s="208"/>
      <c r="G340" s="208"/>
      <c r="H340" s="208"/>
      <c r="I340" s="208"/>
      <c r="J340" s="208"/>
      <c r="K340" s="208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  <c r="AH340" s="209"/>
      <c r="AI340" s="209"/>
      <c r="AJ340" s="209"/>
      <c r="AK340" s="209"/>
      <c r="AL340" s="209"/>
      <c r="AM340" s="209"/>
      <c r="AN340" s="209"/>
      <c r="AO340" s="209"/>
      <c r="AP340" s="209"/>
      <c r="AQ340" s="209"/>
      <c r="AR340" s="209"/>
      <c r="AS340" s="209"/>
      <c r="AT340" s="209"/>
      <c r="AU340" s="209"/>
      <c r="AV340" s="209"/>
      <c r="AW340" s="209"/>
      <c r="AX340" s="209"/>
      <c r="AY340" s="209"/>
      <c r="AZ340" s="209"/>
      <c r="BA340" s="209"/>
      <c r="BB340" s="209"/>
      <c r="BC340" s="209"/>
      <c r="BD340" s="209"/>
      <c r="BE340" s="209"/>
      <c r="BF340" s="209"/>
      <c r="BG340" s="209"/>
    </row>
    <row r="341" spans="2:59" x14ac:dyDescent="0.25">
      <c r="B341" s="207"/>
      <c r="C341" s="208"/>
      <c r="D341" s="208"/>
      <c r="E341" s="208"/>
      <c r="F341" s="208"/>
      <c r="G341" s="208"/>
      <c r="H341" s="208"/>
      <c r="I341" s="208"/>
      <c r="J341" s="208"/>
      <c r="K341" s="208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  <c r="AH341" s="209"/>
      <c r="AI341" s="209"/>
      <c r="AJ341" s="209"/>
      <c r="AK341" s="209"/>
      <c r="AL341" s="209"/>
      <c r="AM341" s="209"/>
      <c r="AN341" s="209"/>
      <c r="AO341" s="209"/>
      <c r="AP341" s="209"/>
      <c r="AQ341" s="209"/>
      <c r="AR341" s="209"/>
      <c r="AS341" s="209"/>
      <c r="AT341" s="209"/>
      <c r="AU341" s="209"/>
      <c r="AV341" s="209"/>
      <c r="AW341" s="209"/>
      <c r="AX341" s="209"/>
      <c r="AY341" s="209"/>
      <c r="AZ341" s="209"/>
      <c r="BA341" s="209"/>
      <c r="BB341" s="209"/>
      <c r="BC341" s="209"/>
      <c r="BD341" s="209"/>
      <c r="BE341" s="209"/>
      <c r="BF341" s="209"/>
      <c r="BG341" s="209"/>
    </row>
    <row r="342" spans="2:59" x14ac:dyDescent="0.25">
      <c r="B342" s="207"/>
      <c r="C342" s="208"/>
      <c r="D342" s="208"/>
      <c r="E342" s="208"/>
      <c r="F342" s="208"/>
      <c r="G342" s="208"/>
      <c r="H342" s="208"/>
      <c r="I342" s="208"/>
      <c r="J342" s="208"/>
      <c r="K342" s="208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  <c r="AH342" s="209"/>
      <c r="AI342" s="209"/>
      <c r="AJ342" s="209"/>
      <c r="AK342" s="209"/>
      <c r="AL342" s="209"/>
      <c r="AM342" s="209"/>
      <c r="AN342" s="209"/>
      <c r="AO342" s="209"/>
      <c r="AP342" s="209"/>
      <c r="AQ342" s="209"/>
      <c r="AR342" s="209"/>
      <c r="AS342" s="209"/>
      <c r="AT342" s="209"/>
      <c r="AU342" s="209"/>
      <c r="AV342" s="209"/>
      <c r="AW342" s="209"/>
      <c r="AX342" s="209"/>
      <c r="AY342" s="209"/>
      <c r="AZ342" s="209"/>
      <c r="BA342" s="209"/>
      <c r="BB342" s="209"/>
      <c r="BC342" s="209"/>
      <c r="BD342" s="209"/>
      <c r="BE342" s="209"/>
      <c r="BF342" s="209"/>
      <c r="BG342" s="209"/>
    </row>
    <row r="343" spans="2:59" x14ac:dyDescent="0.25">
      <c r="B343" s="207"/>
      <c r="C343" s="208"/>
      <c r="D343" s="208"/>
      <c r="E343" s="208"/>
      <c r="F343" s="208"/>
      <c r="G343" s="208"/>
      <c r="H343" s="208"/>
      <c r="I343" s="208"/>
      <c r="J343" s="208"/>
      <c r="K343" s="208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  <c r="AH343" s="209"/>
      <c r="AI343" s="209"/>
      <c r="AJ343" s="209"/>
      <c r="AK343" s="209"/>
      <c r="AL343" s="209"/>
      <c r="AM343" s="209"/>
      <c r="AN343" s="209"/>
      <c r="AO343" s="209"/>
      <c r="AP343" s="209"/>
      <c r="AQ343" s="209"/>
      <c r="AR343" s="209"/>
      <c r="AS343" s="209"/>
      <c r="AT343" s="209"/>
      <c r="AU343" s="209"/>
      <c r="AV343" s="209"/>
      <c r="AW343" s="209"/>
      <c r="AX343" s="209"/>
      <c r="AY343" s="209"/>
      <c r="AZ343" s="209"/>
      <c r="BA343" s="209"/>
      <c r="BB343" s="209"/>
      <c r="BC343" s="209"/>
      <c r="BD343" s="209"/>
      <c r="BE343" s="209"/>
      <c r="BF343" s="209"/>
      <c r="BG343" s="209"/>
    </row>
    <row r="344" spans="2:59" x14ac:dyDescent="0.25">
      <c r="B344" s="207"/>
      <c r="C344" s="208"/>
      <c r="D344" s="208"/>
      <c r="E344" s="208"/>
      <c r="F344" s="208"/>
      <c r="G344" s="208"/>
      <c r="H344" s="208"/>
      <c r="I344" s="208"/>
      <c r="J344" s="208"/>
      <c r="K344" s="208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  <c r="AH344" s="209"/>
      <c r="AI344" s="209"/>
      <c r="AJ344" s="209"/>
      <c r="AK344" s="209"/>
      <c r="AL344" s="209"/>
      <c r="AM344" s="209"/>
      <c r="AN344" s="209"/>
      <c r="AO344" s="209"/>
      <c r="AP344" s="209"/>
      <c r="AQ344" s="209"/>
      <c r="AR344" s="209"/>
      <c r="AS344" s="209"/>
      <c r="AT344" s="209"/>
      <c r="AU344" s="209"/>
      <c r="AV344" s="209"/>
      <c r="AW344" s="209"/>
      <c r="AX344" s="209"/>
      <c r="AY344" s="209"/>
      <c r="AZ344" s="209"/>
      <c r="BA344" s="209"/>
      <c r="BB344" s="209"/>
      <c r="BC344" s="209"/>
      <c r="BD344" s="209"/>
      <c r="BE344" s="209"/>
      <c r="BF344" s="209"/>
      <c r="BG344" s="209"/>
    </row>
    <row r="345" spans="2:59" x14ac:dyDescent="0.25">
      <c r="B345" s="207"/>
      <c r="C345" s="208"/>
      <c r="D345" s="208"/>
      <c r="E345" s="208"/>
      <c r="F345" s="208"/>
      <c r="G345" s="208"/>
      <c r="H345" s="208"/>
      <c r="I345" s="208"/>
      <c r="J345" s="208"/>
      <c r="K345" s="208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  <c r="AH345" s="209"/>
      <c r="AI345" s="209"/>
      <c r="AJ345" s="209"/>
      <c r="AK345" s="209"/>
      <c r="AL345" s="209"/>
      <c r="AM345" s="209"/>
      <c r="AN345" s="209"/>
      <c r="AO345" s="209"/>
      <c r="AP345" s="209"/>
      <c r="AQ345" s="209"/>
      <c r="AR345" s="209"/>
      <c r="AS345" s="209"/>
      <c r="AT345" s="209"/>
      <c r="AU345" s="209"/>
      <c r="AV345" s="209"/>
      <c r="AW345" s="209"/>
      <c r="AX345" s="209"/>
      <c r="AY345" s="209"/>
      <c r="AZ345" s="209"/>
      <c r="BA345" s="209"/>
      <c r="BB345" s="209"/>
      <c r="BC345" s="209"/>
      <c r="BD345" s="209"/>
      <c r="BE345" s="209"/>
      <c r="BF345" s="209"/>
      <c r="BG345" s="209"/>
    </row>
    <row r="346" spans="2:59" x14ac:dyDescent="0.25">
      <c r="B346" s="207"/>
      <c r="C346" s="208"/>
      <c r="D346" s="208"/>
      <c r="E346" s="208"/>
      <c r="F346" s="208"/>
      <c r="G346" s="208"/>
      <c r="H346" s="208"/>
      <c r="I346" s="208"/>
      <c r="J346" s="208"/>
      <c r="K346" s="208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  <c r="AH346" s="209"/>
      <c r="AI346" s="209"/>
      <c r="AJ346" s="209"/>
      <c r="AK346" s="209"/>
      <c r="AL346" s="209"/>
      <c r="AM346" s="209"/>
      <c r="AN346" s="209"/>
      <c r="AO346" s="209"/>
      <c r="AP346" s="209"/>
      <c r="AQ346" s="209"/>
      <c r="AR346" s="209"/>
      <c r="AS346" s="209"/>
      <c r="AT346" s="209"/>
      <c r="AU346" s="209"/>
      <c r="AV346" s="209"/>
      <c r="AW346" s="209"/>
      <c r="AX346" s="209"/>
      <c r="AY346" s="209"/>
      <c r="AZ346" s="209"/>
      <c r="BA346" s="209"/>
      <c r="BB346" s="209"/>
      <c r="BC346" s="209"/>
      <c r="BD346" s="209"/>
      <c r="BE346" s="209"/>
      <c r="BF346" s="209"/>
      <c r="BG346" s="209"/>
    </row>
    <row r="347" spans="2:59" x14ac:dyDescent="0.25">
      <c r="B347" s="207"/>
      <c r="C347" s="208"/>
      <c r="D347" s="208"/>
      <c r="E347" s="208"/>
      <c r="F347" s="208"/>
      <c r="G347" s="208"/>
      <c r="H347" s="208"/>
      <c r="I347" s="208"/>
      <c r="J347" s="208"/>
      <c r="K347" s="208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  <c r="AH347" s="209"/>
      <c r="AI347" s="209"/>
      <c r="AJ347" s="209"/>
      <c r="AK347" s="209"/>
      <c r="AL347" s="209"/>
      <c r="AM347" s="209"/>
      <c r="AN347" s="209"/>
      <c r="AO347" s="209"/>
      <c r="AP347" s="209"/>
      <c r="AQ347" s="209"/>
      <c r="AR347" s="209"/>
      <c r="AS347" s="209"/>
      <c r="AT347" s="209"/>
      <c r="AU347" s="209"/>
      <c r="AV347" s="209"/>
      <c r="AW347" s="209"/>
      <c r="AX347" s="209"/>
      <c r="AY347" s="209"/>
      <c r="AZ347" s="209"/>
      <c r="BA347" s="209"/>
      <c r="BB347" s="209"/>
      <c r="BC347" s="209"/>
      <c r="BD347" s="209"/>
      <c r="BE347" s="209"/>
      <c r="BF347" s="209"/>
      <c r="BG347" s="209"/>
    </row>
    <row r="348" spans="2:59" x14ac:dyDescent="0.25">
      <c r="B348" s="207"/>
      <c r="C348" s="208"/>
      <c r="D348" s="208"/>
      <c r="E348" s="208"/>
      <c r="F348" s="208"/>
      <c r="G348" s="208"/>
      <c r="H348" s="208"/>
      <c r="I348" s="208"/>
      <c r="J348" s="208"/>
      <c r="K348" s="208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  <c r="AH348" s="209"/>
      <c r="AI348" s="209"/>
      <c r="AJ348" s="209"/>
      <c r="AK348" s="209"/>
      <c r="AL348" s="209"/>
      <c r="AM348" s="209"/>
      <c r="AN348" s="209"/>
      <c r="AO348" s="209"/>
      <c r="AP348" s="209"/>
      <c r="AQ348" s="209"/>
      <c r="AR348" s="209"/>
      <c r="AS348" s="209"/>
      <c r="AT348" s="209"/>
      <c r="AU348" s="209"/>
      <c r="AV348" s="209"/>
      <c r="AW348" s="209"/>
      <c r="AX348" s="209"/>
      <c r="AY348" s="209"/>
      <c r="AZ348" s="209"/>
      <c r="BA348" s="209"/>
      <c r="BB348" s="209"/>
      <c r="BC348" s="209"/>
      <c r="BD348" s="209"/>
      <c r="BE348" s="209"/>
      <c r="BF348" s="209"/>
      <c r="BG348" s="209"/>
    </row>
    <row r="349" spans="2:59" x14ac:dyDescent="0.25">
      <c r="B349" s="207"/>
      <c r="C349" s="208"/>
      <c r="D349" s="208"/>
      <c r="E349" s="208"/>
      <c r="F349" s="208"/>
      <c r="G349" s="208"/>
      <c r="H349" s="208"/>
      <c r="I349" s="208"/>
      <c r="J349" s="208"/>
      <c r="K349" s="208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  <c r="AH349" s="209"/>
      <c r="AI349" s="209"/>
      <c r="AJ349" s="209"/>
      <c r="AK349" s="209"/>
      <c r="AL349" s="209"/>
      <c r="AM349" s="209"/>
      <c r="AN349" s="209"/>
      <c r="AO349" s="209"/>
      <c r="AP349" s="209"/>
      <c r="AQ349" s="209"/>
      <c r="AR349" s="209"/>
      <c r="AS349" s="209"/>
      <c r="AT349" s="209"/>
      <c r="AU349" s="209"/>
      <c r="AV349" s="209"/>
      <c r="AW349" s="209"/>
      <c r="AX349" s="209"/>
      <c r="AY349" s="209"/>
      <c r="AZ349" s="209"/>
      <c r="BA349" s="209"/>
      <c r="BB349" s="209"/>
      <c r="BC349" s="209"/>
      <c r="BD349" s="209"/>
      <c r="BE349" s="209"/>
      <c r="BF349" s="209"/>
      <c r="BG349" s="209"/>
    </row>
    <row r="350" spans="2:59" x14ac:dyDescent="0.25">
      <c r="B350" s="207"/>
      <c r="C350" s="208"/>
      <c r="D350" s="208"/>
      <c r="E350" s="208"/>
      <c r="F350" s="208"/>
      <c r="G350" s="208"/>
      <c r="H350" s="208"/>
      <c r="I350" s="208"/>
      <c r="J350" s="208"/>
      <c r="K350" s="208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  <c r="AH350" s="209"/>
      <c r="AI350" s="209"/>
      <c r="AJ350" s="209"/>
      <c r="AK350" s="209"/>
      <c r="AL350" s="209"/>
      <c r="AM350" s="209"/>
      <c r="AN350" s="209"/>
      <c r="AO350" s="209"/>
      <c r="AP350" s="209"/>
      <c r="AQ350" s="209"/>
      <c r="AR350" s="209"/>
      <c r="AS350" s="209"/>
      <c r="AT350" s="209"/>
      <c r="AU350" s="209"/>
      <c r="AV350" s="209"/>
      <c r="AW350" s="209"/>
      <c r="AX350" s="209"/>
      <c r="AY350" s="209"/>
      <c r="AZ350" s="209"/>
      <c r="BA350" s="209"/>
      <c r="BB350" s="209"/>
      <c r="BC350" s="209"/>
      <c r="BD350" s="209"/>
      <c r="BE350" s="209"/>
      <c r="BF350" s="209"/>
      <c r="BG350" s="209"/>
    </row>
    <row r="351" spans="2:59" x14ac:dyDescent="0.25">
      <c r="B351" s="207"/>
      <c r="C351" s="208"/>
      <c r="D351" s="208"/>
      <c r="E351" s="208"/>
      <c r="F351" s="208"/>
      <c r="G351" s="208"/>
      <c r="H351" s="208"/>
      <c r="I351" s="208"/>
      <c r="J351" s="208"/>
      <c r="K351" s="208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  <c r="AH351" s="209"/>
      <c r="AI351" s="209"/>
      <c r="AJ351" s="209"/>
      <c r="AK351" s="209"/>
      <c r="AL351" s="209"/>
      <c r="AM351" s="209"/>
      <c r="AN351" s="209"/>
      <c r="AO351" s="209"/>
      <c r="AP351" s="209"/>
      <c r="AQ351" s="209"/>
      <c r="AR351" s="209"/>
      <c r="AS351" s="209"/>
      <c r="AT351" s="209"/>
      <c r="AU351" s="209"/>
      <c r="AV351" s="209"/>
      <c r="AW351" s="209"/>
      <c r="AX351" s="209"/>
      <c r="AY351" s="209"/>
      <c r="AZ351" s="209"/>
      <c r="BA351" s="209"/>
      <c r="BB351" s="209"/>
      <c r="BC351" s="209"/>
      <c r="BD351" s="209"/>
      <c r="BE351" s="209"/>
      <c r="BF351" s="209"/>
      <c r="BG351" s="209"/>
    </row>
    <row r="352" spans="2:59" x14ac:dyDescent="0.25">
      <c r="B352" s="207"/>
      <c r="C352" s="208"/>
      <c r="D352" s="208"/>
      <c r="E352" s="208"/>
      <c r="F352" s="208"/>
      <c r="G352" s="208"/>
      <c r="H352" s="208"/>
      <c r="I352" s="208"/>
      <c r="J352" s="208"/>
      <c r="K352" s="208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  <c r="AH352" s="209"/>
      <c r="AI352" s="209"/>
      <c r="AJ352" s="209"/>
      <c r="AK352" s="209"/>
      <c r="AL352" s="209"/>
      <c r="AM352" s="209"/>
      <c r="AN352" s="209"/>
      <c r="AO352" s="209"/>
      <c r="AP352" s="209"/>
      <c r="AQ352" s="209"/>
      <c r="AR352" s="209"/>
      <c r="AS352" s="209"/>
      <c r="AT352" s="209"/>
      <c r="AU352" s="209"/>
      <c r="AV352" s="209"/>
      <c r="AW352" s="209"/>
      <c r="AX352" s="209"/>
      <c r="AY352" s="209"/>
      <c r="AZ352" s="209"/>
      <c r="BA352" s="209"/>
      <c r="BB352" s="209"/>
      <c r="BC352" s="209"/>
      <c r="BD352" s="209"/>
      <c r="BE352" s="209"/>
      <c r="BF352" s="209"/>
      <c r="BG352" s="209"/>
    </row>
    <row r="353" spans="2:59" x14ac:dyDescent="0.25">
      <c r="B353" s="207"/>
      <c r="C353" s="208"/>
      <c r="D353" s="208"/>
      <c r="E353" s="208"/>
      <c r="F353" s="208"/>
      <c r="G353" s="208"/>
      <c r="H353" s="208"/>
      <c r="I353" s="208"/>
      <c r="J353" s="208"/>
      <c r="K353" s="208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  <c r="AH353" s="209"/>
      <c r="AI353" s="209"/>
      <c r="AJ353" s="209"/>
      <c r="AK353" s="209"/>
      <c r="AL353" s="209"/>
      <c r="AM353" s="209"/>
      <c r="AN353" s="209"/>
      <c r="AO353" s="209"/>
      <c r="AP353" s="209"/>
      <c r="AQ353" s="209"/>
      <c r="AR353" s="209"/>
      <c r="AS353" s="209"/>
      <c r="AT353" s="209"/>
      <c r="AU353" s="209"/>
      <c r="AV353" s="209"/>
      <c r="AW353" s="209"/>
      <c r="AX353" s="209"/>
      <c r="AY353" s="209"/>
      <c r="AZ353" s="209"/>
      <c r="BA353" s="209"/>
      <c r="BB353" s="209"/>
      <c r="BC353" s="209"/>
      <c r="BD353" s="209"/>
      <c r="BE353" s="209"/>
      <c r="BF353" s="209"/>
      <c r="BG353" s="209"/>
    </row>
    <row r="354" spans="2:59" x14ac:dyDescent="0.25">
      <c r="B354" s="207"/>
      <c r="C354" s="208"/>
      <c r="D354" s="208"/>
      <c r="E354" s="208"/>
      <c r="F354" s="208"/>
      <c r="G354" s="208"/>
      <c r="H354" s="208"/>
      <c r="I354" s="208"/>
      <c r="J354" s="208"/>
      <c r="K354" s="208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  <c r="AH354" s="209"/>
      <c r="AI354" s="209"/>
      <c r="AJ354" s="209"/>
      <c r="AK354" s="209"/>
      <c r="AL354" s="209"/>
      <c r="AM354" s="209"/>
      <c r="AN354" s="209"/>
      <c r="AO354" s="209"/>
      <c r="AP354" s="209"/>
      <c r="AQ354" s="209"/>
      <c r="AR354" s="209"/>
      <c r="AS354" s="209"/>
      <c r="AT354" s="209"/>
      <c r="AU354" s="209"/>
      <c r="AV354" s="209"/>
      <c r="AW354" s="209"/>
      <c r="AX354" s="209"/>
      <c r="AY354" s="209"/>
      <c r="AZ354" s="209"/>
      <c r="BA354" s="209"/>
      <c r="BB354" s="209"/>
      <c r="BC354" s="209"/>
      <c r="BD354" s="209"/>
      <c r="BE354" s="209"/>
      <c r="BF354" s="209"/>
      <c r="BG354" s="209"/>
    </row>
    <row r="355" spans="2:59" x14ac:dyDescent="0.25">
      <c r="B355" s="207"/>
      <c r="C355" s="208"/>
      <c r="D355" s="208"/>
      <c r="E355" s="208"/>
      <c r="F355" s="208"/>
      <c r="G355" s="208"/>
      <c r="H355" s="208"/>
      <c r="I355" s="208"/>
      <c r="J355" s="208"/>
      <c r="K355" s="208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  <c r="AH355" s="209"/>
      <c r="AI355" s="209"/>
      <c r="AJ355" s="209"/>
      <c r="AK355" s="209"/>
      <c r="AL355" s="209"/>
      <c r="AM355" s="209"/>
      <c r="AN355" s="209"/>
      <c r="AO355" s="209"/>
      <c r="AP355" s="209"/>
      <c r="AQ355" s="209"/>
      <c r="AR355" s="209"/>
      <c r="AS355" s="209"/>
      <c r="AT355" s="209"/>
      <c r="AU355" s="209"/>
      <c r="AV355" s="209"/>
      <c r="AW355" s="209"/>
      <c r="AX355" s="209"/>
      <c r="AY355" s="209"/>
      <c r="AZ355" s="209"/>
      <c r="BA355" s="209"/>
      <c r="BB355" s="209"/>
      <c r="BC355" s="209"/>
      <c r="BD355" s="209"/>
      <c r="BE355" s="209"/>
      <c r="BF355" s="209"/>
      <c r="BG355" s="209"/>
    </row>
    <row r="356" spans="2:59" x14ac:dyDescent="0.25">
      <c r="B356" s="207"/>
      <c r="C356" s="208"/>
      <c r="D356" s="208"/>
      <c r="E356" s="208"/>
      <c r="F356" s="208"/>
      <c r="G356" s="208"/>
      <c r="H356" s="208"/>
      <c r="I356" s="208"/>
      <c r="J356" s="208"/>
      <c r="K356" s="208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  <c r="AH356" s="209"/>
      <c r="AI356" s="209"/>
      <c r="AJ356" s="209"/>
      <c r="AK356" s="209"/>
      <c r="AL356" s="209"/>
      <c r="AM356" s="209"/>
      <c r="AN356" s="209"/>
      <c r="AO356" s="209"/>
      <c r="AP356" s="209"/>
      <c r="AQ356" s="209"/>
      <c r="AR356" s="209"/>
      <c r="AS356" s="209"/>
      <c r="AT356" s="209"/>
      <c r="AU356" s="209"/>
      <c r="AV356" s="209"/>
      <c r="AW356" s="209"/>
      <c r="AX356" s="209"/>
      <c r="AY356" s="209"/>
      <c r="AZ356" s="209"/>
      <c r="BA356" s="209"/>
      <c r="BB356" s="209"/>
      <c r="BC356" s="209"/>
      <c r="BD356" s="209"/>
      <c r="BE356" s="209"/>
      <c r="BF356" s="209"/>
      <c r="BG356" s="209"/>
    </row>
    <row r="357" spans="2:59" x14ac:dyDescent="0.25">
      <c r="B357" s="207"/>
      <c r="C357" s="208"/>
      <c r="D357" s="208"/>
      <c r="E357" s="208"/>
      <c r="F357" s="208"/>
      <c r="G357" s="208"/>
      <c r="H357" s="208"/>
      <c r="I357" s="208"/>
      <c r="J357" s="208"/>
      <c r="K357" s="208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  <c r="AH357" s="209"/>
      <c r="AI357" s="209"/>
      <c r="AJ357" s="209"/>
      <c r="AK357" s="209"/>
      <c r="AL357" s="209"/>
      <c r="AM357" s="209"/>
      <c r="AN357" s="209"/>
      <c r="AO357" s="209"/>
      <c r="AP357" s="209"/>
      <c r="AQ357" s="209"/>
      <c r="AR357" s="209"/>
      <c r="AS357" s="209"/>
      <c r="AT357" s="209"/>
      <c r="AU357" s="209"/>
      <c r="AV357" s="209"/>
      <c r="AW357" s="209"/>
      <c r="AX357" s="209"/>
      <c r="AY357" s="209"/>
      <c r="AZ357" s="209"/>
      <c r="BA357" s="209"/>
      <c r="BB357" s="209"/>
      <c r="BC357" s="209"/>
      <c r="BD357" s="209"/>
      <c r="BE357" s="209"/>
      <c r="BF357" s="209"/>
      <c r="BG357" s="209"/>
    </row>
    <row r="358" spans="2:59" x14ac:dyDescent="0.25">
      <c r="B358" s="207"/>
      <c r="C358" s="208"/>
      <c r="D358" s="208"/>
      <c r="E358" s="208"/>
      <c r="F358" s="208"/>
      <c r="G358" s="208"/>
      <c r="H358" s="208"/>
      <c r="I358" s="208"/>
      <c r="J358" s="208"/>
      <c r="K358" s="208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  <c r="AH358" s="209"/>
      <c r="AI358" s="209"/>
      <c r="AJ358" s="209"/>
      <c r="AK358" s="209"/>
      <c r="AL358" s="209"/>
      <c r="AM358" s="209"/>
      <c r="AN358" s="209"/>
      <c r="AO358" s="209"/>
      <c r="AP358" s="209"/>
      <c r="AQ358" s="209"/>
      <c r="AR358" s="209"/>
      <c r="AS358" s="209"/>
      <c r="AT358" s="209"/>
      <c r="AU358" s="209"/>
      <c r="AV358" s="209"/>
      <c r="AW358" s="209"/>
      <c r="AX358" s="209"/>
      <c r="AY358" s="209"/>
      <c r="AZ358" s="209"/>
      <c r="BA358" s="209"/>
      <c r="BB358" s="209"/>
      <c r="BC358" s="209"/>
      <c r="BD358" s="209"/>
      <c r="BE358" s="209"/>
      <c r="BF358" s="209"/>
      <c r="BG358" s="209"/>
    </row>
    <row r="359" spans="2:59" x14ac:dyDescent="0.25">
      <c r="B359" s="207"/>
      <c r="C359" s="208"/>
      <c r="D359" s="208"/>
      <c r="E359" s="208"/>
      <c r="F359" s="208"/>
      <c r="G359" s="208"/>
      <c r="H359" s="208"/>
      <c r="I359" s="208"/>
      <c r="J359" s="208"/>
      <c r="K359" s="208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  <c r="AH359" s="209"/>
      <c r="AI359" s="209"/>
      <c r="AJ359" s="209"/>
      <c r="AK359" s="209"/>
      <c r="AL359" s="209"/>
      <c r="AM359" s="209"/>
      <c r="AN359" s="209"/>
      <c r="AO359" s="209"/>
      <c r="AP359" s="209"/>
      <c r="AQ359" s="209"/>
      <c r="AR359" s="209"/>
      <c r="AS359" s="209"/>
      <c r="AT359" s="209"/>
      <c r="AU359" s="209"/>
      <c r="AV359" s="209"/>
      <c r="AW359" s="209"/>
      <c r="AX359" s="209"/>
      <c r="AY359" s="209"/>
      <c r="AZ359" s="209"/>
      <c r="BA359" s="209"/>
      <c r="BB359" s="209"/>
      <c r="BC359" s="209"/>
      <c r="BD359" s="209"/>
      <c r="BE359" s="209"/>
      <c r="BF359" s="209"/>
      <c r="BG359" s="209"/>
    </row>
    <row r="360" spans="2:59" x14ac:dyDescent="0.25">
      <c r="B360" s="207"/>
      <c r="C360" s="208"/>
      <c r="D360" s="208"/>
      <c r="E360" s="208"/>
      <c r="F360" s="208"/>
      <c r="G360" s="208"/>
      <c r="H360" s="208"/>
      <c r="I360" s="208"/>
      <c r="J360" s="208"/>
      <c r="K360" s="208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  <c r="AH360" s="209"/>
      <c r="AI360" s="209"/>
      <c r="AJ360" s="209"/>
      <c r="AK360" s="209"/>
      <c r="AL360" s="209"/>
      <c r="AM360" s="209"/>
      <c r="AN360" s="209"/>
      <c r="AO360" s="209"/>
      <c r="AP360" s="209"/>
      <c r="AQ360" s="209"/>
      <c r="AR360" s="209"/>
      <c r="AS360" s="209"/>
      <c r="AT360" s="209"/>
      <c r="AU360" s="209"/>
      <c r="AV360" s="209"/>
      <c r="AW360" s="209"/>
      <c r="AX360" s="209"/>
      <c r="AY360" s="209"/>
      <c r="AZ360" s="209"/>
      <c r="BA360" s="209"/>
      <c r="BB360" s="209"/>
      <c r="BC360" s="209"/>
      <c r="BD360" s="209"/>
      <c r="BE360" s="209"/>
      <c r="BF360" s="209"/>
      <c r="BG360" s="209"/>
    </row>
    <row r="361" spans="2:59" x14ac:dyDescent="0.25">
      <c r="B361" s="207"/>
      <c r="C361" s="208"/>
      <c r="D361" s="208"/>
      <c r="E361" s="208"/>
      <c r="F361" s="208"/>
      <c r="G361" s="208"/>
      <c r="H361" s="208"/>
      <c r="I361" s="208"/>
      <c r="J361" s="208"/>
      <c r="K361" s="208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  <c r="AH361" s="209"/>
      <c r="AI361" s="209"/>
      <c r="AJ361" s="209"/>
      <c r="AK361" s="209"/>
      <c r="AL361" s="209"/>
      <c r="AM361" s="209"/>
      <c r="AN361" s="209"/>
      <c r="AO361" s="209"/>
      <c r="AP361" s="209"/>
      <c r="AQ361" s="209"/>
      <c r="AR361" s="209"/>
      <c r="AS361" s="209"/>
      <c r="AT361" s="209"/>
      <c r="AU361" s="209"/>
      <c r="AV361" s="209"/>
      <c r="AW361" s="209"/>
      <c r="AX361" s="209"/>
      <c r="AY361" s="209"/>
      <c r="AZ361" s="209"/>
      <c r="BA361" s="209"/>
      <c r="BB361" s="209"/>
      <c r="BC361" s="209"/>
      <c r="BD361" s="209"/>
      <c r="BE361" s="209"/>
      <c r="BF361" s="209"/>
      <c r="BG361" s="209"/>
    </row>
    <row r="362" spans="2:59" x14ac:dyDescent="0.25">
      <c r="B362" s="207"/>
      <c r="C362" s="208"/>
      <c r="D362" s="208"/>
      <c r="E362" s="208"/>
      <c r="F362" s="208"/>
      <c r="G362" s="208"/>
      <c r="H362" s="208"/>
      <c r="I362" s="208"/>
      <c r="J362" s="208"/>
      <c r="K362" s="208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  <c r="AH362" s="209"/>
      <c r="AI362" s="209"/>
      <c r="AJ362" s="209"/>
      <c r="AK362" s="209"/>
      <c r="AL362" s="209"/>
      <c r="AM362" s="209"/>
      <c r="AN362" s="209"/>
      <c r="AO362" s="209"/>
      <c r="AP362" s="209"/>
      <c r="AQ362" s="209"/>
      <c r="AR362" s="209"/>
      <c r="AS362" s="209"/>
      <c r="AT362" s="209"/>
      <c r="AU362" s="209"/>
      <c r="AV362" s="209"/>
      <c r="AW362" s="209"/>
      <c r="AX362" s="209"/>
      <c r="AY362" s="209"/>
      <c r="AZ362" s="209"/>
      <c r="BA362" s="209"/>
      <c r="BB362" s="209"/>
      <c r="BC362" s="209"/>
      <c r="BD362" s="209"/>
      <c r="BE362" s="209"/>
      <c r="BF362" s="209"/>
      <c r="BG362" s="209"/>
    </row>
    <row r="363" spans="2:59" x14ac:dyDescent="0.25">
      <c r="B363" s="207"/>
      <c r="C363" s="208"/>
      <c r="D363" s="208"/>
      <c r="E363" s="208"/>
      <c r="F363" s="208"/>
      <c r="G363" s="208"/>
      <c r="H363" s="208"/>
      <c r="I363" s="208"/>
      <c r="J363" s="208"/>
      <c r="K363" s="208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  <c r="AH363" s="209"/>
      <c r="AI363" s="209"/>
      <c r="AJ363" s="209"/>
      <c r="AK363" s="209"/>
      <c r="AL363" s="209"/>
      <c r="AM363" s="209"/>
      <c r="AN363" s="209"/>
      <c r="AO363" s="209"/>
      <c r="AP363" s="209"/>
      <c r="AQ363" s="209"/>
      <c r="AR363" s="209"/>
      <c r="AS363" s="209"/>
      <c r="AT363" s="209"/>
      <c r="AU363" s="209"/>
      <c r="AV363" s="209"/>
      <c r="AW363" s="209"/>
      <c r="AX363" s="209"/>
      <c r="AY363" s="209"/>
      <c r="AZ363" s="209"/>
      <c r="BA363" s="209"/>
      <c r="BB363" s="209"/>
      <c r="BC363" s="209"/>
      <c r="BD363" s="209"/>
      <c r="BE363" s="209"/>
      <c r="BF363" s="209"/>
      <c r="BG363" s="209"/>
    </row>
    <row r="364" spans="2:59" x14ac:dyDescent="0.25">
      <c r="B364" s="207"/>
      <c r="C364" s="208"/>
      <c r="D364" s="208"/>
      <c r="E364" s="208"/>
      <c r="F364" s="208"/>
      <c r="G364" s="208"/>
      <c r="H364" s="208"/>
      <c r="I364" s="208"/>
      <c r="J364" s="208"/>
      <c r="K364" s="208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  <c r="AH364" s="209"/>
      <c r="AI364" s="209"/>
      <c r="AJ364" s="209"/>
      <c r="AK364" s="209"/>
      <c r="AL364" s="209"/>
      <c r="AM364" s="209"/>
      <c r="AN364" s="209"/>
      <c r="AO364" s="209"/>
      <c r="AP364" s="209"/>
      <c r="AQ364" s="209"/>
      <c r="AR364" s="209"/>
      <c r="AS364" s="209"/>
      <c r="AT364" s="209"/>
      <c r="AU364" s="209"/>
      <c r="AV364" s="209"/>
      <c r="AW364" s="209"/>
      <c r="AX364" s="209"/>
      <c r="AY364" s="209"/>
      <c r="AZ364" s="209"/>
      <c r="BA364" s="209"/>
      <c r="BB364" s="209"/>
      <c r="BC364" s="209"/>
      <c r="BD364" s="209"/>
      <c r="BE364" s="209"/>
      <c r="BF364" s="209"/>
      <c r="BG364" s="209"/>
    </row>
    <row r="365" spans="2:59" x14ac:dyDescent="0.25">
      <c r="B365" s="207"/>
      <c r="C365" s="208"/>
      <c r="D365" s="208"/>
      <c r="E365" s="208"/>
      <c r="F365" s="208"/>
      <c r="G365" s="208"/>
      <c r="H365" s="208"/>
      <c r="I365" s="208"/>
      <c r="J365" s="208"/>
      <c r="K365" s="208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  <c r="AH365" s="209"/>
      <c r="AI365" s="209"/>
      <c r="AJ365" s="209"/>
      <c r="AK365" s="209"/>
      <c r="AL365" s="209"/>
      <c r="AM365" s="209"/>
      <c r="AN365" s="209"/>
      <c r="AO365" s="209"/>
      <c r="AP365" s="209"/>
      <c r="AQ365" s="209"/>
      <c r="AR365" s="209"/>
      <c r="AS365" s="209"/>
      <c r="AT365" s="209"/>
      <c r="AU365" s="209"/>
      <c r="AV365" s="209"/>
      <c r="AW365" s="209"/>
      <c r="AX365" s="209"/>
      <c r="AY365" s="209"/>
      <c r="AZ365" s="209"/>
      <c r="BA365" s="209"/>
      <c r="BB365" s="209"/>
      <c r="BC365" s="209"/>
      <c r="BD365" s="209"/>
      <c r="BE365" s="209"/>
      <c r="BF365" s="209"/>
      <c r="BG365" s="209"/>
    </row>
    <row r="366" spans="2:59" x14ac:dyDescent="0.25">
      <c r="B366" s="207"/>
      <c r="C366" s="208"/>
      <c r="D366" s="208"/>
      <c r="E366" s="208"/>
      <c r="F366" s="208"/>
      <c r="G366" s="208"/>
      <c r="H366" s="208"/>
      <c r="I366" s="208"/>
      <c r="J366" s="208"/>
      <c r="K366" s="208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  <c r="AH366" s="209"/>
      <c r="AI366" s="209"/>
      <c r="AJ366" s="209"/>
      <c r="AK366" s="209"/>
      <c r="AL366" s="209"/>
      <c r="AM366" s="209"/>
      <c r="AN366" s="209"/>
      <c r="AO366" s="209"/>
      <c r="AP366" s="209"/>
      <c r="AQ366" s="209"/>
      <c r="AR366" s="209"/>
      <c r="AS366" s="209"/>
      <c r="AT366" s="209"/>
      <c r="AU366" s="209"/>
      <c r="AV366" s="209"/>
      <c r="AW366" s="209"/>
      <c r="AX366" s="209"/>
      <c r="AY366" s="209"/>
      <c r="AZ366" s="209"/>
      <c r="BA366" s="209"/>
      <c r="BB366" s="209"/>
      <c r="BC366" s="209"/>
      <c r="BD366" s="209"/>
      <c r="BE366" s="209"/>
      <c r="BF366" s="209"/>
      <c r="BG366" s="209"/>
    </row>
    <row r="367" spans="2:59" x14ac:dyDescent="0.25">
      <c r="B367" s="207"/>
      <c r="C367" s="208"/>
      <c r="D367" s="208"/>
      <c r="E367" s="208"/>
      <c r="F367" s="208"/>
      <c r="G367" s="208"/>
      <c r="H367" s="208"/>
      <c r="I367" s="208"/>
      <c r="J367" s="208"/>
      <c r="K367" s="208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09"/>
      <c r="BG367" s="209"/>
    </row>
    <row r="368" spans="2:59" x14ac:dyDescent="0.25">
      <c r="B368" s="207"/>
      <c r="C368" s="208"/>
      <c r="D368" s="208"/>
      <c r="E368" s="208"/>
      <c r="F368" s="208"/>
      <c r="G368" s="208"/>
      <c r="H368" s="208"/>
      <c r="I368" s="208"/>
      <c r="J368" s="208"/>
      <c r="K368" s="208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09"/>
      <c r="BG368" s="209"/>
    </row>
    <row r="369" spans="2:59" x14ac:dyDescent="0.25">
      <c r="B369" s="207"/>
      <c r="C369" s="208"/>
      <c r="D369" s="208"/>
      <c r="E369" s="208"/>
      <c r="F369" s="208"/>
      <c r="G369" s="208"/>
      <c r="H369" s="208"/>
      <c r="I369" s="208"/>
      <c r="J369" s="208"/>
      <c r="K369" s="208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09"/>
      <c r="BG369" s="209"/>
    </row>
    <row r="370" spans="2:59" x14ac:dyDescent="0.25">
      <c r="B370" s="207"/>
      <c r="C370" s="208"/>
      <c r="D370" s="208"/>
      <c r="E370" s="208"/>
      <c r="F370" s="208"/>
      <c r="G370" s="208"/>
      <c r="H370" s="208"/>
      <c r="I370" s="208"/>
      <c r="J370" s="208"/>
      <c r="K370" s="208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09"/>
      <c r="BG370" s="209"/>
    </row>
    <row r="371" spans="2:59" x14ac:dyDescent="0.25">
      <c r="B371" s="207"/>
      <c r="C371" s="208"/>
      <c r="D371" s="208"/>
      <c r="E371" s="208"/>
      <c r="F371" s="208"/>
      <c r="G371" s="208"/>
      <c r="H371" s="208"/>
      <c r="I371" s="208"/>
      <c r="J371" s="208"/>
      <c r="K371" s="208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09"/>
      <c r="BG371" s="209"/>
    </row>
    <row r="372" spans="2:59" x14ac:dyDescent="0.25">
      <c r="B372" s="207"/>
      <c r="C372" s="208"/>
      <c r="D372" s="208"/>
      <c r="E372" s="208"/>
      <c r="F372" s="208"/>
      <c r="G372" s="208"/>
      <c r="H372" s="208"/>
      <c r="I372" s="208"/>
      <c r="J372" s="208"/>
      <c r="K372" s="208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  <c r="AH372" s="209"/>
      <c r="AI372" s="209"/>
      <c r="AJ372" s="209"/>
      <c r="AK372" s="209"/>
      <c r="AL372" s="209"/>
      <c r="AM372" s="209"/>
      <c r="AN372" s="209"/>
      <c r="AO372" s="209"/>
      <c r="AP372" s="209"/>
      <c r="AQ372" s="209"/>
      <c r="AR372" s="209"/>
      <c r="AS372" s="209"/>
      <c r="AT372" s="209"/>
      <c r="AU372" s="209"/>
      <c r="AV372" s="209"/>
      <c r="AW372" s="209"/>
      <c r="AX372" s="209"/>
      <c r="AY372" s="209"/>
      <c r="AZ372" s="209"/>
      <c r="BA372" s="209"/>
      <c r="BB372" s="209"/>
      <c r="BC372" s="209"/>
      <c r="BD372" s="209"/>
      <c r="BE372" s="209"/>
      <c r="BF372" s="209"/>
      <c r="BG372" s="209"/>
    </row>
    <row r="373" spans="2:59" x14ac:dyDescent="0.25">
      <c r="B373" s="207"/>
      <c r="C373" s="208"/>
      <c r="D373" s="208"/>
      <c r="E373" s="208"/>
      <c r="F373" s="208"/>
      <c r="G373" s="208"/>
      <c r="H373" s="208"/>
      <c r="I373" s="208"/>
      <c r="J373" s="208"/>
      <c r="K373" s="208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  <c r="AH373" s="209"/>
      <c r="AI373" s="209"/>
      <c r="AJ373" s="209"/>
      <c r="AK373" s="209"/>
      <c r="AL373" s="209"/>
      <c r="AM373" s="209"/>
      <c r="AN373" s="209"/>
      <c r="AO373" s="209"/>
      <c r="AP373" s="209"/>
      <c r="AQ373" s="209"/>
      <c r="AR373" s="209"/>
      <c r="AS373" s="209"/>
      <c r="AT373" s="209"/>
      <c r="AU373" s="209"/>
      <c r="AV373" s="209"/>
      <c r="AW373" s="209"/>
      <c r="AX373" s="209"/>
      <c r="AY373" s="209"/>
      <c r="AZ373" s="209"/>
      <c r="BA373" s="209"/>
      <c r="BB373" s="209"/>
      <c r="BC373" s="209"/>
      <c r="BD373" s="209"/>
      <c r="BE373" s="209"/>
      <c r="BF373" s="209"/>
      <c r="BG373" s="209"/>
    </row>
    <row r="374" spans="2:59" x14ac:dyDescent="0.25">
      <c r="B374" s="207"/>
      <c r="C374" s="208"/>
      <c r="D374" s="208"/>
      <c r="E374" s="208"/>
      <c r="F374" s="208"/>
      <c r="G374" s="208"/>
      <c r="H374" s="208"/>
      <c r="I374" s="208"/>
      <c r="J374" s="208"/>
      <c r="K374" s="208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  <c r="AH374" s="209"/>
      <c r="AI374" s="209"/>
      <c r="AJ374" s="209"/>
      <c r="AK374" s="209"/>
      <c r="AL374" s="209"/>
      <c r="AM374" s="209"/>
      <c r="AN374" s="209"/>
      <c r="AO374" s="209"/>
      <c r="AP374" s="209"/>
      <c r="AQ374" s="209"/>
      <c r="AR374" s="209"/>
      <c r="AS374" s="209"/>
      <c r="AT374" s="209"/>
      <c r="AU374" s="209"/>
      <c r="AV374" s="209"/>
      <c r="AW374" s="209"/>
      <c r="AX374" s="209"/>
      <c r="AY374" s="209"/>
      <c r="AZ374" s="209"/>
      <c r="BA374" s="209"/>
      <c r="BB374" s="209"/>
      <c r="BC374" s="209"/>
      <c r="BD374" s="209"/>
      <c r="BE374" s="209"/>
      <c r="BF374" s="209"/>
      <c r="BG374" s="209"/>
    </row>
    <row r="375" spans="2:59" x14ac:dyDescent="0.25">
      <c r="B375" s="207"/>
      <c r="C375" s="208"/>
      <c r="D375" s="208"/>
      <c r="E375" s="208"/>
      <c r="F375" s="208"/>
      <c r="G375" s="208"/>
      <c r="H375" s="208"/>
      <c r="I375" s="208"/>
      <c r="J375" s="208"/>
      <c r="K375" s="208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  <c r="AH375" s="209"/>
      <c r="AI375" s="209"/>
      <c r="AJ375" s="209"/>
      <c r="AK375" s="209"/>
      <c r="AL375" s="209"/>
      <c r="AM375" s="209"/>
      <c r="AN375" s="209"/>
      <c r="AO375" s="209"/>
      <c r="AP375" s="209"/>
      <c r="AQ375" s="209"/>
      <c r="AR375" s="209"/>
      <c r="AS375" s="209"/>
      <c r="AT375" s="209"/>
      <c r="AU375" s="209"/>
      <c r="AV375" s="209"/>
      <c r="AW375" s="209"/>
      <c r="AX375" s="209"/>
      <c r="AY375" s="209"/>
      <c r="AZ375" s="209"/>
      <c r="BA375" s="209"/>
      <c r="BB375" s="209"/>
      <c r="BC375" s="209"/>
      <c r="BD375" s="209"/>
      <c r="BE375" s="209"/>
      <c r="BF375" s="209"/>
      <c r="BG375" s="209"/>
    </row>
    <row r="376" spans="2:59" x14ac:dyDescent="0.25">
      <c r="B376" s="207"/>
      <c r="C376" s="208"/>
      <c r="D376" s="208"/>
      <c r="E376" s="208"/>
      <c r="F376" s="208"/>
      <c r="G376" s="208"/>
      <c r="H376" s="208"/>
      <c r="I376" s="208"/>
      <c r="J376" s="208"/>
      <c r="K376" s="208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</row>
    <row r="377" spans="2:59" x14ac:dyDescent="0.25">
      <c r="B377" s="207"/>
      <c r="C377" s="208"/>
      <c r="D377" s="208"/>
      <c r="E377" s="208"/>
      <c r="F377" s="208"/>
      <c r="G377" s="208"/>
      <c r="H377" s="208"/>
      <c r="I377" s="208"/>
      <c r="J377" s="208"/>
      <c r="K377" s="208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  <c r="AH377" s="209"/>
      <c r="AI377" s="209"/>
      <c r="AJ377" s="209"/>
      <c r="AK377" s="209"/>
      <c r="AL377" s="209"/>
      <c r="AM377" s="209"/>
      <c r="AN377" s="209"/>
      <c r="AO377" s="209"/>
      <c r="AP377" s="209"/>
      <c r="AQ377" s="209"/>
      <c r="AR377" s="209"/>
      <c r="AS377" s="209"/>
      <c r="AT377" s="209"/>
      <c r="AU377" s="209"/>
      <c r="AV377" s="209"/>
      <c r="AW377" s="209"/>
      <c r="AX377" s="209"/>
      <c r="AY377" s="209"/>
      <c r="AZ377" s="209"/>
      <c r="BA377" s="209"/>
      <c r="BB377" s="209"/>
      <c r="BC377" s="209"/>
      <c r="BD377" s="209"/>
      <c r="BE377" s="209"/>
      <c r="BF377" s="209"/>
      <c r="BG377" s="209"/>
    </row>
    <row r="378" spans="2:59" x14ac:dyDescent="0.25">
      <c r="B378" s="207"/>
      <c r="C378" s="208"/>
      <c r="D378" s="208"/>
      <c r="E378" s="208"/>
      <c r="F378" s="208"/>
      <c r="G378" s="208"/>
      <c r="H378" s="208"/>
      <c r="I378" s="208"/>
      <c r="J378" s="208"/>
      <c r="K378" s="208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</row>
    <row r="379" spans="2:59" x14ac:dyDescent="0.25">
      <c r="B379" s="207"/>
      <c r="C379" s="208"/>
      <c r="D379" s="208"/>
      <c r="E379" s="208"/>
      <c r="F379" s="208"/>
      <c r="G379" s="208"/>
      <c r="H379" s="208"/>
      <c r="I379" s="208"/>
      <c r="J379" s="208"/>
      <c r="K379" s="208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  <c r="AH379" s="209"/>
      <c r="AI379" s="209"/>
      <c r="AJ379" s="209"/>
      <c r="AK379" s="209"/>
      <c r="AL379" s="209"/>
      <c r="AM379" s="209"/>
      <c r="AN379" s="209"/>
      <c r="AO379" s="209"/>
      <c r="AP379" s="209"/>
      <c r="AQ379" s="209"/>
      <c r="AR379" s="209"/>
      <c r="AS379" s="209"/>
      <c r="AT379" s="209"/>
      <c r="AU379" s="209"/>
      <c r="AV379" s="209"/>
      <c r="AW379" s="209"/>
      <c r="AX379" s="209"/>
      <c r="AY379" s="209"/>
      <c r="AZ379" s="209"/>
      <c r="BA379" s="209"/>
      <c r="BB379" s="209"/>
      <c r="BC379" s="209"/>
      <c r="BD379" s="209"/>
      <c r="BE379" s="209"/>
      <c r="BF379" s="209"/>
      <c r="BG379" s="209"/>
    </row>
    <row r="380" spans="2:59" x14ac:dyDescent="0.25">
      <c r="B380" s="207"/>
      <c r="C380" s="208"/>
      <c r="D380" s="208"/>
      <c r="E380" s="208"/>
      <c r="F380" s="208"/>
      <c r="G380" s="208"/>
      <c r="H380" s="208"/>
      <c r="I380" s="208"/>
      <c r="J380" s="208"/>
      <c r="K380" s="208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  <c r="AH380" s="209"/>
      <c r="AI380" s="209"/>
      <c r="AJ380" s="209"/>
      <c r="AK380" s="209"/>
      <c r="AL380" s="209"/>
      <c r="AM380" s="209"/>
      <c r="AN380" s="209"/>
      <c r="AO380" s="209"/>
      <c r="AP380" s="209"/>
      <c r="AQ380" s="209"/>
      <c r="AR380" s="209"/>
      <c r="AS380" s="209"/>
      <c r="AT380" s="209"/>
      <c r="AU380" s="209"/>
      <c r="AV380" s="209"/>
      <c r="AW380" s="209"/>
      <c r="AX380" s="209"/>
      <c r="AY380" s="209"/>
      <c r="AZ380" s="209"/>
      <c r="BA380" s="209"/>
      <c r="BB380" s="209"/>
      <c r="BC380" s="209"/>
      <c r="BD380" s="209"/>
      <c r="BE380" s="209"/>
      <c r="BF380" s="209"/>
      <c r="BG380" s="209"/>
    </row>
    <row r="381" spans="2:59" x14ac:dyDescent="0.25">
      <c r="B381" s="207"/>
      <c r="C381" s="208"/>
      <c r="D381" s="208"/>
      <c r="E381" s="208"/>
      <c r="F381" s="208"/>
      <c r="G381" s="208"/>
      <c r="H381" s="208"/>
      <c r="I381" s="208"/>
      <c r="J381" s="208"/>
      <c r="K381" s="208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  <c r="AH381" s="209"/>
      <c r="AI381" s="209"/>
      <c r="AJ381" s="209"/>
      <c r="AK381" s="209"/>
      <c r="AL381" s="209"/>
      <c r="AM381" s="209"/>
      <c r="AN381" s="209"/>
      <c r="AO381" s="209"/>
      <c r="AP381" s="209"/>
      <c r="AQ381" s="209"/>
      <c r="AR381" s="209"/>
      <c r="AS381" s="209"/>
      <c r="AT381" s="209"/>
      <c r="AU381" s="209"/>
      <c r="AV381" s="209"/>
      <c r="AW381" s="209"/>
      <c r="AX381" s="209"/>
      <c r="AY381" s="209"/>
      <c r="AZ381" s="209"/>
      <c r="BA381" s="209"/>
      <c r="BB381" s="209"/>
      <c r="BC381" s="209"/>
      <c r="BD381" s="209"/>
      <c r="BE381" s="209"/>
      <c r="BF381" s="209"/>
      <c r="BG381" s="209"/>
    </row>
    <row r="382" spans="2:59" x14ac:dyDescent="0.25">
      <c r="B382" s="207"/>
      <c r="C382" s="208"/>
      <c r="D382" s="208"/>
      <c r="E382" s="208"/>
      <c r="F382" s="208"/>
      <c r="G382" s="208"/>
      <c r="H382" s="208"/>
      <c r="I382" s="208"/>
      <c r="J382" s="208"/>
      <c r="K382" s="208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  <c r="AH382" s="209"/>
      <c r="AI382" s="209"/>
      <c r="AJ382" s="209"/>
      <c r="AK382" s="209"/>
      <c r="AL382" s="209"/>
      <c r="AM382" s="209"/>
      <c r="AN382" s="209"/>
      <c r="AO382" s="209"/>
      <c r="AP382" s="209"/>
      <c r="AQ382" s="209"/>
      <c r="AR382" s="209"/>
      <c r="AS382" s="209"/>
      <c r="AT382" s="209"/>
      <c r="AU382" s="209"/>
      <c r="AV382" s="209"/>
      <c r="AW382" s="209"/>
      <c r="AX382" s="209"/>
      <c r="AY382" s="209"/>
      <c r="AZ382" s="209"/>
      <c r="BA382" s="209"/>
      <c r="BB382" s="209"/>
      <c r="BC382" s="209"/>
      <c r="BD382" s="209"/>
      <c r="BE382" s="209"/>
      <c r="BF382" s="209"/>
      <c r="BG382" s="209"/>
    </row>
    <row r="383" spans="2:59" x14ac:dyDescent="0.25">
      <c r="B383" s="207"/>
      <c r="C383" s="208"/>
      <c r="D383" s="208"/>
      <c r="E383" s="208"/>
      <c r="F383" s="208"/>
      <c r="G383" s="208"/>
      <c r="H383" s="208"/>
      <c r="I383" s="208"/>
      <c r="J383" s="208"/>
      <c r="K383" s="208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  <c r="AH383" s="209"/>
      <c r="AI383" s="209"/>
      <c r="AJ383" s="209"/>
      <c r="AK383" s="209"/>
      <c r="AL383" s="209"/>
      <c r="AM383" s="209"/>
      <c r="AN383" s="209"/>
      <c r="AO383" s="209"/>
      <c r="AP383" s="209"/>
      <c r="AQ383" s="209"/>
      <c r="AR383" s="209"/>
      <c r="AS383" s="209"/>
      <c r="AT383" s="209"/>
      <c r="AU383" s="209"/>
      <c r="AV383" s="209"/>
      <c r="AW383" s="209"/>
      <c r="AX383" s="209"/>
      <c r="AY383" s="209"/>
      <c r="AZ383" s="209"/>
      <c r="BA383" s="209"/>
      <c r="BB383" s="209"/>
      <c r="BC383" s="209"/>
      <c r="BD383" s="209"/>
      <c r="BE383" s="209"/>
      <c r="BF383" s="209"/>
      <c r="BG383" s="209"/>
    </row>
    <row r="384" spans="2:59" x14ac:dyDescent="0.25">
      <c r="B384" s="207"/>
      <c r="C384" s="208"/>
      <c r="D384" s="208"/>
      <c r="E384" s="208"/>
      <c r="F384" s="208"/>
      <c r="G384" s="208"/>
      <c r="H384" s="208"/>
      <c r="I384" s="208"/>
      <c r="J384" s="208"/>
      <c r="K384" s="208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  <c r="AH384" s="209"/>
      <c r="AI384" s="209"/>
      <c r="AJ384" s="209"/>
      <c r="AK384" s="209"/>
      <c r="AL384" s="209"/>
      <c r="AM384" s="209"/>
      <c r="AN384" s="209"/>
      <c r="AO384" s="209"/>
      <c r="AP384" s="209"/>
      <c r="AQ384" s="209"/>
      <c r="AR384" s="209"/>
      <c r="AS384" s="209"/>
      <c r="AT384" s="209"/>
      <c r="AU384" s="209"/>
      <c r="AV384" s="209"/>
      <c r="AW384" s="209"/>
      <c r="AX384" s="209"/>
      <c r="AY384" s="209"/>
      <c r="AZ384" s="209"/>
      <c r="BA384" s="209"/>
      <c r="BB384" s="209"/>
      <c r="BC384" s="209"/>
      <c r="BD384" s="209"/>
      <c r="BE384" s="209"/>
      <c r="BF384" s="209"/>
      <c r="BG384" s="209"/>
    </row>
    <row r="385" spans="2:59" x14ac:dyDescent="0.25">
      <c r="B385" s="207"/>
      <c r="C385" s="208"/>
      <c r="D385" s="208"/>
      <c r="E385" s="208"/>
      <c r="F385" s="208"/>
      <c r="G385" s="208"/>
      <c r="H385" s="208"/>
      <c r="I385" s="208"/>
      <c r="J385" s="208"/>
      <c r="K385" s="208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  <c r="AH385" s="209"/>
      <c r="AI385" s="209"/>
      <c r="AJ385" s="209"/>
      <c r="AK385" s="209"/>
      <c r="AL385" s="209"/>
      <c r="AM385" s="209"/>
      <c r="AN385" s="209"/>
      <c r="AO385" s="209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</row>
    <row r="386" spans="2:59" x14ac:dyDescent="0.25">
      <c r="B386" s="207"/>
      <c r="C386" s="208"/>
      <c r="D386" s="208"/>
      <c r="E386" s="208"/>
      <c r="F386" s="208"/>
      <c r="G386" s="208"/>
      <c r="H386" s="208"/>
      <c r="I386" s="208"/>
      <c r="J386" s="208"/>
      <c r="K386" s="208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  <c r="AH386" s="209"/>
      <c r="AI386" s="209"/>
      <c r="AJ386" s="209"/>
      <c r="AK386" s="209"/>
      <c r="AL386" s="209"/>
      <c r="AM386" s="209"/>
      <c r="AN386" s="209"/>
      <c r="AO386" s="209"/>
      <c r="AP386" s="209"/>
      <c r="AQ386" s="209"/>
      <c r="AR386" s="209"/>
      <c r="AS386" s="209"/>
      <c r="AT386" s="209"/>
      <c r="AU386" s="209"/>
      <c r="AV386" s="209"/>
      <c r="AW386" s="209"/>
      <c r="AX386" s="209"/>
      <c r="AY386" s="209"/>
      <c r="AZ386" s="209"/>
      <c r="BA386" s="209"/>
      <c r="BB386" s="209"/>
      <c r="BC386" s="209"/>
      <c r="BD386" s="209"/>
      <c r="BE386" s="209"/>
      <c r="BF386" s="209"/>
      <c r="BG386" s="209"/>
    </row>
    <row r="387" spans="2:59" x14ac:dyDescent="0.25">
      <c r="B387" s="207"/>
      <c r="C387" s="208"/>
      <c r="D387" s="208"/>
      <c r="E387" s="208"/>
      <c r="F387" s="208"/>
      <c r="G387" s="208"/>
      <c r="H387" s="208"/>
      <c r="I387" s="208"/>
      <c r="J387" s="208"/>
      <c r="K387" s="208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  <c r="AH387" s="209"/>
      <c r="AI387" s="209"/>
      <c r="AJ387" s="209"/>
      <c r="AK387" s="209"/>
      <c r="AL387" s="209"/>
      <c r="AM387" s="209"/>
      <c r="AN387" s="209"/>
      <c r="AO387" s="209"/>
      <c r="AP387" s="209"/>
      <c r="AQ387" s="209"/>
      <c r="AR387" s="209"/>
      <c r="AS387" s="209"/>
      <c r="AT387" s="209"/>
      <c r="AU387" s="209"/>
      <c r="AV387" s="209"/>
      <c r="AW387" s="209"/>
      <c r="AX387" s="209"/>
      <c r="AY387" s="209"/>
      <c r="AZ387" s="209"/>
      <c r="BA387" s="209"/>
      <c r="BB387" s="209"/>
      <c r="BC387" s="209"/>
      <c r="BD387" s="209"/>
      <c r="BE387" s="209"/>
      <c r="BF387" s="209"/>
      <c r="BG387" s="209"/>
    </row>
    <row r="388" spans="2:59" x14ac:dyDescent="0.25">
      <c r="B388" s="207"/>
      <c r="C388" s="208"/>
      <c r="D388" s="208"/>
      <c r="E388" s="208"/>
      <c r="F388" s="208"/>
      <c r="G388" s="208"/>
      <c r="H388" s="208"/>
      <c r="I388" s="208"/>
      <c r="J388" s="208"/>
      <c r="K388" s="208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  <c r="AH388" s="209"/>
      <c r="AI388" s="209"/>
      <c r="AJ388" s="209"/>
      <c r="AK388" s="209"/>
      <c r="AL388" s="209"/>
      <c r="AM388" s="209"/>
      <c r="AN388" s="209"/>
      <c r="AO388" s="209"/>
      <c r="AP388" s="209"/>
      <c r="AQ388" s="209"/>
      <c r="AR388" s="209"/>
      <c r="AS388" s="209"/>
      <c r="AT388" s="209"/>
      <c r="AU388" s="209"/>
      <c r="AV388" s="209"/>
      <c r="AW388" s="209"/>
      <c r="AX388" s="209"/>
      <c r="AY388" s="209"/>
      <c r="AZ388" s="209"/>
      <c r="BA388" s="209"/>
      <c r="BB388" s="209"/>
      <c r="BC388" s="209"/>
      <c r="BD388" s="209"/>
      <c r="BE388" s="209"/>
      <c r="BF388" s="209"/>
      <c r="BG388" s="209"/>
    </row>
    <row r="389" spans="2:59" x14ac:dyDescent="0.25">
      <c r="B389" s="207"/>
      <c r="C389" s="208"/>
      <c r="D389" s="208"/>
      <c r="E389" s="208"/>
      <c r="F389" s="208"/>
      <c r="G389" s="208"/>
      <c r="H389" s="208"/>
      <c r="I389" s="208"/>
      <c r="J389" s="208"/>
      <c r="K389" s="208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  <c r="AO389" s="209"/>
      <c r="AP389" s="209"/>
      <c r="AQ389" s="209"/>
      <c r="AR389" s="209"/>
      <c r="AS389" s="209"/>
      <c r="AT389" s="209"/>
      <c r="AU389" s="209"/>
      <c r="AV389" s="209"/>
      <c r="AW389" s="209"/>
      <c r="AX389" s="209"/>
      <c r="AY389" s="209"/>
      <c r="AZ389" s="209"/>
      <c r="BA389" s="209"/>
      <c r="BB389" s="209"/>
      <c r="BC389" s="209"/>
      <c r="BD389" s="209"/>
      <c r="BE389" s="209"/>
      <c r="BF389" s="209"/>
      <c r="BG389" s="209"/>
    </row>
    <row r="390" spans="2:59" x14ac:dyDescent="0.25">
      <c r="B390" s="207"/>
      <c r="C390" s="208"/>
      <c r="D390" s="208"/>
      <c r="E390" s="208"/>
      <c r="F390" s="208"/>
      <c r="G390" s="208"/>
      <c r="H390" s="208"/>
      <c r="I390" s="208"/>
      <c r="J390" s="208"/>
      <c r="K390" s="208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  <c r="AH390" s="209"/>
      <c r="AI390" s="209"/>
      <c r="AJ390" s="209"/>
      <c r="AK390" s="209"/>
      <c r="AL390" s="209"/>
      <c r="AM390" s="209"/>
      <c r="AN390" s="209"/>
      <c r="AO390" s="209"/>
      <c r="AP390" s="209"/>
      <c r="AQ390" s="209"/>
      <c r="AR390" s="209"/>
      <c r="AS390" s="209"/>
      <c r="AT390" s="209"/>
      <c r="AU390" s="209"/>
      <c r="AV390" s="209"/>
      <c r="AW390" s="209"/>
      <c r="AX390" s="209"/>
      <c r="AY390" s="209"/>
      <c r="AZ390" s="209"/>
      <c r="BA390" s="209"/>
      <c r="BB390" s="209"/>
      <c r="BC390" s="209"/>
      <c r="BD390" s="209"/>
      <c r="BE390" s="209"/>
      <c r="BF390" s="209"/>
      <c r="BG390" s="209"/>
    </row>
    <row r="391" spans="2:59" x14ac:dyDescent="0.25">
      <c r="B391" s="207"/>
      <c r="C391" s="208"/>
      <c r="D391" s="208"/>
      <c r="E391" s="208"/>
      <c r="F391" s="208"/>
      <c r="G391" s="208"/>
      <c r="H391" s="208"/>
      <c r="I391" s="208"/>
      <c r="J391" s="208"/>
      <c r="K391" s="208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  <c r="AH391" s="209"/>
      <c r="AI391" s="209"/>
      <c r="AJ391" s="209"/>
      <c r="AK391" s="209"/>
      <c r="AL391" s="209"/>
      <c r="AM391" s="209"/>
      <c r="AN391" s="209"/>
      <c r="AO391" s="209"/>
      <c r="AP391" s="209"/>
      <c r="AQ391" s="209"/>
      <c r="AR391" s="209"/>
      <c r="AS391" s="209"/>
      <c r="AT391" s="209"/>
      <c r="AU391" s="209"/>
      <c r="AV391" s="209"/>
      <c r="AW391" s="209"/>
      <c r="AX391" s="209"/>
      <c r="AY391" s="209"/>
      <c r="AZ391" s="209"/>
      <c r="BA391" s="209"/>
      <c r="BB391" s="209"/>
      <c r="BC391" s="209"/>
      <c r="BD391" s="209"/>
      <c r="BE391" s="209"/>
      <c r="BF391" s="209"/>
      <c r="BG391" s="209"/>
    </row>
    <row r="392" spans="2:59" x14ac:dyDescent="0.25">
      <c r="B392" s="207"/>
      <c r="C392" s="208"/>
      <c r="D392" s="208"/>
      <c r="E392" s="208"/>
      <c r="F392" s="208"/>
      <c r="G392" s="208"/>
      <c r="H392" s="208"/>
      <c r="I392" s="208"/>
      <c r="J392" s="208"/>
      <c r="K392" s="208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  <c r="AH392" s="209"/>
      <c r="AI392" s="209"/>
      <c r="AJ392" s="209"/>
      <c r="AK392" s="209"/>
      <c r="AL392" s="209"/>
      <c r="AM392" s="209"/>
      <c r="AN392" s="209"/>
      <c r="AO392" s="209"/>
      <c r="AP392" s="209"/>
      <c r="AQ392" s="209"/>
      <c r="AR392" s="209"/>
      <c r="AS392" s="209"/>
      <c r="AT392" s="209"/>
      <c r="AU392" s="209"/>
      <c r="AV392" s="209"/>
      <c r="AW392" s="209"/>
      <c r="AX392" s="209"/>
      <c r="AY392" s="209"/>
      <c r="AZ392" s="209"/>
      <c r="BA392" s="209"/>
      <c r="BB392" s="209"/>
      <c r="BC392" s="209"/>
      <c r="BD392" s="209"/>
      <c r="BE392" s="209"/>
      <c r="BF392" s="209"/>
      <c r="BG392" s="209"/>
    </row>
    <row r="393" spans="2:59" x14ac:dyDescent="0.25">
      <c r="B393" s="207"/>
      <c r="C393" s="208"/>
      <c r="D393" s="208"/>
      <c r="E393" s="208"/>
      <c r="F393" s="208"/>
      <c r="G393" s="208"/>
      <c r="H393" s="208"/>
      <c r="I393" s="208"/>
      <c r="J393" s="208"/>
      <c r="K393" s="208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09"/>
      <c r="BG393" s="209"/>
    </row>
    <row r="394" spans="2:59" x14ac:dyDescent="0.25">
      <c r="B394" s="207"/>
      <c r="C394" s="208"/>
      <c r="D394" s="208"/>
      <c r="E394" s="208"/>
      <c r="F394" s="208"/>
      <c r="G394" s="208"/>
      <c r="H394" s="208"/>
      <c r="I394" s="208"/>
      <c r="J394" s="208"/>
      <c r="K394" s="208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09"/>
      <c r="BG394" s="209"/>
    </row>
    <row r="395" spans="2:59" x14ac:dyDescent="0.25">
      <c r="B395" s="207"/>
      <c r="C395" s="208"/>
      <c r="D395" s="208"/>
      <c r="E395" s="208"/>
      <c r="F395" s="208"/>
      <c r="G395" s="208"/>
      <c r="H395" s="208"/>
      <c r="I395" s="208"/>
      <c r="J395" s="208"/>
      <c r="K395" s="208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09"/>
      <c r="BG395" s="209"/>
    </row>
    <row r="396" spans="2:59" x14ac:dyDescent="0.25">
      <c r="B396" s="207"/>
      <c r="C396" s="208"/>
      <c r="D396" s="208"/>
      <c r="E396" s="208"/>
      <c r="F396" s="208"/>
      <c r="G396" s="208"/>
      <c r="H396" s="208"/>
      <c r="I396" s="208"/>
      <c r="J396" s="208"/>
      <c r="K396" s="208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09"/>
      <c r="BG396" s="209"/>
    </row>
    <row r="397" spans="2:59" x14ac:dyDescent="0.25">
      <c r="B397" s="207"/>
      <c r="C397" s="208"/>
      <c r="D397" s="208"/>
      <c r="E397" s="208"/>
      <c r="F397" s="208"/>
      <c r="G397" s="208"/>
      <c r="H397" s="208"/>
      <c r="I397" s="208"/>
      <c r="J397" s="208"/>
      <c r="K397" s="208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09"/>
      <c r="BG397" s="209"/>
    </row>
    <row r="398" spans="2:59" x14ac:dyDescent="0.25">
      <c r="B398" s="207"/>
      <c r="C398" s="208"/>
      <c r="D398" s="208"/>
      <c r="E398" s="208"/>
      <c r="F398" s="208"/>
      <c r="G398" s="208"/>
      <c r="H398" s="208"/>
      <c r="I398" s="208"/>
      <c r="J398" s="208"/>
      <c r="K398" s="208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09"/>
      <c r="BG398" s="209"/>
    </row>
    <row r="399" spans="2:59" x14ac:dyDescent="0.25">
      <c r="B399" s="207"/>
      <c r="C399" s="208"/>
      <c r="D399" s="208"/>
      <c r="E399" s="208"/>
      <c r="F399" s="208"/>
      <c r="G399" s="208"/>
      <c r="H399" s="208"/>
      <c r="I399" s="208"/>
      <c r="J399" s="208"/>
      <c r="K399" s="208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09"/>
      <c r="BG399" s="209"/>
    </row>
    <row r="400" spans="2:59" x14ac:dyDescent="0.25">
      <c r="B400" s="207"/>
      <c r="C400" s="208"/>
      <c r="D400" s="208"/>
      <c r="E400" s="208"/>
      <c r="F400" s="208"/>
      <c r="G400" s="208"/>
      <c r="H400" s="208"/>
      <c r="I400" s="208"/>
      <c r="J400" s="208"/>
      <c r="K400" s="208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09"/>
      <c r="BG400" s="209"/>
    </row>
    <row r="401" spans="2:59" x14ac:dyDescent="0.25">
      <c r="B401" s="207"/>
      <c r="C401" s="208"/>
      <c r="D401" s="208"/>
      <c r="E401" s="208"/>
      <c r="F401" s="208"/>
      <c r="G401" s="208"/>
      <c r="H401" s="208"/>
      <c r="I401" s="208"/>
      <c r="J401" s="208"/>
      <c r="K401" s="208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09"/>
      <c r="BG401" s="209"/>
    </row>
    <row r="402" spans="2:59" x14ac:dyDescent="0.25">
      <c r="B402" s="207"/>
      <c r="C402" s="208"/>
      <c r="D402" s="208"/>
      <c r="E402" s="208"/>
      <c r="F402" s="208"/>
      <c r="G402" s="208"/>
      <c r="H402" s="208"/>
      <c r="I402" s="208"/>
      <c r="J402" s="208"/>
      <c r="K402" s="208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09"/>
      <c r="BG402" s="209"/>
    </row>
    <row r="403" spans="2:59" x14ac:dyDescent="0.25">
      <c r="B403" s="207"/>
      <c r="C403" s="208"/>
      <c r="D403" s="208"/>
      <c r="E403" s="208"/>
      <c r="F403" s="208"/>
      <c r="G403" s="208"/>
      <c r="H403" s="208"/>
      <c r="I403" s="208"/>
      <c r="J403" s="208"/>
      <c r="K403" s="208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09"/>
      <c r="BG403" s="209"/>
    </row>
    <row r="404" spans="2:59" x14ac:dyDescent="0.25">
      <c r="B404" s="207"/>
      <c r="C404" s="208"/>
      <c r="D404" s="208"/>
      <c r="E404" s="208"/>
      <c r="F404" s="208"/>
      <c r="G404" s="208"/>
      <c r="H404" s="208"/>
      <c r="I404" s="208"/>
      <c r="J404" s="208"/>
      <c r="K404" s="208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09"/>
      <c r="BG404" s="209"/>
    </row>
    <row r="405" spans="2:59" x14ac:dyDescent="0.25">
      <c r="B405" s="207"/>
      <c r="C405" s="208"/>
      <c r="D405" s="208"/>
      <c r="E405" s="208"/>
      <c r="F405" s="208"/>
      <c r="G405" s="208"/>
      <c r="H405" s="208"/>
      <c r="I405" s="208"/>
      <c r="J405" s="208"/>
      <c r="K405" s="208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09"/>
      <c r="BG405" s="209"/>
    </row>
    <row r="406" spans="2:59" x14ac:dyDescent="0.25">
      <c r="B406" s="207"/>
      <c r="C406" s="208"/>
      <c r="D406" s="208"/>
      <c r="E406" s="208"/>
      <c r="F406" s="208"/>
      <c r="G406" s="208"/>
      <c r="H406" s="208"/>
      <c r="I406" s="208"/>
      <c r="J406" s="208"/>
      <c r="K406" s="208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09"/>
      <c r="BG406" s="209"/>
    </row>
    <row r="407" spans="2:59" x14ac:dyDescent="0.25">
      <c r="B407" s="207"/>
      <c r="C407" s="208"/>
      <c r="D407" s="208"/>
      <c r="E407" s="208"/>
      <c r="F407" s="208"/>
      <c r="G407" s="208"/>
      <c r="H407" s="208"/>
      <c r="I407" s="208"/>
      <c r="J407" s="208"/>
      <c r="K407" s="208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09"/>
      <c r="BG407" s="209"/>
    </row>
    <row r="408" spans="2:59" x14ac:dyDescent="0.25">
      <c r="B408" s="207"/>
      <c r="C408" s="208"/>
      <c r="D408" s="208"/>
      <c r="E408" s="208"/>
      <c r="F408" s="208"/>
      <c r="G408" s="208"/>
      <c r="H408" s="208"/>
      <c r="I408" s="208"/>
      <c r="J408" s="208"/>
      <c r="K408" s="208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09"/>
      <c r="BG408" s="209"/>
    </row>
    <row r="409" spans="2:59" x14ac:dyDescent="0.25">
      <c r="B409" s="207"/>
      <c r="C409" s="208"/>
      <c r="D409" s="208"/>
      <c r="E409" s="208"/>
      <c r="F409" s="208"/>
      <c r="G409" s="208"/>
      <c r="H409" s="208"/>
      <c r="I409" s="208"/>
      <c r="J409" s="208"/>
      <c r="K409" s="208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  <c r="AH409" s="209"/>
      <c r="AI409" s="209"/>
      <c r="AJ409" s="209"/>
      <c r="AK409" s="209"/>
      <c r="AL409" s="209"/>
      <c r="AM409" s="209"/>
      <c r="AN409" s="209"/>
      <c r="AO409" s="209"/>
      <c r="AP409" s="209"/>
      <c r="AQ409" s="209"/>
      <c r="AR409" s="209"/>
      <c r="AS409" s="209"/>
      <c r="AT409" s="209"/>
      <c r="AU409" s="209"/>
      <c r="AV409" s="209"/>
      <c r="AW409" s="209"/>
      <c r="AX409" s="209"/>
      <c r="AY409" s="209"/>
      <c r="AZ409" s="209"/>
      <c r="BA409" s="209"/>
      <c r="BB409" s="209"/>
      <c r="BC409" s="209"/>
      <c r="BD409" s="209"/>
      <c r="BE409" s="209"/>
      <c r="BF409" s="209"/>
      <c r="BG409" s="209"/>
    </row>
    <row r="410" spans="2:59" x14ac:dyDescent="0.25">
      <c r="B410" s="207"/>
      <c r="C410" s="208"/>
      <c r="D410" s="208"/>
      <c r="E410" s="208"/>
      <c r="F410" s="208"/>
      <c r="G410" s="208"/>
      <c r="H410" s="208"/>
      <c r="I410" s="208"/>
      <c r="J410" s="208"/>
      <c r="K410" s="208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  <c r="AH410" s="209"/>
      <c r="AI410" s="209"/>
      <c r="AJ410" s="209"/>
      <c r="AK410" s="209"/>
      <c r="AL410" s="209"/>
      <c r="AM410" s="209"/>
      <c r="AN410" s="209"/>
      <c r="AO410" s="209"/>
      <c r="AP410" s="209"/>
      <c r="AQ410" s="209"/>
      <c r="AR410" s="209"/>
      <c r="AS410" s="209"/>
      <c r="AT410" s="209"/>
      <c r="AU410" s="209"/>
      <c r="AV410" s="209"/>
      <c r="AW410" s="209"/>
      <c r="AX410" s="209"/>
      <c r="AY410" s="209"/>
      <c r="AZ410" s="209"/>
      <c r="BA410" s="209"/>
      <c r="BB410" s="209"/>
      <c r="BC410" s="209"/>
      <c r="BD410" s="209"/>
      <c r="BE410" s="209"/>
      <c r="BF410" s="209"/>
      <c r="BG410" s="209"/>
    </row>
    <row r="411" spans="2:59" x14ac:dyDescent="0.25">
      <c r="B411" s="207"/>
      <c r="C411" s="208"/>
      <c r="D411" s="208"/>
      <c r="E411" s="208"/>
      <c r="F411" s="208"/>
      <c r="G411" s="208"/>
      <c r="H411" s="208"/>
      <c r="I411" s="208"/>
      <c r="J411" s="208"/>
      <c r="K411" s="208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  <c r="AH411" s="209"/>
      <c r="AI411" s="209"/>
      <c r="AJ411" s="209"/>
      <c r="AK411" s="209"/>
      <c r="AL411" s="209"/>
      <c r="AM411" s="209"/>
      <c r="AN411" s="209"/>
      <c r="AO411" s="209"/>
      <c r="AP411" s="209"/>
      <c r="AQ411" s="209"/>
      <c r="AR411" s="209"/>
      <c r="AS411" s="209"/>
      <c r="AT411" s="209"/>
      <c r="AU411" s="209"/>
      <c r="AV411" s="209"/>
      <c r="AW411" s="209"/>
      <c r="AX411" s="209"/>
      <c r="AY411" s="209"/>
      <c r="AZ411" s="209"/>
      <c r="BA411" s="209"/>
      <c r="BB411" s="209"/>
      <c r="BC411" s="209"/>
      <c r="BD411" s="209"/>
      <c r="BE411" s="209"/>
      <c r="BF411" s="209"/>
      <c r="BG411" s="209"/>
    </row>
    <row r="412" spans="2:59" x14ac:dyDescent="0.25">
      <c r="B412" s="207"/>
      <c r="C412" s="208"/>
      <c r="D412" s="208"/>
      <c r="E412" s="208"/>
      <c r="F412" s="208"/>
      <c r="G412" s="208"/>
      <c r="H412" s="208"/>
      <c r="I412" s="208"/>
      <c r="J412" s="208"/>
      <c r="K412" s="208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  <c r="AH412" s="209"/>
      <c r="AI412" s="209"/>
      <c r="AJ412" s="209"/>
      <c r="AK412" s="209"/>
      <c r="AL412" s="209"/>
      <c r="AM412" s="209"/>
      <c r="AN412" s="209"/>
      <c r="AO412" s="209"/>
      <c r="AP412" s="209"/>
      <c r="AQ412" s="209"/>
      <c r="AR412" s="209"/>
      <c r="AS412" s="209"/>
      <c r="AT412" s="209"/>
      <c r="AU412" s="209"/>
      <c r="AV412" s="209"/>
      <c r="AW412" s="209"/>
      <c r="AX412" s="209"/>
      <c r="AY412" s="209"/>
      <c r="AZ412" s="209"/>
      <c r="BA412" s="209"/>
      <c r="BB412" s="209"/>
      <c r="BC412" s="209"/>
      <c r="BD412" s="209"/>
      <c r="BE412" s="209"/>
      <c r="BF412" s="209"/>
      <c r="BG412" s="209"/>
    </row>
  </sheetData>
  <phoneticPr fontId="12" type="noConversion"/>
  <pageMargins left="0.17" right="0.17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M63"/>
  <sheetViews>
    <sheetView topLeftCell="A34" workbookViewId="0">
      <selection activeCell="I48" sqref="I48"/>
    </sheetView>
  </sheetViews>
  <sheetFormatPr defaultRowHeight="13.2" x14ac:dyDescent="0.25"/>
  <cols>
    <col min="1" max="1" width="20.88671875" bestFit="1" customWidth="1"/>
    <col min="2" max="2" width="9.6640625" bestFit="1" customWidth="1"/>
    <col min="5" max="5" width="9.6640625" bestFit="1" customWidth="1"/>
  </cols>
  <sheetData>
    <row r="2" spans="1:13" x14ac:dyDescent="0.25">
      <c r="C2" t="s">
        <v>275</v>
      </c>
      <c r="E2" t="s">
        <v>208</v>
      </c>
      <c r="G2" t="s">
        <v>209</v>
      </c>
    </row>
    <row r="3" spans="1:13" x14ac:dyDescent="0.25">
      <c r="A3" t="s">
        <v>271</v>
      </c>
      <c r="C3">
        <v>5.45</v>
      </c>
      <c r="E3">
        <v>4.6500000000000004</v>
      </c>
      <c r="G3">
        <v>5.58</v>
      </c>
    </row>
    <row r="4" spans="1:13" x14ac:dyDescent="0.25">
      <c r="A4" t="s">
        <v>272</v>
      </c>
      <c r="C4">
        <v>5.45</v>
      </c>
      <c r="E4">
        <v>4.6500000000000004</v>
      </c>
      <c r="G4">
        <v>5.72</v>
      </c>
    </row>
    <row r="5" spans="1:13" x14ac:dyDescent="0.25">
      <c r="A5" t="s">
        <v>274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13" x14ac:dyDescent="0.25">
      <c r="A6" t="s">
        <v>276</v>
      </c>
      <c r="E6">
        <f>E5-$C5</f>
        <v>-0.79999999999999982</v>
      </c>
      <c r="G6">
        <f>G5-$C5</f>
        <v>0.40999999999999925</v>
      </c>
    </row>
    <row r="7" spans="1:13" x14ac:dyDescent="0.25">
      <c r="A7" t="s">
        <v>273</v>
      </c>
      <c r="C7">
        <v>5.55</v>
      </c>
      <c r="H7">
        <v>7.4</v>
      </c>
      <c r="I7">
        <f>AVERAGE(I14:I16)</f>
        <v>7.75</v>
      </c>
      <c r="J7">
        <f>H7-I7</f>
        <v>-0.34999999999999964</v>
      </c>
    </row>
    <row r="8" spans="1:13" x14ac:dyDescent="0.25">
      <c r="H8">
        <v>5.75</v>
      </c>
      <c r="I8">
        <f>AVERAGE(I18:I19)</f>
        <v>6.75</v>
      </c>
      <c r="J8">
        <f>H8-I8</f>
        <v>-1</v>
      </c>
    </row>
    <row r="9" spans="1:13" x14ac:dyDescent="0.25">
      <c r="H9">
        <v>5.35</v>
      </c>
      <c r="I9">
        <f>AVERAGE(I20:I22)</f>
        <v>6.3666666666666671</v>
      </c>
      <c r="J9">
        <f>H9-I9</f>
        <v>-1.0166666666666675</v>
      </c>
    </row>
    <row r="10" spans="1:13" x14ac:dyDescent="0.25">
      <c r="B10">
        <f>AVERAGE(B12:B17)</f>
        <v>0.22</v>
      </c>
      <c r="C10">
        <f>AVERAGE(C12:C17)</f>
        <v>0.23666666666666669</v>
      </c>
      <c r="H10">
        <v>2</v>
      </c>
      <c r="I10">
        <f>AVERAGE(I23:I29)</f>
        <v>2.347142857142857</v>
      </c>
      <c r="J10">
        <f>H10-I10</f>
        <v>-0.34714285714285698</v>
      </c>
    </row>
    <row r="12" spans="1:13" x14ac:dyDescent="0.25">
      <c r="A12" s="84">
        <v>37012</v>
      </c>
      <c r="B12">
        <v>0.19</v>
      </c>
      <c r="C12">
        <v>0.2</v>
      </c>
      <c r="E12" s="367">
        <f>F12*G12*10000</f>
        <v>-11571.761420382511</v>
      </c>
      <c r="F12" s="187">
        <v>-23.143522840764696</v>
      </c>
      <c r="G12">
        <f>H12-I12</f>
        <v>5.0000000000000711E-2</v>
      </c>
      <c r="H12">
        <v>9.65</v>
      </c>
      <c r="I12">
        <v>9.6</v>
      </c>
      <c r="K12" s="368">
        <v>0</v>
      </c>
      <c r="L12">
        <v>15.5</v>
      </c>
      <c r="M12" s="187">
        <f>L12+K12+F12</f>
        <v>-7.643522840764696</v>
      </c>
    </row>
    <row r="13" spans="1:13" x14ac:dyDescent="0.25">
      <c r="A13" s="84">
        <v>37043</v>
      </c>
      <c r="B13">
        <v>0.2</v>
      </c>
      <c r="C13">
        <v>0.21</v>
      </c>
      <c r="E13" s="367">
        <f t="shared" ref="E13:E29" si="0">F13*G13*10000</f>
        <v>96188.940977962935</v>
      </c>
      <c r="F13" s="187">
        <v>-16.03149016299383</v>
      </c>
      <c r="G13">
        <f>H13-I13</f>
        <v>-0.59999999999999964</v>
      </c>
      <c r="H13">
        <v>8.15</v>
      </c>
      <c r="I13">
        <v>8.75</v>
      </c>
      <c r="K13" s="368">
        <v>2.7089154653885714</v>
      </c>
      <c r="L13">
        <v>5</v>
      </c>
      <c r="M13" s="187">
        <f t="shared" ref="M13:M22" si="1">L13+K13+F13</f>
        <v>-8.3225746976052584</v>
      </c>
    </row>
    <row r="14" spans="1:13" x14ac:dyDescent="0.25">
      <c r="A14" s="84">
        <v>37073</v>
      </c>
      <c r="B14">
        <v>0.23</v>
      </c>
      <c r="C14">
        <v>0.25</v>
      </c>
      <c r="E14" s="367">
        <f t="shared" si="0"/>
        <v>-175207.24236821206</v>
      </c>
      <c r="F14" s="187">
        <v>50.059212105203493</v>
      </c>
      <c r="G14">
        <f>J$7</f>
        <v>-0.34999999999999964</v>
      </c>
      <c r="I14">
        <v>7.69</v>
      </c>
      <c r="K14" s="368">
        <v>3.7722219249399842</v>
      </c>
      <c r="M14" s="187">
        <f t="shared" si="1"/>
        <v>53.831434030143477</v>
      </c>
    </row>
    <row r="15" spans="1:13" x14ac:dyDescent="0.25">
      <c r="A15" s="84">
        <v>37104</v>
      </c>
      <c r="B15">
        <f>B14</f>
        <v>0.23</v>
      </c>
      <c r="C15">
        <f>C14</f>
        <v>0.25</v>
      </c>
      <c r="E15" s="367">
        <f t="shared" si="0"/>
        <v>-173710.1030596304</v>
      </c>
      <c r="F15" s="187">
        <v>49.631458017037311</v>
      </c>
      <c r="G15">
        <f>J$7</f>
        <v>-0.34999999999999964</v>
      </c>
      <c r="I15">
        <v>7.87</v>
      </c>
      <c r="K15" s="368">
        <v>4.2522121805017008</v>
      </c>
      <c r="M15" s="187">
        <f t="shared" si="1"/>
        <v>53.883670197539011</v>
      </c>
    </row>
    <row r="16" spans="1:13" x14ac:dyDescent="0.25">
      <c r="A16" s="84">
        <v>37135</v>
      </c>
      <c r="B16">
        <f>B14</f>
        <v>0.23</v>
      </c>
      <c r="C16">
        <f>C14</f>
        <v>0.25</v>
      </c>
      <c r="E16" s="367">
        <f t="shared" si="0"/>
        <v>-168122.56431241281</v>
      </c>
      <c r="F16" s="187">
        <v>48.035018374975138</v>
      </c>
      <c r="G16">
        <f>J$7</f>
        <v>-0.34999999999999964</v>
      </c>
      <c r="I16">
        <v>7.69</v>
      </c>
      <c r="K16" s="368">
        <v>2.2066242741232571</v>
      </c>
      <c r="M16" s="187">
        <f t="shared" si="1"/>
        <v>50.241642649098395</v>
      </c>
    </row>
    <row r="17" spans="1:13" x14ac:dyDescent="0.25">
      <c r="A17" s="84">
        <v>37165</v>
      </c>
      <c r="B17">
        <v>0.24</v>
      </c>
      <c r="C17">
        <v>0.26</v>
      </c>
      <c r="E17" s="367">
        <f t="shared" si="0"/>
        <v>593815.23050013697</v>
      </c>
      <c r="F17" s="187">
        <v>-45.678094653856668</v>
      </c>
      <c r="G17">
        <f>H17-I17</f>
        <v>-1.3000000000000007</v>
      </c>
      <c r="H17">
        <v>5.35</v>
      </c>
      <c r="I17">
        <v>6.65</v>
      </c>
      <c r="K17" s="368">
        <v>11.545870895903988</v>
      </c>
      <c r="L17">
        <v>15.5</v>
      </c>
      <c r="M17" s="187">
        <f t="shared" si="1"/>
        <v>-18.63222375795268</v>
      </c>
    </row>
    <row r="18" spans="1:13" x14ac:dyDescent="0.25">
      <c r="A18" s="84"/>
      <c r="E18" s="367">
        <f t="shared" si="0"/>
        <v>1572.3241874397997</v>
      </c>
      <c r="F18" s="187">
        <v>-0.15723241874397997</v>
      </c>
      <c r="G18">
        <f>J8</f>
        <v>-1</v>
      </c>
      <c r="I18">
        <v>6.7</v>
      </c>
      <c r="K18" s="368">
        <v>-15.440848076996474</v>
      </c>
      <c r="L18">
        <v>23</v>
      </c>
      <c r="M18" s="187">
        <f t="shared" si="1"/>
        <v>7.4019195042595456</v>
      </c>
    </row>
    <row r="19" spans="1:13" x14ac:dyDescent="0.25">
      <c r="A19" s="84"/>
      <c r="E19" s="367">
        <f t="shared" si="0"/>
        <v>98429.591800947979</v>
      </c>
      <c r="F19" s="187">
        <v>-9.8429591800947982</v>
      </c>
      <c r="G19">
        <f>J8</f>
        <v>-1</v>
      </c>
      <c r="I19">
        <v>6.8</v>
      </c>
      <c r="K19" s="368">
        <v>-15.690096691876619</v>
      </c>
      <c r="L19">
        <v>23</v>
      </c>
      <c r="M19" s="187">
        <f t="shared" si="1"/>
        <v>-2.5330558719714169</v>
      </c>
    </row>
    <row r="20" spans="1:13" x14ac:dyDescent="0.25">
      <c r="A20" s="84">
        <v>37196</v>
      </c>
      <c r="E20" s="367">
        <f t="shared" si="0"/>
        <v>-545414.23525186686</v>
      </c>
      <c r="F20" s="187">
        <v>53.647301828052434</v>
      </c>
      <c r="G20">
        <f>J9</f>
        <v>-1.0166666666666675</v>
      </c>
      <c r="I20">
        <v>7.5</v>
      </c>
      <c r="K20" s="368">
        <v>-20.364286063195209</v>
      </c>
      <c r="L20">
        <v>7.75</v>
      </c>
      <c r="M20" s="187">
        <f t="shared" si="1"/>
        <v>41.033015764857225</v>
      </c>
    </row>
    <row r="21" spans="1:13" x14ac:dyDescent="0.25">
      <c r="A21" s="84">
        <v>37226</v>
      </c>
      <c r="E21" s="367">
        <f t="shared" si="0"/>
        <v>-610737.64858689136</v>
      </c>
      <c r="F21" s="187">
        <v>60.072555598710579</v>
      </c>
      <c r="G21">
        <f>J9</f>
        <v>-1.0166666666666675</v>
      </c>
      <c r="I21">
        <v>6.8</v>
      </c>
      <c r="K21" s="368">
        <v>-21.343885282715462</v>
      </c>
      <c r="L21">
        <v>7.75</v>
      </c>
      <c r="M21" s="187">
        <f t="shared" si="1"/>
        <v>46.478670315995117</v>
      </c>
    </row>
    <row r="22" spans="1:13" x14ac:dyDescent="0.25">
      <c r="A22" s="84">
        <v>37257</v>
      </c>
      <c r="E22" s="367">
        <f t="shared" si="0"/>
        <v>-152523.2611408059</v>
      </c>
      <c r="F22" s="187">
        <v>15.002287981062864</v>
      </c>
      <c r="G22">
        <f>J9</f>
        <v>-1.0166666666666675</v>
      </c>
      <c r="I22">
        <v>4.8</v>
      </c>
      <c r="K22" s="368">
        <v>-32.862062204295171</v>
      </c>
      <c r="L22">
        <v>7.75</v>
      </c>
      <c r="M22" s="187">
        <f t="shared" si="1"/>
        <v>-10.109774223232307</v>
      </c>
    </row>
    <row r="23" spans="1:13" x14ac:dyDescent="0.25">
      <c r="A23" s="84">
        <v>37288</v>
      </c>
      <c r="E23" s="367">
        <f t="shared" si="0"/>
        <v>-4355.645925214696</v>
      </c>
      <c r="F23" s="187">
        <v>1.2547128179630818</v>
      </c>
      <c r="G23">
        <f>J$10</f>
        <v>-0.34714285714285698</v>
      </c>
      <c r="I23">
        <v>2.84</v>
      </c>
    </row>
    <row r="24" spans="1:13" x14ac:dyDescent="0.25">
      <c r="A24" s="84">
        <v>37316</v>
      </c>
      <c r="E24" s="367">
        <f t="shared" si="0"/>
        <v>-45050.129055701633</v>
      </c>
      <c r="F24" s="187">
        <v>12.977403431683605</v>
      </c>
      <c r="G24">
        <f t="shared" ref="G24:G29" si="2">J$10</f>
        <v>-0.34714285714285698</v>
      </c>
      <c r="I24">
        <v>1.99</v>
      </c>
    </row>
    <row r="25" spans="1:13" x14ac:dyDescent="0.25">
      <c r="E25" s="367">
        <f t="shared" si="0"/>
        <v>-39960.930570430151</v>
      </c>
      <c r="F25" s="187">
        <v>11.511379176667127</v>
      </c>
      <c r="G25">
        <f t="shared" si="2"/>
        <v>-0.34714285714285698</v>
      </c>
      <c r="I25">
        <v>2.09</v>
      </c>
    </row>
    <row r="26" spans="1:13" x14ac:dyDescent="0.25">
      <c r="E26" s="367">
        <f t="shared" si="0"/>
        <v>-19376.008868653415</v>
      </c>
      <c r="F26" s="187">
        <v>5.5815663407643612</v>
      </c>
      <c r="G26">
        <f t="shared" si="2"/>
        <v>-0.34714285714285698</v>
      </c>
      <c r="I26">
        <v>2.59</v>
      </c>
    </row>
    <row r="27" spans="1:13" x14ac:dyDescent="0.25">
      <c r="E27" s="367">
        <f t="shared" si="0"/>
        <v>-23678.57773623741</v>
      </c>
      <c r="F27" s="187">
        <v>6.820989471344113</v>
      </c>
      <c r="G27">
        <f t="shared" si="2"/>
        <v>-0.34714285714285698</v>
      </c>
      <c r="I27">
        <v>2.59</v>
      </c>
    </row>
    <row r="28" spans="1:13" x14ac:dyDescent="0.25">
      <c r="E28" s="367">
        <f t="shared" si="0"/>
        <v>-25684.271800124116</v>
      </c>
      <c r="F28" s="187">
        <v>7.3987614239040695</v>
      </c>
      <c r="G28">
        <f t="shared" si="2"/>
        <v>-0.34714285714285698</v>
      </c>
      <c r="I28">
        <v>2.59</v>
      </c>
    </row>
    <row r="29" spans="1:13" x14ac:dyDescent="0.25">
      <c r="A29" t="s">
        <v>316</v>
      </c>
      <c r="E29" s="367">
        <f t="shared" si="0"/>
        <v>-75082.230750929608</v>
      </c>
      <c r="F29" s="187">
        <v>21.628626142243107</v>
      </c>
      <c r="G29">
        <f t="shared" si="2"/>
        <v>-0.34714285714285698</v>
      </c>
      <c r="I29">
        <v>1.74</v>
      </c>
    </row>
    <row r="30" spans="1:13" x14ac:dyDescent="0.25">
      <c r="A30" t="s">
        <v>319</v>
      </c>
    </row>
    <row r="31" spans="1:13" x14ac:dyDescent="0.25">
      <c r="A31" t="s">
        <v>321</v>
      </c>
    </row>
    <row r="32" spans="1:13" x14ac:dyDescent="0.25">
      <c r="A32" t="s">
        <v>320</v>
      </c>
    </row>
    <row r="33" spans="1:5" x14ac:dyDescent="0.25">
      <c r="A33" t="s">
        <v>318</v>
      </c>
    </row>
    <row r="34" spans="1:5" x14ac:dyDescent="0.25">
      <c r="A34" t="s">
        <v>317</v>
      </c>
    </row>
    <row r="35" spans="1:5" x14ac:dyDescent="0.25">
      <c r="A35" t="s">
        <v>193</v>
      </c>
    </row>
    <row r="36" spans="1:5" x14ac:dyDescent="0.25">
      <c r="A36" t="s">
        <v>193</v>
      </c>
    </row>
    <row r="37" spans="1:5" x14ac:dyDescent="0.25">
      <c r="A37" t="s">
        <v>315</v>
      </c>
    </row>
    <row r="38" spans="1:5" x14ac:dyDescent="0.25">
      <c r="A38" t="s">
        <v>313</v>
      </c>
    </row>
    <row r="39" spans="1:5" x14ac:dyDescent="0.25">
      <c r="A39" t="s">
        <v>314</v>
      </c>
    </row>
    <row r="40" spans="1:5" x14ac:dyDescent="0.25">
      <c r="A40" t="s">
        <v>312</v>
      </c>
    </row>
    <row r="41" spans="1:5" x14ac:dyDescent="0.25">
      <c r="A41" t="s">
        <v>311</v>
      </c>
    </row>
    <row r="46" spans="1:5" x14ac:dyDescent="0.25">
      <c r="B46" s="367">
        <f>C46*(D46-E46)*10000</f>
        <v>-11571.761420382511</v>
      </c>
      <c r="C46">
        <v>-23.143522840764696</v>
      </c>
      <c r="D46">
        <v>9.65</v>
      </c>
      <c r="E46">
        <v>9.6</v>
      </c>
    </row>
    <row r="47" spans="1:5" x14ac:dyDescent="0.25">
      <c r="B47" s="367">
        <f t="shared" ref="B47:B63" si="3">C47*(D47-E47)*10000</f>
        <v>128251.92130395061</v>
      </c>
      <c r="C47">
        <v>-16.03149016299383</v>
      </c>
      <c r="D47">
        <v>7.95</v>
      </c>
      <c r="E47">
        <v>8.75</v>
      </c>
    </row>
    <row r="48" spans="1:5" x14ac:dyDescent="0.25">
      <c r="B48" s="367">
        <f t="shared" si="3"/>
        <v>-225266.4544734158</v>
      </c>
      <c r="C48">
        <v>50.059212105203493</v>
      </c>
      <c r="D48">
        <v>7.24</v>
      </c>
      <c r="E48">
        <v>7.69</v>
      </c>
    </row>
    <row r="49" spans="2:9" x14ac:dyDescent="0.25">
      <c r="B49" s="367">
        <f t="shared" si="3"/>
        <v>-223341.561076668</v>
      </c>
      <c r="C49">
        <v>49.631458017037311</v>
      </c>
      <c r="D49">
        <v>7.42</v>
      </c>
      <c r="E49">
        <v>7.87</v>
      </c>
    </row>
    <row r="50" spans="2:9" x14ac:dyDescent="0.25">
      <c r="B50" s="367">
        <f t="shared" si="3"/>
        <v>-216157.5826873882</v>
      </c>
      <c r="C50">
        <v>48.035018374975138</v>
      </c>
      <c r="D50">
        <v>7.24</v>
      </c>
      <c r="E50">
        <v>7.69</v>
      </c>
    </row>
    <row r="51" spans="2:9" x14ac:dyDescent="0.25">
      <c r="B51" s="367">
        <f t="shared" si="3"/>
        <v>708010.46713477874</v>
      </c>
      <c r="C51">
        <v>-45.678094653856668</v>
      </c>
      <c r="D51">
        <v>5.0999999999999996</v>
      </c>
      <c r="E51">
        <v>6.65</v>
      </c>
    </row>
    <row r="52" spans="2:9" x14ac:dyDescent="0.25">
      <c r="B52" s="367">
        <f t="shared" si="3"/>
        <v>1808.1728155557703</v>
      </c>
      <c r="C52">
        <v>-0.15723241874397997</v>
      </c>
      <c r="D52">
        <v>5.55</v>
      </c>
      <c r="E52">
        <v>6.7</v>
      </c>
    </row>
    <row r="53" spans="2:9" x14ac:dyDescent="0.25">
      <c r="B53" s="367">
        <f t="shared" si="3"/>
        <v>113194.03057109012</v>
      </c>
      <c r="C53">
        <v>-9.8429591800947982</v>
      </c>
      <c r="D53">
        <v>5.65</v>
      </c>
      <c r="E53">
        <v>6.8</v>
      </c>
    </row>
    <row r="54" spans="2:9" x14ac:dyDescent="0.25">
      <c r="B54" s="367">
        <f t="shared" si="3"/>
        <v>-724238.57467870764</v>
      </c>
      <c r="C54">
        <v>53.647301828052434</v>
      </c>
      <c r="D54">
        <v>6.15</v>
      </c>
      <c r="E54">
        <v>7.5</v>
      </c>
    </row>
    <row r="55" spans="2:9" x14ac:dyDescent="0.25">
      <c r="B55" s="367">
        <f t="shared" si="3"/>
        <v>-810979.50058259256</v>
      </c>
      <c r="C55">
        <v>60.072555598710579</v>
      </c>
      <c r="D55">
        <v>5.45</v>
      </c>
      <c r="E55">
        <v>6.8</v>
      </c>
    </row>
    <row r="56" spans="2:9" x14ac:dyDescent="0.25">
      <c r="B56" s="367">
        <f t="shared" si="3"/>
        <v>-202530.88774434861</v>
      </c>
      <c r="C56">
        <v>15.002287981062864</v>
      </c>
      <c r="D56">
        <v>3.45</v>
      </c>
      <c r="E56">
        <v>4.8</v>
      </c>
    </row>
    <row r="57" spans="2:9" x14ac:dyDescent="0.25">
      <c r="B57" s="367">
        <f t="shared" si="3"/>
        <v>-5018.8512718523261</v>
      </c>
      <c r="C57">
        <v>1.2547128179630818</v>
      </c>
      <c r="D57">
        <v>2.44</v>
      </c>
      <c r="E57">
        <v>2.84</v>
      </c>
      <c r="I57">
        <f>850000*0.62</f>
        <v>527000</v>
      </c>
    </row>
    <row r="58" spans="2:9" x14ac:dyDescent="0.25">
      <c r="B58" s="367">
        <f t="shared" si="3"/>
        <v>-51909.613726734409</v>
      </c>
      <c r="C58">
        <v>12.977403431683605</v>
      </c>
      <c r="D58">
        <v>1.59</v>
      </c>
      <c r="E58">
        <v>1.99</v>
      </c>
    </row>
    <row r="59" spans="2:9" x14ac:dyDescent="0.25">
      <c r="B59" s="367">
        <f t="shared" si="3"/>
        <v>-46045.516706668495</v>
      </c>
      <c r="C59">
        <v>11.511379176667127</v>
      </c>
      <c r="D59">
        <v>1.69</v>
      </c>
      <c r="E59">
        <v>2.09</v>
      </c>
    </row>
    <row r="60" spans="2:9" x14ac:dyDescent="0.25">
      <c r="B60" s="367">
        <f t="shared" si="3"/>
        <v>-22326.265363057439</v>
      </c>
      <c r="C60">
        <v>5.5815663407643612</v>
      </c>
      <c r="D60">
        <v>2.19</v>
      </c>
      <c r="E60">
        <v>2.59</v>
      </c>
    </row>
    <row r="61" spans="2:9" x14ac:dyDescent="0.25">
      <c r="B61" s="367">
        <f t="shared" si="3"/>
        <v>-27283.957885376443</v>
      </c>
      <c r="C61">
        <v>6.820989471344113</v>
      </c>
      <c r="D61">
        <v>2.19</v>
      </c>
      <c r="E61">
        <v>2.59</v>
      </c>
    </row>
    <row r="62" spans="2:9" x14ac:dyDescent="0.25">
      <c r="B62" s="367">
        <f t="shared" si="3"/>
        <v>-29595.045695616271</v>
      </c>
      <c r="C62">
        <v>7.3987614239040695</v>
      </c>
      <c r="D62">
        <v>2.19</v>
      </c>
      <c r="E62">
        <v>2.59</v>
      </c>
    </row>
    <row r="63" spans="2:9" x14ac:dyDescent="0.25">
      <c r="B63" s="367">
        <f t="shared" si="3"/>
        <v>-86514.504568972407</v>
      </c>
      <c r="C63">
        <v>21.628626142243107</v>
      </c>
      <c r="D63">
        <v>1.34</v>
      </c>
      <c r="E63">
        <v>1.74</v>
      </c>
    </row>
  </sheetData>
  <phoneticPr fontId="1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H94"/>
  <sheetViews>
    <sheetView workbookViewId="0">
      <pane xSplit="1" ySplit="11" topLeftCell="C12" activePane="bottomRight" state="frozen"/>
      <selection pane="topRight" activeCell="B1" sqref="B1"/>
      <selection pane="bottomLeft" activeCell="A12" sqref="A12"/>
      <selection pane="bottomRight" activeCell="G15" sqref="G15"/>
    </sheetView>
  </sheetViews>
  <sheetFormatPr defaultRowHeight="13.2" x14ac:dyDescent="0.25"/>
  <cols>
    <col min="1" max="2" width="9.109375" style="85" customWidth="1"/>
    <col min="3" max="14" width="15.6640625" style="85" customWidth="1"/>
    <col min="15" max="18" width="9.109375" style="85" customWidth="1"/>
    <col min="19" max="84" width="15.6640625" style="85" customWidth="1"/>
    <col min="85" max="142" width="9.109375" style="85" customWidth="1"/>
  </cols>
  <sheetData>
    <row r="1" spans="1:190" x14ac:dyDescent="0.25">
      <c r="FX1" s="187"/>
    </row>
    <row r="2" spans="1:190" x14ac:dyDescent="0.25">
      <c r="C2" s="87">
        <f>S14+U14+Z14+AB14+AC14+AD14+AM14</f>
        <v>0</v>
      </c>
      <c r="D2" s="87"/>
      <c r="F2" s="87"/>
      <c r="G2" s="87"/>
      <c r="FX2" s="187"/>
    </row>
    <row r="3" spans="1:190" x14ac:dyDescent="0.25">
      <c r="EP3" s="187"/>
      <c r="EQ3" s="187"/>
      <c r="ER3" s="187"/>
      <c r="ES3" s="187"/>
      <c r="ET3" s="187"/>
      <c r="EU3" s="187"/>
      <c r="EW3" s="87"/>
      <c r="EX3" s="87"/>
      <c r="EY3" s="87"/>
      <c r="EZ3" s="87"/>
      <c r="FA3" s="87"/>
      <c r="FD3" s="187"/>
      <c r="FX3" s="187"/>
    </row>
    <row r="4" spans="1:190" x14ac:dyDescent="0.25">
      <c r="A4" s="87" t="s">
        <v>354</v>
      </c>
      <c r="B4" s="87"/>
      <c r="C4" s="87">
        <f>C14</f>
        <v>0</v>
      </c>
      <c r="D4" s="87">
        <f t="shared" ref="D4:BO4" si="0">D14</f>
        <v>0</v>
      </c>
      <c r="E4" s="87">
        <f t="shared" si="0"/>
        <v>0</v>
      </c>
      <c r="F4" s="87">
        <f t="shared" si="0"/>
        <v>0</v>
      </c>
      <c r="G4" s="87">
        <f t="shared" si="0"/>
        <v>-0.44738533200000002</v>
      </c>
      <c r="H4" s="87">
        <f t="shared" si="0"/>
        <v>0</v>
      </c>
      <c r="I4" s="87">
        <f t="shared" si="0"/>
        <v>0</v>
      </c>
      <c r="J4" s="87">
        <f t="shared" si="0"/>
        <v>0</v>
      </c>
      <c r="K4" s="87">
        <f t="shared" si="0"/>
        <v>0</v>
      </c>
      <c r="L4" s="87">
        <f t="shared" si="0"/>
        <v>0</v>
      </c>
      <c r="M4" s="87">
        <f t="shared" si="0"/>
        <v>0</v>
      </c>
      <c r="N4" s="87">
        <f t="shared" si="0"/>
        <v>0</v>
      </c>
      <c r="O4" s="87">
        <f t="shared" si="0"/>
        <v>0</v>
      </c>
      <c r="P4" s="87">
        <f t="shared" si="0"/>
        <v>0</v>
      </c>
      <c r="Q4" s="87">
        <f t="shared" si="0"/>
        <v>0</v>
      </c>
      <c r="R4" s="87">
        <f t="shared" si="0"/>
        <v>0</v>
      </c>
      <c r="S4" s="87">
        <f t="shared" si="0"/>
        <v>0</v>
      </c>
      <c r="T4" s="87">
        <f t="shared" si="0"/>
        <v>0</v>
      </c>
      <c r="U4" s="87">
        <f t="shared" si="0"/>
        <v>0</v>
      </c>
      <c r="V4" s="87">
        <f t="shared" si="0"/>
        <v>0</v>
      </c>
      <c r="W4" s="87">
        <f t="shared" si="0"/>
        <v>0</v>
      </c>
      <c r="X4" s="87">
        <f t="shared" si="0"/>
        <v>0</v>
      </c>
      <c r="Y4" s="87">
        <f t="shared" si="0"/>
        <v>0</v>
      </c>
      <c r="Z4" s="87">
        <f t="shared" si="0"/>
        <v>0</v>
      </c>
      <c r="AA4" s="87">
        <f t="shared" si="0"/>
        <v>0</v>
      </c>
      <c r="AB4" s="87">
        <f t="shared" si="0"/>
        <v>0</v>
      </c>
      <c r="AC4" s="87">
        <f t="shared" si="0"/>
        <v>0</v>
      </c>
      <c r="AD4" s="87">
        <f t="shared" si="0"/>
        <v>0</v>
      </c>
      <c r="AE4" s="87">
        <f t="shared" si="0"/>
        <v>0</v>
      </c>
      <c r="AF4" s="87">
        <f t="shared" si="0"/>
        <v>0</v>
      </c>
      <c r="AG4" s="87">
        <f t="shared" si="0"/>
        <v>0</v>
      </c>
      <c r="AH4" s="87">
        <f t="shared" si="0"/>
        <v>0</v>
      </c>
      <c r="AI4" s="87">
        <f t="shared" si="0"/>
        <v>0</v>
      </c>
      <c r="AJ4" s="87">
        <f t="shared" si="0"/>
        <v>0</v>
      </c>
      <c r="AK4" s="87">
        <f t="shared" si="0"/>
        <v>0</v>
      </c>
      <c r="AL4" s="87">
        <f t="shared" si="0"/>
        <v>0</v>
      </c>
      <c r="AM4" s="87">
        <f t="shared" si="0"/>
        <v>0</v>
      </c>
      <c r="AN4" s="87">
        <f t="shared" si="0"/>
        <v>0</v>
      </c>
      <c r="AO4" s="87">
        <f t="shared" si="0"/>
        <v>0</v>
      </c>
      <c r="AP4" s="87">
        <f t="shared" si="0"/>
        <v>0</v>
      </c>
      <c r="AQ4" s="87">
        <f t="shared" si="0"/>
        <v>0</v>
      </c>
      <c r="AR4" s="87">
        <f t="shared" si="0"/>
        <v>0</v>
      </c>
      <c r="AS4" s="87">
        <f t="shared" si="0"/>
        <v>0</v>
      </c>
      <c r="AT4" s="87">
        <f t="shared" si="0"/>
        <v>0</v>
      </c>
      <c r="AU4" s="87">
        <f t="shared" si="0"/>
        <v>0</v>
      </c>
      <c r="AV4" s="87">
        <f t="shared" si="0"/>
        <v>0</v>
      </c>
      <c r="AW4" s="87">
        <f t="shared" si="0"/>
        <v>0</v>
      </c>
      <c r="AX4" s="87">
        <f t="shared" si="0"/>
        <v>0</v>
      </c>
      <c r="AY4" s="87">
        <f t="shared" si="0"/>
        <v>0</v>
      </c>
      <c r="AZ4" s="87">
        <f t="shared" si="0"/>
        <v>0</v>
      </c>
      <c r="BA4" s="87">
        <f t="shared" si="0"/>
        <v>0</v>
      </c>
      <c r="BB4" s="87">
        <f t="shared" si="0"/>
        <v>0</v>
      </c>
      <c r="BC4" s="87">
        <f t="shared" si="0"/>
        <v>0</v>
      </c>
      <c r="BD4" s="87">
        <f t="shared" si="0"/>
        <v>0</v>
      </c>
      <c r="BE4" s="87">
        <f t="shared" si="0"/>
        <v>0</v>
      </c>
      <c r="BF4" s="87">
        <f t="shared" si="0"/>
        <v>0</v>
      </c>
      <c r="BG4" s="87">
        <f t="shared" si="0"/>
        <v>0</v>
      </c>
      <c r="BH4" s="87">
        <f t="shared" si="0"/>
        <v>0</v>
      </c>
      <c r="BI4" s="87">
        <f t="shared" si="0"/>
        <v>0</v>
      </c>
      <c r="BJ4" s="87">
        <f t="shared" si="0"/>
        <v>0</v>
      </c>
      <c r="BK4" s="87">
        <f t="shared" si="0"/>
        <v>0</v>
      </c>
      <c r="BL4" s="87">
        <f t="shared" si="0"/>
        <v>0</v>
      </c>
      <c r="BM4" s="87">
        <f t="shared" si="0"/>
        <v>0</v>
      </c>
      <c r="BN4" s="87">
        <f t="shared" si="0"/>
        <v>0</v>
      </c>
      <c r="BO4" s="87">
        <f t="shared" si="0"/>
        <v>0</v>
      </c>
      <c r="BP4" s="87">
        <f t="shared" ref="BP4:CE4" si="1">BP14</f>
        <v>0</v>
      </c>
      <c r="BQ4" s="87">
        <f t="shared" si="1"/>
        <v>0</v>
      </c>
      <c r="BR4" s="87">
        <f t="shared" si="1"/>
        <v>0</v>
      </c>
      <c r="BS4" s="87">
        <f t="shared" si="1"/>
        <v>0</v>
      </c>
      <c r="BT4" s="87">
        <f t="shared" si="1"/>
        <v>0</v>
      </c>
      <c r="BU4" s="87">
        <f t="shared" si="1"/>
        <v>0</v>
      </c>
      <c r="BV4" s="87">
        <f t="shared" si="1"/>
        <v>0</v>
      </c>
      <c r="BW4" s="87">
        <f t="shared" si="1"/>
        <v>0</v>
      </c>
      <c r="BX4" s="87">
        <f t="shared" si="1"/>
        <v>0</v>
      </c>
      <c r="BY4" s="87">
        <f t="shared" si="1"/>
        <v>0</v>
      </c>
      <c r="BZ4" s="87">
        <f t="shared" si="1"/>
        <v>0</v>
      </c>
      <c r="CA4" s="87">
        <f t="shared" si="1"/>
        <v>0</v>
      </c>
      <c r="CB4" s="87">
        <f t="shared" si="1"/>
        <v>0</v>
      </c>
      <c r="CC4" s="87">
        <f t="shared" si="1"/>
        <v>0</v>
      </c>
      <c r="CD4" s="87">
        <f t="shared" si="1"/>
        <v>0</v>
      </c>
      <c r="CE4" s="87">
        <f t="shared" si="1"/>
        <v>0</v>
      </c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7"/>
      <c r="DL4" s="87"/>
      <c r="DM4" s="87"/>
      <c r="DN4" s="87"/>
      <c r="DO4" s="87"/>
      <c r="DP4" s="87"/>
      <c r="DQ4" s="87"/>
      <c r="DR4" s="87"/>
      <c r="DS4" s="87"/>
      <c r="DT4" s="87"/>
      <c r="DU4" s="87"/>
      <c r="DV4" s="87"/>
      <c r="DW4" s="87"/>
      <c r="DX4" s="87"/>
      <c r="DY4" s="87"/>
      <c r="DZ4" s="87"/>
      <c r="EA4" s="87"/>
      <c r="EB4" s="87"/>
      <c r="EC4" s="87"/>
      <c r="ED4" s="87"/>
      <c r="EE4" s="87"/>
      <c r="EF4" s="87"/>
      <c r="EG4" s="87"/>
      <c r="EH4" s="87"/>
      <c r="EI4" s="87"/>
      <c r="EJ4" s="87"/>
      <c r="EK4" s="87"/>
      <c r="EL4" s="87"/>
      <c r="EP4" s="187">
        <f t="shared" ref="EP4:EU4" si="2">SUM(EP12:EP13)</f>
        <v>0</v>
      </c>
      <c r="EQ4" s="187">
        <f t="shared" si="2"/>
        <v>0</v>
      </c>
      <c r="ER4" s="187">
        <f t="shared" si="2"/>
        <v>0</v>
      </c>
      <c r="ES4" s="187">
        <f t="shared" si="2"/>
        <v>0</v>
      </c>
      <c r="ET4" s="187">
        <f t="shared" si="2"/>
        <v>0</v>
      </c>
      <c r="EU4" s="187">
        <f t="shared" si="2"/>
        <v>0</v>
      </c>
      <c r="EW4" s="187">
        <f>SUM(EW12:EW13)</f>
        <v>0</v>
      </c>
      <c r="EX4" s="187">
        <f>SUM(EX12:EX13)</f>
        <v>0</v>
      </c>
      <c r="EY4" s="187">
        <f>SUM(EY12:EY13)</f>
        <v>0</v>
      </c>
      <c r="EZ4" s="187">
        <f>SUM(EZ12:EZ13)</f>
        <v>0</v>
      </c>
      <c r="FA4" s="187">
        <f>SUM(FA12:FA13)</f>
        <v>0</v>
      </c>
      <c r="FD4" s="187">
        <f>SUM(FD12:FD13)</f>
        <v>0</v>
      </c>
      <c r="FX4" s="187"/>
    </row>
    <row r="5" spans="1:190" x14ac:dyDescent="0.25">
      <c r="A5" s="87" t="s">
        <v>353</v>
      </c>
      <c r="B5" s="87"/>
      <c r="C5" s="87">
        <f>SUM(C15:C18)</f>
        <v>-751.1237124649407</v>
      </c>
      <c r="D5" s="87">
        <f t="shared" ref="D5:BO5" si="3">SUM(D15:D18)</f>
        <v>-139.13850192999999</v>
      </c>
      <c r="E5" s="87">
        <f t="shared" si="3"/>
        <v>0</v>
      </c>
      <c r="F5" s="87">
        <f t="shared" si="3"/>
        <v>1619.1237221154895</v>
      </c>
      <c r="G5" s="87">
        <f t="shared" si="3"/>
        <v>8.8784746762893576</v>
      </c>
      <c r="H5" s="87">
        <f t="shared" si="3"/>
        <v>-9.1152356189322958</v>
      </c>
      <c r="I5" s="87">
        <f t="shared" si="3"/>
        <v>-280.85673199231439</v>
      </c>
      <c r="J5" s="87">
        <f t="shared" si="3"/>
        <v>256.31792580297275</v>
      </c>
      <c r="K5" s="87">
        <f t="shared" si="3"/>
        <v>168.1388784501591</v>
      </c>
      <c r="L5" s="87">
        <f t="shared" si="3"/>
        <v>-420.83164974000005</v>
      </c>
      <c r="M5" s="87">
        <f t="shared" si="3"/>
        <v>688.05972397931919</v>
      </c>
      <c r="N5" s="87">
        <f t="shared" si="3"/>
        <v>70.582288626032863</v>
      </c>
      <c r="O5" s="87">
        <f t="shared" si="3"/>
        <v>0</v>
      </c>
      <c r="P5" s="87">
        <f t="shared" si="3"/>
        <v>0</v>
      </c>
      <c r="Q5" s="87">
        <f t="shared" si="3"/>
        <v>0</v>
      </c>
      <c r="R5" s="87">
        <f t="shared" si="3"/>
        <v>0</v>
      </c>
      <c r="S5" s="87">
        <f t="shared" si="3"/>
        <v>-751.1237124649407</v>
      </c>
      <c r="T5" s="87">
        <f t="shared" si="3"/>
        <v>0</v>
      </c>
      <c r="U5" s="87">
        <f t="shared" si="3"/>
        <v>-139.13850192999999</v>
      </c>
      <c r="V5" s="87">
        <f t="shared" si="3"/>
        <v>0</v>
      </c>
      <c r="W5" s="87">
        <f t="shared" si="3"/>
        <v>0</v>
      </c>
      <c r="X5" s="87">
        <f t="shared" si="3"/>
        <v>0</v>
      </c>
      <c r="Y5" s="87">
        <f t="shared" si="3"/>
        <v>0</v>
      </c>
      <c r="Z5" s="87">
        <f t="shared" si="3"/>
        <v>1619.1237221154895</v>
      </c>
      <c r="AA5" s="87">
        <f t="shared" si="3"/>
        <v>0</v>
      </c>
      <c r="AB5" s="87">
        <f t="shared" si="3"/>
        <v>-169.99105100999998</v>
      </c>
      <c r="AC5" s="87">
        <f t="shared" si="3"/>
        <v>228.22897025999998</v>
      </c>
      <c r="AD5" s="87">
        <f t="shared" si="3"/>
        <v>-52.798576601710643</v>
      </c>
      <c r="AE5" s="87">
        <f t="shared" si="3"/>
        <v>0</v>
      </c>
      <c r="AF5" s="87">
        <f t="shared" si="3"/>
        <v>0</v>
      </c>
      <c r="AG5" s="87">
        <f t="shared" si="3"/>
        <v>0</v>
      </c>
      <c r="AH5" s="87">
        <f t="shared" si="3"/>
        <v>-25.3283174</v>
      </c>
      <c r="AI5" s="87">
        <f t="shared" si="3"/>
        <v>16.213081781067704</v>
      </c>
      <c r="AJ5" s="87">
        <f t="shared" si="3"/>
        <v>0</v>
      </c>
      <c r="AK5" s="87">
        <f t="shared" si="3"/>
        <v>0</v>
      </c>
      <c r="AL5" s="87">
        <f t="shared" si="3"/>
        <v>-200.58242559231439</v>
      </c>
      <c r="AM5" s="87">
        <f t="shared" si="3"/>
        <v>-80.2743064</v>
      </c>
      <c r="AN5" s="87">
        <f t="shared" si="3"/>
        <v>0</v>
      </c>
      <c r="AO5" s="87">
        <f t="shared" si="3"/>
        <v>256.31792580297275</v>
      </c>
      <c r="AP5" s="87">
        <f t="shared" si="3"/>
        <v>0</v>
      </c>
      <c r="AQ5" s="87">
        <f t="shared" si="3"/>
        <v>-17.013534072214867</v>
      </c>
      <c r="AR5" s="87">
        <f t="shared" si="3"/>
        <v>44.883387720000002</v>
      </c>
      <c r="AS5" s="87">
        <f t="shared" si="3"/>
        <v>140.26902480237396</v>
      </c>
      <c r="AT5" s="87">
        <f t="shared" si="3"/>
        <v>0</v>
      </c>
      <c r="AU5" s="87">
        <f t="shared" si="3"/>
        <v>0</v>
      </c>
      <c r="AV5" s="87">
        <f t="shared" si="3"/>
        <v>124.63631299000002</v>
      </c>
      <c r="AW5" s="87">
        <f t="shared" si="3"/>
        <v>0</v>
      </c>
      <c r="AX5" s="87">
        <f t="shared" si="3"/>
        <v>0</v>
      </c>
      <c r="AY5" s="87">
        <f t="shared" si="3"/>
        <v>-296.70570541000001</v>
      </c>
      <c r="AZ5" s="87">
        <f t="shared" si="3"/>
        <v>-161.21404552999999</v>
      </c>
      <c r="BA5" s="87">
        <f t="shared" si="3"/>
        <v>3.1029058100000002</v>
      </c>
      <c r="BB5" s="87">
        <f t="shared" si="3"/>
        <v>-28.77129686</v>
      </c>
      <c r="BC5" s="87">
        <f t="shared" si="3"/>
        <v>0</v>
      </c>
      <c r="BD5" s="87">
        <f t="shared" si="3"/>
        <v>0</v>
      </c>
      <c r="BE5" s="87">
        <f t="shared" si="3"/>
        <v>0</v>
      </c>
      <c r="BF5" s="87">
        <f t="shared" si="3"/>
        <v>0</v>
      </c>
      <c r="BG5" s="87">
        <f t="shared" si="3"/>
        <v>-17.444350289999999</v>
      </c>
      <c r="BH5" s="87">
        <f t="shared" si="3"/>
        <v>-1.8892030200000001</v>
      </c>
      <c r="BI5" s="87">
        <f t="shared" si="3"/>
        <v>0</v>
      </c>
      <c r="BJ5" s="87">
        <f t="shared" si="3"/>
        <v>-42.54626743</v>
      </c>
      <c r="BK5" s="87">
        <f t="shared" si="3"/>
        <v>0</v>
      </c>
      <c r="BL5" s="87">
        <f t="shared" si="3"/>
        <v>0</v>
      </c>
      <c r="BM5" s="87">
        <f t="shared" si="3"/>
        <v>0</v>
      </c>
      <c r="BN5" s="87">
        <f t="shared" si="3"/>
        <v>-206.29546677066702</v>
      </c>
      <c r="BO5" s="87">
        <f t="shared" si="3"/>
        <v>86.732400630000001</v>
      </c>
      <c r="BP5" s="87">
        <f t="shared" ref="BP5:CE5" si="4">SUM(BP15:BP18)</f>
        <v>-215.82454284022654</v>
      </c>
      <c r="BQ5" s="87">
        <f t="shared" si="4"/>
        <v>1.3558714699999999</v>
      </c>
      <c r="BR5" s="87">
        <f t="shared" si="4"/>
        <v>1022.0914614902129</v>
      </c>
      <c r="BS5" s="87">
        <f t="shared" si="4"/>
        <v>0</v>
      </c>
      <c r="BT5" s="87">
        <f t="shared" si="4"/>
        <v>-4.7494100599999998</v>
      </c>
      <c r="BU5" s="87">
        <f t="shared" si="4"/>
        <v>259.30154419023006</v>
      </c>
      <c r="BV5" s="87">
        <f t="shared" si="4"/>
        <v>6.3392764899999996</v>
      </c>
      <c r="BW5" s="87">
        <f t="shared" si="4"/>
        <v>0</v>
      </c>
      <c r="BX5" s="87">
        <f t="shared" si="4"/>
        <v>0</v>
      </c>
      <c r="BY5" s="87">
        <f t="shared" si="4"/>
        <v>-14.681071189999997</v>
      </c>
      <c r="BZ5" s="87">
        <f t="shared" si="4"/>
        <v>0</v>
      </c>
      <c r="CA5" s="87">
        <f t="shared" si="4"/>
        <v>-158.4571042641972</v>
      </c>
      <c r="CB5" s="87">
        <f t="shared" si="4"/>
        <v>0.89593805000000004</v>
      </c>
      <c r="CC5" s="87">
        <f t="shared" si="4"/>
        <v>-24.650935919999998</v>
      </c>
      <c r="CD5" s="87">
        <f t="shared" si="4"/>
        <v>0</v>
      </c>
      <c r="CE5" s="87">
        <f t="shared" si="4"/>
        <v>6.5840513300000003</v>
      </c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P5" s="187">
        <f t="shared" ref="EP5:EU5" si="5">SUM(EP14:EP18)</f>
        <v>0</v>
      </c>
      <c r="EQ5" s="187">
        <f t="shared" si="5"/>
        <v>0</v>
      </c>
      <c r="ER5" s="187">
        <f t="shared" si="5"/>
        <v>0</v>
      </c>
      <c r="ES5" s="187">
        <f t="shared" si="5"/>
        <v>0</v>
      </c>
      <c r="ET5" s="187">
        <f t="shared" si="5"/>
        <v>0</v>
      </c>
      <c r="EU5" s="187">
        <f t="shared" si="5"/>
        <v>0</v>
      </c>
      <c r="EW5" s="187">
        <f>SUM(EW14:EW18)</f>
        <v>0</v>
      </c>
      <c r="EX5" s="187">
        <f>SUM(EX14:EX18)</f>
        <v>0</v>
      </c>
      <c r="EY5" s="187">
        <f>SUM(EY14:EY18)</f>
        <v>0</v>
      </c>
      <c r="EZ5" s="187">
        <f>SUM(EZ14:EZ18)</f>
        <v>0</v>
      </c>
      <c r="FA5" s="187">
        <f>SUM(FA14:FA18)</f>
        <v>0</v>
      </c>
      <c r="FD5" s="187">
        <f>SUM(FD14:FD18)</f>
        <v>0</v>
      </c>
      <c r="FX5" s="187"/>
    </row>
    <row r="6" spans="1:190" x14ac:dyDescent="0.25">
      <c r="A6" s="80" t="s">
        <v>345</v>
      </c>
      <c r="B6" s="87"/>
      <c r="C6" s="87">
        <f>C19</f>
        <v>338.4090585648687</v>
      </c>
      <c r="D6" s="87">
        <f t="shared" ref="D6:BO6" si="6">D19</f>
        <v>105.82460114</v>
      </c>
      <c r="E6" s="87">
        <f t="shared" si="6"/>
        <v>0</v>
      </c>
      <c r="F6" s="87">
        <f t="shared" si="6"/>
        <v>2093.0674675783334</v>
      </c>
      <c r="G6" s="87">
        <f t="shared" si="6"/>
        <v>-1968.977967947659</v>
      </c>
      <c r="H6" s="87">
        <f t="shared" si="6"/>
        <v>105.63844016361459</v>
      </c>
      <c r="I6" s="87">
        <f t="shared" si="6"/>
        <v>-542.60964266599274</v>
      </c>
      <c r="J6" s="87">
        <f t="shared" si="6"/>
        <v>183.95176912954059</v>
      </c>
      <c r="K6" s="87">
        <f t="shared" si="6"/>
        <v>12.588370289999993</v>
      </c>
      <c r="L6" s="87">
        <f t="shared" si="6"/>
        <v>49.760505920000064</v>
      </c>
      <c r="M6" s="87">
        <f t="shared" si="6"/>
        <v>-224.43544149148681</v>
      </c>
      <c r="N6" s="87" t="e">
        <f t="shared" si="6"/>
        <v>#N/A</v>
      </c>
      <c r="O6" s="87">
        <f t="shared" si="6"/>
        <v>0</v>
      </c>
      <c r="P6" s="87">
        <f t="shared" si="6"/>
        <v>0</v>
      </c>
      <c r="Q6" s="87">
        <f t="shared" si="6"/>
        <v>0</v>
      </c>
      <c r="R6" s="87">
        <f t="shared" si="6"/>
        <v>0</v>
      </c>
      <c r="S6" s="87">
        <f t="shared" si="6"/>
        <v>338.4090585648687</v>
      </c>
      <c r="T6" s="87">
        <f t="shared" si="6"/>
        <v>0</v>
      </c>
      <c r="U6" s="87">
        <f t="shared" si="6"/>
        <v>105.82460114</v>
      </c>
      <c r="V6" s="87">
        <f t="shared" si="6"/>
        <v>0</v>
      </c>
      <c r="W6" s="87">
        <f t="shared" si="6"/>
        <v>0</v>
      </c>
      <c r="X6" s="87">
        <f t="shared" si="6"/>
        <v>0</v>
      </c>
      <c r="Y6" s="87">
        <f t="shared" si="6"/>
        <v>0</v>
      </c>
      <c r="Z6" s="87">
        <f t="shared" si="6"/>
        <v>2093.0674675783334</v>
      </c>
      <c r="AA6" s="87">
        <f t="shared" si="6"/>
        <v>0</v>
      </c>
      <c r="AB6" s="87">
        <f t="shared" si="6"/>
        <v>-105.82460115999999</v>
      </c>
      <c r="AC6" s="87">
        <f t="shared" si="6"/>
        <v>-36.784622650000003</v>
      </c>
      <c r="AD6" s="87">
        <f t="shared" si="6"/>
        <v>-1826.7836236476589</v>
      </c>
      <c r="AE6" s="87">
        <f t="shared" si="6"/>
        <v>0</v>
      </c>
      <c r="AF6" s="87">
        <f t="shared" si="6"/>
        <v>0</v>
      </c>
      <c r="AG6" s="87">
        <f t="shared" si="6"/>
        <v>0</v>
      </c>
      <c r="AH6" s="87">
        <f t="shared" si="6"/>
        <v>0</v>
      </c>
      <c r="AI6" s="87">
        <f t="shared" si="6"/>
        <v>105.63844016361459</v>
      </c>
      <c r="AJ6" s="87">
        <f t="shared" si="6"/>
        <v>0</v>
      </c>
      <c r="AK6" s="87">
        <f t="shared" si="6"/>
        <v>0</v>
      </c>
      <c r="AL6" s="87">
        <f t="shared" si="6"/>
        <v>-542.60964266599274</v>
      </c>
      <c r="AM6" s="87">
        <f t="shared" si="6"/>
        <v>0</v>
      </c>
      <c r="AN6" s="87">
        <f t="shared" si="6"/>
        <v>0</v>
      </c>
      <c r="AO6" s="87">
        <f t="shared" si="6"/>
        <v>183.95176912954059</v>
      </c>
      <c r="AP6" s="87">
        <f t="shared" si="6"/>
        <v>0</v>
      </c>
      <c r="AQ6" s="87">
        <f t="shared" si="6"/>
        <v>-22.746407620000006</v>
      </c>
      <c r="AR6" s="87">
        <f t="shared" si="6"/>
        <v>35.33477791</v>
      </c>
      <c r="AS6" s="87">
        <f t="shared" si="6"/>
        <v>0</v>
      </c>
      <c r="AT6" s="87">
        <f t="shared" si="6"/>
        <v>0</v>
      </c>
      <c r="AU6" s="87">
        <f t="shared" si="6"/>
        <v>0</v>
      </c>
      <c r="AV6" s="87">
        <f t="shared" si="6"/>
        <v>348.59982451000002</v>
      </c>
      <c r="AW6" s="87">
        <f t="shared" si="6"/>
        <v>0</v>
      </c>
      <c r="AX6" s="87">
        <f t="shared" si="6"/>
        <v>0</v>
      </c>
      <c r="AY6" s="87">
        <f t="shared" si="6"/>
        <v>-254.54914030999996</v>
      </c>
      <c r="AZ6" s="87">
        <f t="shared" si="6"/>
        <v>-67.408408260000002</v>
      </c>
      <c r="BA6" s="87">
        <f t="shared" si="6"/>
        <v>-20.414315639999998</v>
      </c>
      <c r="BB6" s="87">
        <f t="shared" si="6"/>
        <v>-6.1349095199999999</v>
      </c>
      <c r="BC6" s="87">
        <f t="shared" si="6"/>
        <v>0</v>
      </c>
      <c r="BD6" s="87">
        <f t="shared" si="6"/>
        <v>0</v>
      </c>
      <c r="BE6" s="87">
        <f t="shared" si="6"/>
        <v>0</v>
      </c>
      <c r="BF6" s="87">
        <f t="shared" si="6"/>
        <v>0</v>
      </c>
      <c r="BG6" s="87">
        <f t="shared" si="6"/>
        <v>0</v>
      </c>
      <c r="BH6" s="87">
        <f t="shared" si="6"/>
        <v>-1.75596945</v>
      </c>
      <c r="BI6" s="87">
        <f t="shared" si="6"/>
        <v>0</v>
      </c>
      <c r="BJ6" s="87">
        <f t="shared" si="6"/>
        <v>51.423424590000003</v>
      </c>
      <c r="BK6" s="87">
        <f t="shared" si="6"/>
        <v>0</v>
      </c>
      <c r="BL6" s="87">
        <f t="shared" si="6"/>
        <v>0</v>
      </c>
      <c r="BM6" s="87">
        <f t="shared" si="6"/>
        <v>0</v>
      </c>
      <c r="BN6" s="87">
        <f t="shared" si="6"/>
        <v>-158.33537425319085</v>
      </c>
      <c r="BO6" s="87">
        <f t="shared" si="6"/>
        <v>-47.802529106150217</v>
      </c>
      <c r="BP6" s="87">
        <f t="shared" ref="BP6:CE6" si="7">BP19</f>
        <v>265.30909608999997</v>
      </c>
      <c r="BQ6" s="87">
        <f t="shared" si="7"/>
        <v>0.20052139999999999</v>
      </c>
      <c r="BR6" s="87">
        <f t="shared" si="7"/>
        <v>-283.80715562214573</v>
      </c>
      <c r="BS6" s="87">
        <f t="shared" si="7"/>
        <v>0</v>
      </c>
      <c r="BT6" s="87">
        <f t="shared" si="7"/>
        <v>0</v>
      </c>
      <c r="BU6" s="87">
        <f t="shared" si="7"/>
        <v>-321.02242650223741</v>
      </c>
      <c r="BV6" s="87">
        <f t="shared" si="7"/>
        <v>0</v>
      </c>
      <c r="BW6" s="87">
        <f t="shared" si="7"/>
        <v>0</v>
      </c>
      <c r="BX6" s="87">
        <f t="shared" si="7"/>
        <v>0</v>
      </c>
      <c r="BY6" s="87">
        <f t="shared" si="7"/>
        <v>64.657256439999998</v>
      </c>
      <c r="BZ6" s="87">
        <f t="shared" si="7"/>
        <v>0</v>
      </c>
      <c r="CA6" s="87">
        <f t="shared" si="7"/>
        <v>-561.71715837273734</v>
      </c>
      <c r="CB6" s="87">
        <f t="shared" si="7"/>
        <v>-3.5876461100000001</v>
      </c>
      <c r="CC6" s="87">
        <f t="shared" si="7"/>
        <v>-63.304333819999997</v>
      </c>
      <c r="CD6" s="87">
        <f t="shared" si="7"/>
        <v>0</v>
      </c>
      <c r="CE6" s="87">
        <f t="shared" si="7"/>
        <v>26.8377716</v>
      </c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P6" s="187">
        <f t="shared" ref="EP6:EU6" si="8">SUM(EP19:EP53)</f>
        <v>0</v>
      </c>
      <c r="EQ6" s="187">
        <f t="shared" si="8"/>
        <v>0</v>
      </c>
      <c r="ER6" s="187">
        <f t="shared" si="8"/>
        <v>0</v>
      </c>
      <c r="ES6" s="187">
        <f t="shared" si="8"/>
        <v>0</v>
      </c>
      <c r="ET6" s="187">
        <f t="shared" si="8"/>
        <v>0</v>
      </c>
      <c r="EU6" s="187">
        <f t="shared" si="8"/>
        <v>0</v>
      </c>
      <c r="EW6" s="187">
        <f>SUM(EW19:EW53)</f>
        <v>0</v>
      </c>
      <c r="EX6" s="187">
        <f>SUM(EX19:EX53)</f>
        <v>0</v>
      </c>
      <c r="EY6" s="187">
        <f>SUM(EY19:EY53)</f>
        <v>0</v>
      </c>
      <c r="EZ6" s="187">
        <f>SUM(EZ19:EZ53)</f>
        <v>0</v>
      </c>
      <c r="FA6" s="187">
        <f>SUM(FA19:FA53)</f>
        <v>0</v>
      </c>
      <c r="FD6" s="187">
        <f>SUM(FD19:FD53)</f>
        <v>0</v>
      </c>
    </row>
    <row r="7" spans="1:190" x14ac:dyDescent="0.25">
      <c r="A7" s="80" t="s">
        <v>310</v>
      </c>
      <c r="C7" s="87">
        <f>C21</f>
        <v>235.44109350667139</v>
      </c>
      <c r="D7" s="87">
        <f t="shared" ref="D7:BO7" si="9">D21</f>
        <v>0</v>
      </c>
      <c r="E7" s="87">
        <f t="shared" si="9"/>
        <v>0</v>
      </c>
      <c r="F7" s="87">
        <f t="shared" si="9"/>
        <v>477.99135978999999</v>
      </c>
      <c r="G7" s="87">
        <f t="shared" si="9"/>
        <v>-546.54350271486408</v>
      </c>
      <c r="H7" s="87">
        <f t="shared" si="9"/>
        <v>99.893896608779201</v>
      </c>
      <c r="I7" s="87">
        <f t="shared" si="9"/>
        <v>206.78337314408998</v>
      </c>
      <c r="J7" s="87">
        <f t="shared" si="9"/>
        <v>0</v>
      </c>
      <c r="K7" s="87">
        <f t="shared" si="9"/>
        <v>-48.831931719999993</v>
      </c>
      <c r="L7" s="87">
        <f t="shared" si="9"/>
        <v>1174.0046123499999</v>
      </c>
      <c r="M7" s="87">
        <f t="shared" si="9"/>
        <v>111.66592893616789</v>
      </c>
      <c r="N7" s="87">
        <f t="shared" si="9"/>
        <v>154.59384461414922</v>
      </c>
      <c r="O7" s="87">
        <f t="shared" si="9"/>
        <v>0</v>
      </c>
      <c r="P7" s="87">
        <f t="shared" si="9"/>
        <v>0</v>
      </c>
      <c r="Q7" s="87">
        <f t="shared" si="9"/>
        <v>0</v>
      </c>
      <c r="R7" s="87">
        <f t="shared" si="9"/>
        <v>0</v>
      </c>
      <c r="S7" s="87">
        <f t="shared" si="9"/>
        <v>235.44109350667139</v>
      </c>
      <c r="T7" s="87">
        <f t="shared" si="9"/>
        <v>0</v>
      </c>
      <c r="U7" s="87">
        <f t="shared" si="9"/>
        <v>0</v>
      </c>
      <c r="V7" s="87">
        <f t="shared" si="9"/>
        <v>0</v>
      </c>
      <c r="W7" s="87">
        <f t="shared" si="9"/>
        <v>0</v>
      </c>
      <c r="X7" s="87">
        <f t="shared" si="9"/>
        <v>0</v>
      </c>
      <c r="Y7" s="87">
        <f t="shared" si="9"/>
        <v>0</v>
      </c>
      <c r="Z7" s="87">
        <f t="shared" si="9"/>
        <v>477.99135978999999</v>
      </c>
      <c r="AA7" s="87">
        <f t="shared" si="9"/>
        <v>0</v>
      </c>
      <c r="AB7" s="87">
        <f t="shared" si="9"/>
        <v>141.90233312918679</v>
      </c>
      <c r="AC7" s="87">
        <f t="shared" si="9"/>
        <v>-517.07850332999988</v>
      </c>
      <c r="AD7" s="87">
        <f t="shared" si="9"/>
        <v>-171.92441753805099</v>
      </c>
      <c r="AE7" s="87">
        <f t="shared" si="9"/>
        <v>0</v>
      </c>
      <c r="AF7" s="87">
        <f t="shared" si="9"/>
        <v>0</v>
      </c>
      <c r="AG7" s="87">
        <f t="shared" si="9"/>
        <v>0</v>
      </c>
      <c r="AH7" s="87">
        <f t="shared" si="9"/>
        <v>-5.9750333799999993</v>
      </c>
      <c r="AI7" s="87">
        <f t="shared" si="9"/>
        <v>105.8689299887792</v>
      </c>
      <c r="AJ7" s="87">
        <f t="shared" si="9"/>
        <v>0</v>
      </c>
      <c r="AK7" s="87">
        <f t="shared" si="9"/>
        <v>0</v>
      </c>
      <c r="AL7" s="87">
        <f t="shared" si="9"/>
        <v>206.78337314408998</v>
      </c>
      <c r="AM7" s="87">
        <f t="shared" si="9"/>
        <v>0</v>
      </c>
      <c r="AN7" s="87">
        <f t="shared" si="9"/>
        <v>0</v>
      </c>
      <c r="AO7" s="87">
        <f t="shared" si="9"/>
        <v>0</v>
      </c>
      <c r="AP7" s="87">
        <f t="shared" si="9"/>
        <v>0</v>
      </c>
      <c r="AQ7" s="87">
        <f t="shared" si="9"/>
        <v>-48.831931719999993</v>
      </c>
      <c r="AR7" s="87">
        <f t="shared" si="9"/>
        <v>0</v>
      </c>
      <c r="AS7" s="87">
        <f t="shared" si="9"/>
        <v>0</v>
      </c>
      <c r="AT7" s="87">
        <f t="shared" si="9"/>
        <v>0</v>
      </c>
      <c r="AU7" s="87">
        <f t="shared" si="9"/>
        <v>0</v>
      </c>
      <c r="AV7" s="87">
        <f t="shared" si="9"/>
        <v>1110.80646452</v>
      </c>
      <c r="AW7" s="87">
        <f t="shared" si="9"/>
        <v>0</v>
      </c>
      <c r="AX7" s="87">
        <f t="shared" si="9"/>
        <v>0</v>
      </c>
      <c r="AY7" s="87">
        <f t="shared" si="9"/>
        <v>11.130328710000001</v>
      </c>
      <c r="AZ7" s="87">
        <f t="shared" si="9"/>
        <v>60.796436760000006</v>
      </c>
      <c r="BA7" s="87">
        <f t="shared" si="9"/>
        <v>0</v>
      </c>
      <c r="BB7" s="87">
        <f t="shared" si="9"/>
        <v>0</v>
      </c>
      <c r="BC7" s="87">
        <f t="shared" si="9"/>
        <v>0</v>
      </c>
      <c r="BD7" s="87">
        <f t="shared" si="9"/>
        <v>0</v>
      </c>
      <c r="BE7" s="87">
        <f t="shared" si="9"/>
        <v>0</v>
      </c>
      <c r="BF7" s="87">
        <f t="shared" si="9"/>
        <v>0</v>
      </c>
      <c r="BG7" s="87">
        <f t="shared" si="9"/>
        <v>0</v>
      </c>
      <c r="BH7" s="87">
        <f t="shared" si="9"/>
        <v>-8.7286176400000013</v>
      </c>
      <c r="BI7" s="87">
        <f t="shared" si="9"/>
        <v>0</v>
      </c>
      <c r="BJ7" s="87">
        <f t="shared" si="9"/>
        <v>0</v>
      </c>
      <c r="BK7" s="87">
        <f t="shared" si="9"/>
        <v>0</v>
      </c>
      <c r="BL7" s="87">
        <f t="shared" si="9"/>
        <v>0</v>
      </c>
      <c r="BM7" s="87">
        <f t="shared" si="9"/>
        <v>0</v>
      </c>
      <c r="BN7" s="87">
        <f t="shared" si="9"/>
        <v>-32.971802033832091</v>
      </c>
      <c r="BO7" s="87">
        <f t="shared" si="9"/>
        <v>-7.9434412099999996</v>
      </c>
      <c r="BP7" s="87">
        <f t="shared" ref="BP7:CE7" si="10">BP21</f>
        <v>126.55143049999998</v>
      </c>
      <c r="BQ7" s="87">
        <f t="shared" si="10"/>
        <v>0</v>
      </c>
      <c r="BR7" s="87">
        <f t="shared" si="10"/>
        <v>26.029741679999997</v>
      </c>
      <c r="BS7" s="87">
        <f t="shared" si="10"/>
        <v>0</v>
      </c>
      <c r="BT7" s="87">
        <f t="shared" si="10"/>
        <v>0</v>
      </c>
      <c r="BU7" s="87">
        <f t="shared" si="10"/>
        <v>-302.10474539287168</v>
      </c>
      <c r="BV7" s="87">
        <f t="shared" si="10"/>
        <v>0</v>
      </c>
      <c r="BW7" s="87">
        <f t="shared" si="10"/>
        <v>0</v>
      </c>
      <c r="BX7" s="87">
        <f t="shared" si="10"/>
        <v>0</v>
      </c>
      <c r="BY7" s="87">
        <f t="shared" si="10"/>
        <v>0</v>
      </c>
      <c r="BZ7" s="87">
        <f t="shared" si="10"/>
        <v>0</v>
      </c>
      <c r="CA7" s="87">
        <f t="shared" si="10"/>
        <v>437.2867081070209</v>
      </c>
      <c r="CB7" s="87">
        <f t="shared" si="10"/>
        <v>-30.86413275</v>
      </c>
      <c r="CC7" s="87">
        <f t="shared" si="10"/>
        <v>0</v>
      </c>
      <c r="CD7" s="87">
        <f t="shared" si="10"/>
        <v>0</v>
      </c>
      <c r="CE7" s="87">
        <f t="shared" si="10"/>
        <v>50.27601465</v>
      </c>
      <c r="ES7" s="187">
        <f>SUM(ES22:ES53)</f>
        <v>0</v>
      </c>
      <c r="GA7" t="s">
        <v>282</v>
      </c>
      <c r="GE7" t="s">
        <v>281</v>
      </c>
    </row>
    <row r="8" spans="1:190" x14ac:dyDescent="0.25">
      <c r="EP8" t="s">
        <v>126</v>
      </c>
      <c r="EQ8" t="s">
        <v>126</v>
      </c>
      <c r="ER8" t="s">
        <v>126</v>
      </c>
      <c r="ES8" t="s">
        <v>126</v>
      </c>
      <c r="ET8" t="s">
        <v>126</v>
      </c>
      <c r="EU8" t="s">
        <v>126</v>
      </c>
      <c r="EW8" t="s">
        <v>126</v>
      </c>
      <c r="EX8" t="s">
        <v>126</v>
      </c>
      <c r="EY8" t="s">
        <v>126</v>
      </c>
      <c r="EZ8" t="s">
        <v>126</v>
      </c>
      <c r="FA8" t="s">
        <v>126</v>
      </c>
      <c r="FD8" t="s">
        <v>126</v>
      </c>
    </row>
    <row r="9" spans="1:190" x14ac:dyDescent="0.25">
      <c r="C9" s="85" t="s">
        <v>316</v>
      </c>
      <c r="D9" s="85" t="s">
        <v>319</v>
      </c>
      <c r="E9" s="85" t="s">
        <v>321</v>
      </c>
      <c r="F9" s="85" t="s">
        <v>320</v>
      </c>
      <c r="G9" s="85" t="s">
        <v>318</v>
      </c>
      <c r="H9" s="85" t="s">
        <v>317</v>
      </c>
      <c r="I9" s="85" t="s">
        <v>193</v>
      </c>
      <c r="J9" s="85" t="s">
        <v>315</v>
      </c>
      <c r="K9" s="85" t="s">
        <v>313</v>
      </c>
      <c r="L9" s="85" t="s">
        <v>314</v>
      </c>
      <c r="M9" s="85" t="s">
        <v>312</v>
      </c>
      <c r="N9" s="85" t="s">
        <v>311</v>
      </c>
      <c r="S9" s="87" t="s">
        <v>316</v>
      </c>
      <c r="T9" s="87"/>
      <c r="U9" s="87" t="s">
        <v>319</v>
      </c>
      <c r="V9" s="87" t="s">
        <v>319</v>
      </c>
      <c r="W9" s="87"/>
      <c r="X9" s="87" t="s">
        <v>321</v>
      </c>
      <c r="Y9" s="87"/>
      <c r="Z9" s="87" t="s">
        <v>320</v>
      </c>
      <c r="AA9" s="87"/>
      <c r="AB9" s="87" t="s">
        <v>318</v>
      </c>
      <c r="AC9" s="87" t="s">
        <v>318</v>
      </c>
      <c r="AD9" s="87" t="s">
        <v>318</v>
      </c>
      <c r="AE9" s="87" t="s">
        <v>318</v>
      </c>
      <c r="AF9" s="87" t="s">
        <v>318</v>
      </c>
      <c r="AG9" s="87"/>
      <c r="AH9" s="87" t="s">
        <v>317</v>
      </c>
      <c r="AI9" s="87" t="s">
        <v>317</v>
      </c>
      <c r="AJ9" s="87" t="s">
        <v>317</v>
      </c>
      <c r="AK9" s="87"/>
      <c r="AL9" s="87" t="s">
        <v>193</v>
      </c>
      <c r="AM9" s="87" t="s">
        <v>193</v>
      </c>
      <c r="AN9" s="87"/>
      <c r="AO9" s="87" t="s">
        <v>315</v>
      </c>
      <c r="AP9" s="87"/>
      <c r="AQ9" s="87" t="s">
        <v>313</v>
      </c>
      <c r="AR9" s="87" t="s">
        <v>313</v>
      </c>
      <c r="AS9" s="87" t="s">
        <v>313</v>
      </c>
      <c r="AT9" s="87"/>
      <c r="AU9" s="87" t="s">
        <v>314</v>
      </c>
      <c r="AV9" s="87" t="s">
        <v>314</v>
      </c>
      <c r="AW9" s="87" t="s">
        <v>314</v>
      </c>
      <c r="AX9" s="87" t="s">
        <v>314</v>
      </c>
      <c r="AY9" s="87" t="s">
        <v>314</v>
      </c>
      <c r="AZ9" s="87" t="s">
        <v>314</v>
      </c>
      <c r="BA9" s="87" t="s">
        <v>314</v>
      </c>
      <c r="BB9" s="87" t="s">
        <v>314</v>
      </c>
      <c r="BC9" s="87" t="s">
        <v>314</v>
      </c>
      <c r="BD9" s="87" t="s">
        <v>314</v>
      </c>
      <c r="BE9" s="87" t="s">
        <v>314</v>
      </c>
      <c r="BF9" s="87" t="s">
        <v>314</v>
      </c>
      <c r="BG9" s="87" t="s">
        <v>314</v>
      </c>
      <c r="BH9" s="87" t="s">
        <v>314</v>
      </c>
      <c r="BI9" s="87" t="s">
        <v>314</v>
      </c>
      <c r="BJ9" s="87" t="s">
        <v>314</v>
      </c>
      <c r="BK9" s="87"/>
      <c r="BL9" s="87" t="s">
        <v>312</v>
      </c>
      <c r="BM9" s="87" t="s">
        <v>312</v>
      </c>
      <c r="BN9" s="87" t="s">
        <v>312</v>
      </c>
      <c r="BO9" s="87" t="s">
        <v>312</v>
      </c>
      <c r="BP9" s="87" t="s">
        <v>312</v>
      </c>
      <c r="BQ9" s="87" t="s">
        <v>312</v>
      </c>
      <c r="BR9" s="87" t="s">
        <v>312</v>
      </c>
      <c r="BS9" s="87"/>
      <c r="BT9" s="87" t="s">
        <v>311</v>
      </c>
      <c r="BU9" s="87" t="s">
        <v>311</v>
      </c>
      <c r="BV9" s="87" t="s">
        <v>311</v>
      </c>
      <c r="BW9" s="87" t="s">
        <v>311</v>
      </c>
      <c r="BX9" s="87" t="s">
        <v>311</v>
      </c>
      <c r="BY9" s="87" t="s">
        <v>311</v>
      </c>
      <c r="BZ9" s="87" t="s">
        <v>311</v>
      </c>
      <c r="CA9" s="87" t="s">
        <v>311</v>
      </c>
      <c r="CB9" s="87" t="s">
        <v>311</v>
      </c>
      <c r="CC9" s="87" t="s">
        <v>311</v>
      </c>
      <c r="CD9" s="87" t="s">
        <v>311</v>
      </c>
      <c r="CE9" s="87" t="s">
        <v>311</v>
      </c>
      <c r="CF9" s="87"/>
      <c r="EN9" t="s">
        <v>227</v>
      </c>
      <c r="EP9" t="s">
        <v>292</v>
      </c>
      <c r="EQ9" t="s">
        <v>206</v>
      </c>
      <c r="ER9" t="s">
        <v>208</v>
      </c>
      <c r="ES9" t="s">
        <v>203</v>
      </c>
      <c r="ET9" t="s">
        <v>270</v>
      </c>
      <c r="EU9" t="s">
        <v>263</v>
      </c>
      <c r="EW9" t="s">
        <v>288</v>
      </c>
      <c r="EX9" t="s">
        <v>289</v>
      </c>
      <c r="EY9" t="s">
        <v>290</v>
      </c>
      <c r="EZ9" s="85" t="s">
        <v>260</v>
      </c>
      <c r="FA9" t="s">
        <v>291</v>
      </c>
      <c r="FD9" t="s">
        <v>210</v>
      </c>
      <c r="FG9" t="s">
        <v>292</v>
      </c>
      <c r="FH9" t="s">
        <v>206</v>
      </c>
      <c r="FI9" t="s">
        <v>208</v>
      </c>
      <c r="FJ9" t="s">
        <v>207</v>
      </c>
      <c r="FK9" t="s">
        <v>270</v>
      </c>
      <c r="FL9" t="s">
        <v>278</v>
      </c>
      <c r="FM9" t="s">
        <v>210</v>
      </c>
      <c r="FO9" t="s">
        <v>277</v>
      </c>
      <c r="FP9" t="s">
        <v>285</v>
      </c>
      <c r="FQ9" t="s">
        <v>286</v>
      </c>
      <c r="FR9" t="s">
        <v>283</v>
      </c>
      <c r="FS9" t="s">
        <v>287</v>
      </c>
      <c r="FY9" t="s">
        <v>206</v>
      </c>
      <c r="FZ9" t="s">
        <v>208</v>
      </c>
      <c r="GA9" t="s">
        <v>207</v>
      </c>
      <c r="GC9" t="s">
        <v>206</v>
      </c>
      <c r="GD9" t="s">
        <v>208</v>
      </c>
      <c r="GE9" t="s">
        <v>207</v>
      </c>
      <c r="GF9" t="s">
        <v>270</v>
      </c>
      <c r="GG9" t="s">
        <v>210</v>
      </c>
      <c r="GH9" t="s">
        <v>283</v>
      </c>
    </row>
    <row r="10" spans="1:190" x14ac:dyDescent="0.25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 t="s">
        <v>237</v>
      </c>
      <c r="T10" s="87"/>
      <c r="U10" s="87" t="s">
        <v>238</v>
      </c>
      <c r="V10" s="87" t="s">
        <v>238</v>
      </c>
      <c r="W10" s="87"/>
      <c r="X10" s="87" t="s">
        <v>238</v>
      </c>
      <c r="Y10" s="87"/>
      <c r="Z10" s="87" t="s">
        <v>238</v>
      </c>
      <c r="AA10" s="87"/>
      <c r="AB10" s="87" t="s">
        <v>238</v>
      </c>
      <c r="AC10" s="87" t="s">
        <v>238</v>
      </c>
      <c r="AD10" s="87" t="s">
        <v>238</v>
      </c>
      <c r="AE10" s="87" t="s">
        <v>238</v>
      </c>
      <c r="AF10" s="87" t="s">
        <v>238</v>
      </c>
      <c r="AG10" s="87"/>
      <c r="AH10" s="87" t="s">
        <v>236</v>
      </c>
      <c r="AI10" s="87" t="s">
        <v>237</v>
      </c>
      <c r="AJ10" s="87" t="s">
        <v>237</v>
      </c>
      <c r="AK10" s="87"/>
      <c r="AL10" s="87" t="s">
        <v>237</v>
      </c>
      <c r="AM10" s="87" t="s">
        <v>237</v>
      </c>
      <c r="AN10" s="87"/>
      <c r="AO10" s="87" t="s">
        <v>192</v>
      </c>
      <c r="AP10" s="87"/>
      <c r="AQ10" s="87" t="s">
        <v>236</v>
      </c>
      <c r="AR10" s="87" t="s">
        <v>236</v>
      </c>
      <c r="AS10" s="87" t="s">
        <v>192</v>
      </c>
      <c r="AT10" s="87"/>
      <c r="AU10" s="87" t="s">
        <v>236</v>
      </c>
      <c r="AV10" s="87" t="s">
        <v>236</v>
      </c>
      <c r="AW10" s="87" t="s">
        <v>236</v>
      </c>
      <c r="AX10" s="87" t="s">
        <v>236</v>
      </c>
      <c r="AY10" s="87" t="s">
        <v>236</v>
      </c>
      <c r="AZ10" s="87" t="s">
        <v>236</v>
      </c>
      <c r="BA10" s="87" t="s">
        <v>236</v>
      </c>
      <c r="BB10" s="87" t="s">
        <v>236</v>
      </c>
      <c r="BC10" s="87" t="s">
        <v>236</v>
      </c>
      <c r="BD10" s="87" t="s">
        <v>236</v>
      </c>
      <c r="BE10" s="87" t="s">
        <v>236</v>
      </c>
      <c r="BF10" s="87" t="s">
        <v>236</v>
      </c>
      <c r="BG10" s="87" t="s">
        <v>236</v>
      </c>
      <c r="BH10" s="87" t="s">
        <v>236</v>
      </c>
      <c r="BI10" s="87" t="s">
        <v>236</v>
      </c>
      <c r="BJ10" s="87" t="s">
        <v>236</v>
      </c>
      <c r="BK10" s="87"/>
      <c r="BL10" s="87" t="s">
        <v>235</v>
      </c>
      <c r="BM10" s="87" t="s">
        <v>235</v>
      </c>
      <c r="BN10" s="87" t="s">
        <v>235</v>
      </c>
      <c r="BO10" s="87" t="s">
        <v>235</v>
      </c>
      <c r="BP10" s="87" t="s">
        <v>235</v>
      </c>
      <c r="BQ10" s="87" t="s">
        <v>235</v>
      </c>
      <c r="BR10" s="87" t="s">
        <v>235</v>
      </c>
      <c r="BS10" s="87"/>
      <c r="BT10" s="87" t="s">
        <v>235</v>
      </c>
      <c r="BU10" s="87" t="s">
        <v>235</v>
      </c>
      <c r="BV10" s="87" t="s">
        <v>235</v>
      </c>
      <c r="BW10" s="87" t="s">
        <v>235</v>
      </c>
      <c r="BX10" s="87" t="s">
        <v>235</v>
      </c>
      <c r="BY10" s="87" t="s">
        <v>235</v>
      </c>
      <c r="BZ10" s="87" t="s">
        <v>235</v>
      </c>
      <c r="CA10" s="87" t="s">
        <v>235</v>
      </c>
      <c r="CB10" s="87" t="s">
        <v>235</v>
      </c>
      <c r="CC10" s="87" t="s">
        <v>235</v>
      </c>
      <c r="CD10" s="87" t="s">
        <v>235</v>
      </c>
      <c r="CE10" s="87" t="s">
        <v>235</v>
      </c>
      <c r="CF10" s="87" t="s">
        <v>235</v>
      </c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7"/>
      <c r="DT10" s="87"/>
      <c r="DU10" s="87"/>
      <c r="DV10" s="87"/>
      <c r="DW10" s="87"/>
      <c r="DX10" s="87"/>
      <c r="DY10" s="87"/>
      <c r="DZ10" s="87"/>
      <c r="EA10" s="87"/>
      <c r="EB10" s="87"/>
      <c r="EC10" s="87"/>
      <c r="ED10" s="87"/>
      <c r="EE10" s="87"/>
      <c r="EF10" s="87"/>
      <c r="EG10" s="87"/>
      <c r="EH10" s="87"/>
      <c r="EI10" s="87"/>
      <c r="EJ10" s="87"/>
      <c r="EK10" s="87"/>
      <c r="EL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GE10" s="87" t="e">
        <f>'WEST GAMMA BREAKDOWN'!W5*'OPTION GAMMA'!I3*100</f>
        <v>#VALUE!</v>
      </c>
      <c r="GF10" s="87">
        <v>0</v>
      </c>
    </row>
    <row r="11" spans="1:190" x14ac:dyDescent="0.25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 t="s">
        <v>25</v>
      </c>
      <c r="T11" s="87"/>
      <c r="U11" s="87" t="s">
        <v>27</v>
      </c>
      <c r="V11" s="87" t="s">
        <v>214</v>
      </c>
      <c r="W11" s="87"/>
      <c r="X11" s="87" t="s">
        <v>254</v>
      </c>
      <c r="Y11" s="87"/>
      <c r="Z11" s="87" t="s">
        <v>29</v>
      </c>
      <c r="AA11" s="87"/>
      <c r="AB11" s="87" t="s">
        <v>24</v>
      </c>
      <c r="AC11" s="87" t="s">
        <v>26</v>
      </c>
      <c r="AD11" s="87" t="s">
        <v>28</v>
      </c>
      <c r="AE11" s="87" t="s">
        <v>52</v>
      </c>
      <c r="AF11" s="87" t="s">
        <v>49</v>
      </c>
      <c r="AG11" s="87"/>
      <c r="AH11" s="87" t="s">
        <v>57</v>
      </c>
      <c r="AI11" s="87" t="s">
        <v>55</v>
      </c>
      <c r="AJ11" s="87" t="s">
        <v>284</v>
      </c>
      <c r="AK11" s="87"/>
      <c r="AL11" s="87" t="s">
        <v>23</v>
      </c>
      <c r="AM11" s="87" t="s">
        <v>242</v>
      </c>
      <c r="AN11" s="87"/>
      <c r="AO11" s="87" t="s">
        <v>22</v>
      </c>
      <c r="AP11" s="87"/>
      <c r="AQ11" s="87" t="s">
        <v>13</v>
      </c>
      <c r="AR11" s="87" t="s">
        <v>14</v>
      </c>
      <c r="AS11" s="87" t="s">
        <v>241</v>
      </c>
      <c r="AT11" s="87"/>
      <c r="AU11" s="87" t="s">
        <v>44</v>
      </c>
      <c r="AV11" s="87" t="s">
        <v>15</v>
      </c>
      <c r="AW11" s="87" t="s">
        <v>16</v>
      </c>
      <c r="AX11" s="87" t="s">
        <v>17</v>
      </c>
      <c r="AY11" s="87" t="s">
        <v>18</v>
      </c>
      <c r="AZ11" s="87" t="s">
        <v>45</v>
      </c>
      <c r="BA11" s="87" t="s">
        <v>19</v>
      </c>
      <c r="BB11" s="87" t="s">
        <v>61</v>
      </c>
      <c r="BC11" s="87" t="s">
        <v>20</v>
      </c>
      <c r="BD11" s="87" t="s">
        <v>262</v>
      </c>
      <c r="BE11" s="87" t="s">
        <v>59</v>
      </c>
      <c r="BF11" s="87" t="s">
        <v>21</v>
      </c>
      <c r="BG11" s="87" t="s">
        <v>47</v>
      </c>
      <c r="BH11" s="87" t="s">
        <v>48</v>
      </c>
      <c r="BI11" s="87" t="s">
        <v>46</v>
      </c>
      <c r="BJ11" s="87" t="s">
        <v>3</v>
      </c>
      <c r="BK11" s="87"/>
      <c r="BL11" s="87" t="s">
        <v>239</v>
      </c>
      <c r="BM11" s="87" t="s">
        <v>253</v>
      </c>
      <c r="BN11" s="87" t="s">
        <v>39</v>
      </c>
      <c r="BO11" s="87" t="s">
        <v>6</v>
      </c>
      <c r="BP11" s="87" t="s">
        <v>11</v>
      </c>
      <c r="BQ11" s="87" t="s">
        <v>240</v>
      </c>
      <c r="BR11" s="87" t="s">
        <v>12</v>
      </c>
      <c r="BS11" s="87"/>
      <c r="BT11" s="87" t="s">
        <v>4</v>
      </c>
      <c r="BU11" s="87" t="s">
        <v>5</v>
      </c>
      <c r="BV11" s="87" t="s">
        <v>58</v>
      </c>
      <c r="BW11" s="87" t="s">
        <v>36</v>
      </c>
      <c r="BX11" s="87" t="s">
        <v>38</v>
      </c>
      <c r="BY11" s="87" t="s">
        <v>37</v>
      </c>
      <c r="BZ11" s="87" t="s">
        <v>7</v>
      </c>
      <c r="CA11" s="87" t="s">
        <v>8</v>
      </c>
      <c r="CB11" s="87" t="s">
        <v>9</v>
      </c>
      <c r="CC11" s="87" t="s">
        <v>10</v>
      </c>
      <c r="CD11" s="87" t="s">
        <v>40</v>
      </c>
      <c r="CE11" s="87" t="s">
        <v>261</v>
      </c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7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</row>
    <row r="12" spans="1:190" x14ac:dyDescent="0.25">
      <c r="A12" s="84">
        <v>37135</v>
      </c>
      <c r="B12" s="138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4"/>
      <c r="P12" s="84"/>
      <c r="Q12" s="84"/>
      <c r="R12" s="84"/>
      <c r="S12" s="87" t="e">
        <f t="shared" ref="S12:S21" si="11">VLOOKUP($A12,basislookup,HLOOKUP(S$11,basislookup,2,FALSE),FALSE)</f>
        <v>#N/A</v>
      </c>
      <c r="T12" s="87"/>
      <c r="U12" s="87" t="e">
        <f>VLOOKUP($A12,basislookup,HLOOKUP(U$11,basislookup,2,FALSE),FALSE)</f>
        <v>#N/A</v>
      </c>
      <c r="V12" s="87" t="e">
        <f>VLOOKUP($A12,basislookup,HLOOKUP(V$11,basislookup,2,FALSE),FALSE)</f>
        <v>#N/A</v>
      </c>
      <c r="W12" s="87"/>
      <c r="X12" s="87" t="e">
        <f>VLOOKUP($A12,basislookup,HLOOKUP(X$11,basislookup,2,FALSE),FALSE)</f>
        <v>#N/A</v>
      </c>
      <c r="Y12" s="87"/>
      <c r="Z12" s="87" t="e">
        <f>VLOOKUP($A12,basislookup,HLOOKUP(Z$11,basislookup,2,FALSE),FALSE)</f>
        <v>#N/A</v>
      </c>
      <c r="AA12" s="87"/>
      <c r="AB12" s="87" t="e">
        <f>VLOOKUP($A12,basislookup,HLOOKUP(AB$11,basislookup,2,FALSE),FALSE)</f>
        <v>#N/A</v>
      </c>
      <c r="AC12" s="87" t="e">
        <f t="shared" ref="U12:CE16" si="12">VLOOKUP($A12,basislookup,HLOOKUP(AC$11,basislookup,2,FALSE),FALSE)</f>
        <v>#N/A</v>
      </c>
      <c r="AD12" s="87" t="e">
        <f t="shared" si="12"/>
        <v>#N/A</v>
      </c>
      <c r="AE12" s="87" t="e">
        <f t="shared" si="12"/>
        <v>#N/A</v>
      </c>
      <c r="AF12" s="87" t="e">
        <f t="shared" si="12"/>
        <v>#N/A</v>
      </c>
      <c r="AG12" s="87"/>
      <c r="AH12" s="87" t="e">
        <f t="shared" si="12"/>
        <v>#N/A</v>
      </c>
      <c r="AI12" s="87" t="e">
        <f t="shared" si="12"/>
        <v>#N/A</v>
      </c>
      <c r="AJ12" s="87" t="e">
        <f t="shared" si="12"/>
        <v>#N/A</v>
      </c>
      <c r="AK12" s="87"/>
      <c r="AL12" s="87" t="e">
        <f t="shared" si="12"/>
        <v>#N/A</v>
      </c>
      <c r="AM12" s="87" t="e">
        <f t="shared" si="12"/>
        <v>#N/A</v>
      </c>
      <c r="AN12" s="87"/>
      <c r="AO12" s="87" t="e">
        <f t="shared" si="12"/>
        <v>#N/A</v>
      </c>
      <c r="AP12" s="87"/>
      <c r="AQ12" s="87" t="e">
        <f t="shared" si="12"/>
        <v>#N/A</v>
      </c>
      <c r="AR12" s="87" t="e">
        <f t="shared" si="12"/>
        <v>#N/A</v>
      </c>
      <c r="AS12" s="87" t="e">
        <f t="shared" si="12"/>
        <v>#N/A</v>
      </c>
      <c r="AT12" s="87"/>
      <c r="AU12" s="87" t="e">
        <f t="shared" si="12"/>
        <v>#N/A</v>
      </c>
      <c r="AV12" s="87" t="e">
        <f t="shared" si="12"/>
        <v>#N/A</v>
      </c>
      <c r="AW12" s="87" t="e">
        <f t="shared" si="12"/>
        <v>#N/A</v>
      </c>
      <c r="AX12" s="87" t="e">
        <f t="shared" si="12"/>
        <v>#N/A</v>
      </c>
      <c r="AY12" s="87" t="e">
        <f t="shared" si="12"/>
        <v>#N/A</v>
      </c>
      <c r="AZ12" s="87" t="e">
        <f t="shared" si="12"/>
        <v>#N/A</v>
      </c>
      <c r="BA12" s="87" t="e">
        <f t="shared" si="12"/>
        <v>#N/A</v>
      </c>
      <c r="BB12" s="87" t="e">
        <f t="shared" si="12"/>
        <v>#N/A</v>
      </c>
      <c r="BC12" s="87" t="e">
        <f t="shared" si="12"/>
        <v>#N/A</v>
      </c>
      <c r="BD12" s="87" t="e">
        <f t="shared" si="12"/>
        <v>#N/A</v>
      </c>
      <c r="BE12" s="87" t="e">
        <f t="shared" si="12"/>
        <v>#N/A</v>
      </c>
      <c r="BF12" s="87" t="e">
        <f t="shared" si="12"/>
        <v>#N/A</v>
      </c>
      <c r="BG12" s="87" t="e">
        <f t="shared" si="12"/>
        <v>#N/A</v>
      </c>
      <c r="BH12" s="87" t="e">
        <f t="shared" si="12"/>
        <v>#N/A</v>
      </c>
      <c r="BI12" s="87" t="e">
        <f t="shared" si="12"/>
        <v>#N/A</v>
      </c>
      <c r="BJ12" s="87" t="e">
        <f t="shared" si="12"/>
        <v>#N/A</v>
      </c>
      <c r="BK12" s="87"/>
      <c r="BL12" s="87" t="e">
        <f t="shared" si="12"/>
        <v>#N/A</v>
      </c>
      <c r="BM12" s="87" t="e">
        <f t="shared" si="12"/>
        <v>#N/A</v>
      </c>
      <c r="BN12" s="87" t="e">
        <f t="shared" si="12"/>
        <v>#N/A</v>
      </c>
      <c r="BO12" s="87" t="e">
        <f t="shared" si="12"/>
        <v>#N/A</v>
      </c>
      <c r="BP12" s="87" t="e">
        <f t="shared" si="12"/>
        <v>#N/A</v>
      </c>
      <c r="BQ12" s="87" t="e">
        <f t="shared" si="12"/>
        <v>#N/A</v>
      </c>
      <c r="BR12" s="87" t="e">
        <f t="shared" si="12"/>
        <v>#N/A</v>
      </c>
      <c r="BS12" s="87"/>
      <c r="BT12" s="87" t="e">
        <f t="shared" si="12"/>
        <v>#N/A</v>
      </c>
      <c r="BU12" s="87" t="e">
        <f t="shared" si="12"/>
        <v>#N/A</v>
      </c>
      <c r="BV12" s="87" t="e">
        <f t="shared" si="12"/>
        <v>#N/A</v>
      </c>
      <c r="BW12" s="87" t="e">
        <f t="shared" si="12"/>
        <v>#N/A</v>
      </c>
      <c r="BX12" s="87" t="e">
        <f t="shared" si="12"/>
        <v>#N/A</v>
      </c>
      <c r="BY12" s="87" t="e">
        <f t="shared" si="12"/>
        <v>#N/A</v>
      </c>
      <c r="BZ12" s="87" t="e">
        <f t="shared" si="12"/>
        <v>#N/A</v>
      </c>
      <c r="CA12" s="87" t="e">
        <f t="shared" si="12"/>
        <v>#N/A</v>
      </c>
      <c r="CB12" s="87" t="e">
        <f t="shared" si="12"/>
        <v>#N/A</v>
      </c>
      <c r="CC12" s="87" t="e">
        <f t="shared" si="12"/>
        <v>#N/A</v>
      </c>
      <c r="CD12" s="87" t="e">
        <f t="shared" si="12"/>
        <v>#N/A</v>
      </c>
      <c r="CE12" s="87" t="e">
        <f t="shared" si="12"/>
        <v>#N/A</v>
      </c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7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N12" s="87">
        <f>'RISK PAGE'!AT18</f>
        <v>-2.720807174499996</v>
      </c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Y12" s="260"/>
      <c r="FZ12" s="260"/>
      <c r="GA12" s="260"/>
    </row>
    <row r="13" spans="1:190" x14ac:dyDescent="0.25">
      <c r="A13" s="84">
        <v>37165</v>
      </c>
      <c r="B13" s="138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4"/>
      <c r="P13" s="84"/>
      <c r="Q13" s="84"/>
      <c r="R13" s="84"/>
      <c r="S13" s="87" t="e">
        <f t="shared" si="11"/>
        <v>#N/A</v>
      </c>
      <c r="T13" s="87"/>
      <c r="U13" s="87" t="e">
        <f t="shared" si="12"/>
        <v>#N/A</v>
      </c>
      <c r="V13" s="87" t="e">
        <f t="shared" si="12"/>
        <v>#N/A</v>
      </c>
      <c r="W13" s="87"/>
      <c r="X13" s="87" t="e">
        <f t="shared" si="12"/>
        <v>#N/A</v>
      </c>
      <c r="Y13" s="87"/>
      <c r="Z13" s="87" t="e">
        <f t="shared" si="12"/>
        <v>#N/A</v>
      </c>
      <c r="AA13" s="87"/>
      <c r="AB13" s="87" t="e">
        <f t="shared" si="12"/>
        <v>#N/A</v>
      </c>
      <c r="AC13" s="87" t="e">
        <f t="shared" si="12"/>
        <v>#N/A</v>
      </c>
      <c r="AD13" s="87" t="e">
        <f t="shared" si="12"/>
        <v>#N/A</v>
      </c>
      <c r="AE13" s="87" t="e">
        <f t="shared" si="12"/>
        <v>#N/A</v>
      </c>
      <c r="AF13" s="87" t="e">
        <f t="shared" si="12"/>
        <v>#N/A</v>
      </c>
      <c r="AG13" s="87"/>
      <c r="AH13" s="87" t="e">
        <f t="shared" si="12"/>
        <v>#N/A</v>
      </c>
      <c r="AI13" s="87" t="e">
        <f t="shared" si="12"/>
        <v>#N/A</v>
      </c>
      <c r="AJ13" s="87" t="e">
        <f t="shared" si="12"/>
        <v>#N/A</v>
      </c>
      <c r="AK13" s="87"/>
      <c r="AL13" s="87" t="e">
        <f t="shared" si="12"/>
        <v>#N/A</v>
      </c>
      <c r="AM13" s="87" t="e">
        <f t="shared" si="12"/>
        <v>#N/A</v>
      </c>
      <c r="AN13" s="87"/>
      <c r="AO13" s="87" t="e">
        <f t="shared" si="12"/>
        <v>#N/A</v>
      </c>
      <c r="AP13" s="87"/>
      <c r="AQ13" s="87" t="e">
        <f t="shared" si="12"/>
        <v>#N/A</v>
      </c>
      <c r="AR13" s="87" t="e">
        <f t="shared" si="12"/>
        <v>#N/A</v>
      </c>
      <c r="AS13" s="87" t="e">
        <f t="shared" si="12"/>
        <v>#N/A</v>
      </c>
      <c r="AT13" s="87"/>
      <c r="AU13" s="87" t="e">
        <f t="shared" si="12"/>
        <v>#N/A</v>
      </c>
      <c r="AV13" s="87" t="e">
        <f t="shared" si="12"/>
        <v>#N/A</v>
      </c>
      <c r="AW13" s="87" t="e">
        <f t="shared" si="12"/>
        <v>#N/A</v>
      </c>
      <c r="AX13" s="87" t="e">
        <f t="shared" si="12"/>
        <v>#N/A</v>
      </c>
      <c r="AY13" s="87" t="e">
        <f t="shared" si="12"/>
        <v>#N/A</v>
      </c>
      <c r="AZ13" s="87" t="e">
        <f t="shared" si="12"/>
        <v>#N/A</v>
      </c>
      <c r="BA13" s="87" t="e">
        <f t="shared" si="12"/>
        <v>#N/A</v>
      </c>
      <c r="BB13" s="87" t="e">
        <f t="shared" si="12"/>
        <v>#N/A</v>
      </c>
      <c r="BC13" s="87" t="e">
        <f t="shared" si="12"/>
        <v>#N/A</v>
      </c>
      <c r="BD13" s="87" t="e">
        <f t="shared" si="12"/>
        <v>#N/A</v>
      </c>
      <c r="BE13" s="87" t="e">
        <f t="shared" si="12"/>
        <v>#N/A</v>
      </c>
      <c r="BF13" s="87" t="e">
        <f t="shared" si="12"/>
        <v>#N/A</v>
      </c>
      <c r="BG13" s="87" t="e">
        <f t="shared" si="12"/>
        <v>#N/A</v>
      </c>
      <c r="BH13" s="87" t="e">
        <f t="shared" si="12"/>
        <v>#N/A</v>
      </c>
      <c r="BI13" s="87" t="e">
        <f t="shared" si="12"/>
        <v>#N/A</v>
      </c>
      <c r="BJ13" s="87" t="e">
        <f t="shared" si="12"/>
        <v>#N/A</v>
      </c>
      <c r="BK13" s="87"/>
      <c r="BL13" s="87" t="e">
        <f t="shared" si="12"/>
        <v>#N/A</v>
      </c>
      <c r="BM13" s="87" t="e">
        <f t="shared" si="12"/>
        <v>#N/A</v>
      </c>
      <c r="BN13" s="87" t="e">
        <f t="shared" si="12"/>
        <v>#N/A</v>
      </c>
      <c r="BO13" s="87" t="e">
        <f t="shared" si="12"/>
        <v>#N/A</v>
      </c>
      <c r="BP13" s="87" t="e">
        <f t="shared" si="12"/>
        <v>#N/A</v>
      </c>
      <c r="BQ13" s="87" t="e">
        <f t="shared" si="12"/>
        <v>#N/A</v>
      </c>
      <c r="BR13" s="87" t="e">
        <f t="shared" si="12"/>
        <v>#N/A</v>
      </c>
      <c r="BS13" s="87"/>
      <c r="BT13" s="87" t="e">
        <f t="shared" si="12"/>
        <v>#N/A</v>
      </c>
      <c r="BU13" s="87" t="e">
        <f t="shared" si="12"/>
        <v>#N/A</v>
      </c>
      <c r="BV13" s="87" t="e">
        <f t="shared" si="12"/>
        <v>#N/A</v>
      </c>
      <c r="BW13" s="87" t="e">
        <f t="shared" si="12"/>
        <v>#N/A</v>
      </c>
      <c r="BX13" s="87" t="e">
        <f t="shared" si="12"/>
        <v>#N/A</v>
      </c>
      <c r="BY13" s="87" t="e">
        <f t="shared" si="12"/>
        <v>#N/A</v>
      </c>
      <c r="BZ13" s="87" t="e">
        <f t="shared" si="12"/>
        <v>#N/A</v>
      </c>
      <c r="CA13" s="87" t="e">
        <f t="shared" si="12"/>
        <v>#N/A</v>
      </c>
      <c r="CB13" s="87" t="e">
        <f t="shared" si="12"/>
        <v>#N/A</v>
      </c>
      <c r="CC13" s="87" t="e">
        <f t="shared" si="12"/>
        <v>#N/A</v>
      </c>
      <c r="CD13" s="87" t="e">
        <f t="shared" si="12"/>
        <v>#N/A</v>
      </c>
      <c r="CE13" s="87" t="e">
        <f t="shared" si="12"/>
        <v>#N/A</v>
      </c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N13" s="87">
        <f>'RISK PAGE'!AT19</f>
        <v>-0.44738533200000002</v>
      </c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Y13" s="260"/>
      <c r="FZ13" s="260"/>
      <c r="GA13" s="260"/>
    </row>
    <row r="14" spans="1:190" x14ac:dyDescent="0.25">
      <c r="A14" s="84">
        <v>37196</v>
      </c>
      <c r="B14" s="138"/>
      <c r="C14" s="87">
        <f t="shared" ref="C14:C21" si="13">S14</f>
        <v>0</v>
      </c>
      <c r="D14" s="87">
        <f t="shared" ref="D14:D21" si="14">SUM(U14:V14)</f>
        <v>0</v>
      </c>
      <c r="E14" s="87">
        <f t="shared" ref="E14:E21" si="15">X14</f>
        <v>0</v>
      </c>
      <c r="F14" s="87">
        <f>Z14+B14</f>
        <v>0</v>
      </c>
      <c r="G14" s="87">
        <f>SUM(AB14:AF14)+'RISK PAGE'!AT19</f>
        <v>-0.44738533200000002</v>
      </c>
      <c r="H14" s="87">
        <f t="shared" ref="H14:H21" si="16">SUM(AH14:AJ14)</f>
        <v>0</v>
      </c>
      <c r="I14" s="87">
        <f t="shared" ref="I14:I21" si="17">SUM(AL14:AM14)</f>
        <v>0</v>
      </c>
      <c r="J14" s="87">
        <f t="shared" ref="J14:J21" si="18">AO14</f>
        <v>0</v>
      </c>
      <c r="K14" s="87">
        <f t="shared" ref="K14:K21" si="19">SUM(AQ14:AS14)</f>
        <v>0</v>
      </c>
      <c r="L14" s="87">
        <f t="shared" ref="L14:L21" si="20">SUM(AU14:BJ14)</f>
        <v>0</v>
      </c>
      <c r="M14" s="87">
        <f t="shared" ref="M14:M21" si="21">SUM(BL14:BR14)</f>
        <v>0</v>
      </c>
      <c r="N14" s="87">
        <f t="shared" ref="N14:N21" si="22">SUM(BT14:CE14)</f>
        <v>0</v>
      </c>
      <c r="O14" s="84"/>
      <c r="P14" s="84"/>
      <c r="Q14" s="84"/>
      <c r="R14" s="84"/>
      <c r="S14" s="87">
        <f t="shared" si="11"/>
        <v>0</v>
      </c>
      <c r="T14" s="87"/>
      <c r="U14" s="87">
        <f t="shared" si="12"/>
        <v>0</v>
      </c>
      <c r="V14" s="87">
        <f t="shared" si="12"/>
        <v>0</v>
      </c>
      <c r="W14" s="87"/>
      <c r="X14" s="87">
        <f t="shared" si="12"/>
        <v>0</v>
      </c>
      <c r="Y14" s="87"/>
      <c r="Z14" s="87">
        <f t="shared" si="12"/>
        <v>0</v>
      </c>
      <c r="AA14" s="87"/>
      <c r="AB14" s="87">
        <f t="shared" si="12"/>
        <v>0</v>
      </c>
      <c r="AC14" s="87">
        <f t="shared" si="12"/>
        <v>0</v>
      </c>
      <c r="AD14" s="87">
        <f t="shared" si="12"/>
        <v>0</v>
      </c>
      <c r="AE14" s="87">
        <f t="shared" si="12"/>
        <v>0</v>
      </c>
      <c r="AF14" s="87">
        <f t="shared" si="12"/>
        <v>0</v>
      </c>
      <c r="AG14" s="87"/>
      <c r="AH14" s="87">
        <f t="shared" si="12"/>
        <v>0</v>
      </c>
      <c r="AI14" s="87">
        <f t="shared" si="12"/>
        <v>0</v>
      </c>
      <c r="AJ14" s="87">
        <f t="shared" si="12"/>
        <v>0</v>
      </c>
      <c r="AK14" s="87"/>
      <c r="AL14" s="87">
        <f t="shared" si="12"/>
        <v>0</v>
      </c>
      <c r="AM14" s="87">
        <f t="shared" si="12"/>
        <v>0</v>
      </c>
      <c r="AN14" s="87"/>
      <c r="AO14" s="87">
        <f t="shared" si="12"/>
        <v>0</v>
      </c>
      <c r="AP14" s="87"/>
      <c r="AQ14" s="87">
        <f t="shared" si="12"/>
        <v>0</v>
      </c>
      <c r="AR14" s="87">
        <f t="shared" si="12"/>
        <v>0</v>
      </c>
      <c r="AS14" s="87">
        <f t="shared" si="12"/>
        <v>0</v>
      </c>
      <c r="AT14" s="87"/>
      <c r="AU14" s="87">
        <f t="shared" si="12"/>
        <v>0</v>
      </c>
      <c r="AV14" s="87">
        <f t="shared" si="12"/>
        <v>0</v>
      </c>
      <c r="AW14" s="87">
        <f t="shared" si="12"/>
        <v>0</v>
      </c>
      <c r="AX14" s="87">
        <f t="shared" si="12"/>
        <v>0</v>
      </c>
      <c r="AY14" s="87">
        <f t="shared" si="12"/>
        <v>0</v>
      </c>
      <c r="AZ14" s="87">
        <f t="shared" si="12"/>
        <v>0</v>
      </c>
      <c r="BA14" s="87">
        <f t="shared" si="12"/>
        <v>0</v>
      </c>
      <c r="BB14" s="87">
        <f t="shared" si="12"/>
        <v>0</v>
      </c>
      <c r="BC14" s="87">
        <f t="shared" si="12"/>
        <v>0</v>
      </c>
      <c r="BD14" s="87">
        <f t="shared" si="12"/>
        <v>0</v>
      </c>
      <c r="BE14" s="87">
        <f t="shared" si="12"/>
        <v>0</v>
      </c>
      <c r="BF14" s="87">
        <f t="shared" si="12"/>
        <v>0</v>
      </c>
      <c r="BG14" s="87">
        <f t="shared" si="12"/>
        <v>0</v>
      </c>
      <c r="BH14" s="87">
        <f t="shared" si="12"/>
        <v>0</v>
      </c>
      <c r="BI14" s="87">
        <f t="shared" si="12"/>
        <v>0</v>
      </c>
      <c r="BJ14" s="87">
        <f t="shared" si="12"/>
        <v>0</v>
      </c>
      <c r="BK14" s="87"/>
      <c r="BL14" s="87">
        <f t="shared" si="12"/>
        <v>0</v>
      </c>
      <c r="BM14" s="87">
        <f t="shared" si="12"/>
        <v>0</v>
      </c>
      <c r="BN14" s="87">
        <f t="shared" si="12"/>
        <v>0</v>
      </c>
      <c r="BO14" s="87">
        <f t="shared" si="12"/>
        <v>0</v>
      </c>
      <c r="BP14" s="87">
        <f t="shared" si="12"/>
        <v>0</v>
      </c>
      <c r="BQ14" s="87">
        <f t="shared" si="12"/>
        <v>0</v>
      </c>
      <c r="BR14" s="87">
        <f t="shared" si="12"/>
        <v>0</v>
      </c>
      <c r="BS14" s="87"/>
      <c r="BT14" s="87">
        <f t="shared" si="12"/>
        <v>0</v>
      </c>
      <c r="BU14" s="87">
        <f t="shared" si="12"/>
        <v>0</v>
      </c>
      <c r="BV14" s="87">
        <f t="shared" si="12"/>
        <v>0</v>
      </c>
      <c r="BW14" s="87">
        <f t="shared" si="12"/>
        <v>0</v>
      </c>
      <c r="BX14" s="87">
        <f t="shared" si="12"/>
        <v>0</v>
      </c>
      <c r="BY14" s="87">
        <f t="shared" si="12"/>
        <v>0</v>
      </c>
      <c r="BZ14" s="87">
        <f t="shared" si="12"/>
        <v>0</v>
      </c>
      <c r="CA14" s="87">
        <f t="shared" si="12"/>
        <v>0</v>
      </c>
      <c r="CB14" s="87">
        <f t="shared" si="12"/>
        <v>0</v>
      </c>
      <c r="CC14" s="87">
        <f t="shared" si="12"/>
        <v>0</v>
      </c>
      <c r="CD14" s="87">
        <f t="shared" si="12"/>
        <v>0</v>
      </c>
      <c r="CE14" s="87">
        <f t="shared" si="12"/>
        <v>0</v>
      </c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N14" s="87">
        <f>'RISK PAGE'!AT20</f>
        <v>0.18249301600000001</v>
      </c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Y14" s="260"/>
      <c r="FZ14" s="260"/>
      <c r="GA14" s="260"/>
    </row>
    <row r="15" spans="1:190" x14ac:dyDescent="0.25">
      <c r="A15" s="84">
        <v>37226</v>
      </c>
      <c r="B15" s="138">
        <f>SUM(D15:G15)</f>
        <v>0.18249301600000001</v>
      </c>
      <c r="C15" s="87">
        <f t="shared" si="13"/>
        <v>0</v>
      </c>
      <c r="D15" s="87">
        <f t="shared" si="14"/>
        <v>0</v>
      </c>
      <c r="E15" s="87">
        <f t="shared" si="15"/>
        <v>0</v>
      </c>
      <c r="F15" s="87">
        <f>Z15</f>
        <v>0</v>
      </c>
      <c r="G15" s="87">
        <f>SUM(AB15:AF15)+'RISK PAGE'!AT20</f>
        <v>0.18249301600000001</v>
      </c>
      <c r="H15" s="87">
        <f t="shared" si="16"/>
        <v>0</v>
      </c>
      <c r="I15" s="87">
        <f t="shared" si="17"/>
        <v>0</v>
      </c>
      <c r="J15" s="87">
        <f t="shared" si="18"/>
        <v>0</v>
      </c>
      <c r="K15" s="87">
        <f t="shared" si="19"/>
        <v>0</v>
      </c>
      <c r="L15" s="87">
        <f t="shared" si="20"/>
        <v>0</v>
      </c>
      <c r="M15" s="87">
        <f t="shared" si="21"/>
        <v>0</v>
      </c>
      <c r="N15" s="87">
        <f t="shared" si="22"/>
        <v>0</v>
      </c>
      <c r="O15" s="84"/>
      <c r="P15" s="84"/>
      <c r="Q15" s="84"/>
      <c r="R15" s="84"/>
      <c r="S15" s="87">
        <f t="shared" si="11"/>
        <v>0</v>
      </c>
      <c r="T15" s="87"/>
      <c r="U15" s="87">
        <f t="shared" si="12"/>
        <v>0</v>
      </c>
      <c r="V15" s="87">
        <f t="shared" si="12"/>
        <v>0</v>
      </c>
      <c r="W15" s="87"/>
      <c r="X15" s="87">
        <f t="shared" si="12"/>
        <v>0</v>
      </c>
      <c r="Y15" s="87"/>
      <c r="Z15" s="87">
        <f t="shared" si="12"/>
        <v>0</v>
      </c>
      <c r="AA15" s="87"/>
      <c r="AB15" s="87">
        <f t="shared" si="12"/>
        <v>0</v>
      </c>
      <c r="AC15" s="87">
        <f t="shared" si="12"/>
        <v>0</v>
      </c>
      <c r="AD15" s="87">
        <f t="shared" si="12"/>
        <v>0</v>
      </c>
      <c r="AE15" s="87">
        <f t="shared" si="12"/>
        <v>0</v>
      </c>
      <c r="AF15" s="87">
        <f t="shared" si="12"/>
        <v>0</v>
      </c>
      <c r="AG15" s="87"/>
      <c r="AH15" s="87">
        <f t="shared" si="12"/>
        <v>0</v>
      </c>
      <c r="AI15" s="87">
        <f t="shared" si="12"/>
        <v>0</v>
      </c>
      <c r="AJ15" s="87">
        <f t="shared" si="12"/>
        <v>0</v>
      </c>
      <c r="AK15" s="87"/>
      <c r="AL15" s="87">
        <f t="shared" si="12"/>
        <v>0</v>
      </c>
      <c r="AM15" s="87">
        <f t="shared" si="12"/>
        <v>0</v>
      </c>
      <c r="AN15" s="87"/>
      <c r="AO15" s="87">
        <f t="shared" si="12"/>
        <v>0</v>
      </c>
      <c r="AP15" s="87"/>
      <c r="AQ15" s="87">
        <f t="shared" si="12"/>
        <v>0</v>
      </c>
      <c r="AR15" s="87">
        <f t="shared" si="12"/>
        <v>0</v>
      </c>
      <c r="AS15" s="87">
        <f t="shared" si="12"/>
        <v>0</v>
      </c>
      <c r="AT15" s="87"/>
      <c r="AU15" s="87">
        <f t="shared" si="12"/>
        <v>0</v>
      </c>
      <c r="AV15" s="87">
        <f t="shared" si="12"/>
        <v>0</v>
      </c>
      <c r="AW15" s="87">
        <f t="shared" si="12"/>
        <v>0</v>
      </c>
      <c r="AX15" s="87">
        <f t="shared" si="12"/>
        <v>0</v>
      </c>
      <c r="AY15" s="87">
        <f t="shared" si="12"/>
        <v>0</v>
      </c>
      <c r="AZ15" s="87">
        <f t="shared" si="12"/>
        <v>0</v>
      </c>
      <c r="BA15" s="87">
        <f t="shared" si="12"/>
        <v>0</v>
      </c>
      <c r="BB15" s="87">
        <f t="shared" si="12"/>
        <v>0</v>
      </c>
      <c r="BC15" s="87">
        <f t="shared" si="12"/>
        <v>0</v>
      </c>
      <c r="BD15" s="87">
        <f t="shared" si="12"/>
        <v>0</v>
      </c>
      <c r="BE15" s="87">
        <f t="shared" si="12"/>
        <v>0</v>
      </c>
      <c r="BF15" s="87">
        <f t="shared" si="12"/>
        <v>0</v>
      </c>
      <c r="BG15" s="87">
        <f t="shared" si="12"/>
        <v>0</v>
      </c>
      <c r="BH15" s="87">
        <f t="shared" si="12"/>
        <v>0</v>
      </c>
      <c r="BI15" s="87">
        <f t="shared" si="12"/>
        <v>0</v>
      </c>
      <c r="BJ15" s="87">
        <f t="shared" si="12"/>
        <v>0</v>
      </c>
      <c r="BK15" s="87"/>
      <c r="BL15" s="87">
        <f t="shared" si="12"/>
        <v>0</v>
      </c>
      <c r="BM15" s="87">
        <f t="shared" si="12"/>
        <v>0</v>
      </c>
      <c r="BN15" s="87">
        <f t="shared" si="12"/>
        <v>0</v>
      </c>
      <c r="BO15" s="87">
        <f t="shared" si="12"/>
        <v>0</v>
      </c>
      <c r="BP15" s="87">
        <f t="shared" si="12"/>
        <v>0</v>
      </c>
      <c r="BQ15" s="87">
        <f t="shared" si="12"/>
        <v>0</v>
      </c>
      <c r="BR15" s="87">
        <f t="shared" si="12"/>
        <v>0</v>
      </c>
      <c r="BS15" s="87"/>
      <c r="BT15" s="87">
        <f t="shared" si="12"/>
        <v>0</v>
      </c>
      <c r="BU15" s="87">
        <f t="shared" si="12"/>
        <v>0</v>
      </c>
      <c r="BV15" s="87">
        <f t="shared" si="12"/>
        <v>0</v>
      </c>
      <c r="BW15" s="87">
        <f t="shared" si="12"/>
        <v>0</v>
      </c>
      <c r="BX15" s="87">
        <f t="shared" si="12"/>
        <v>0</v>
      </c>
      <c r="BY15" s="87">
        <f t="shared" si="12"/>
        <v>0</v>
      </c>
      <c r="BZ15" s="87">
        <f t="shared" si="12"/>
        <v>0</v>
      </c>
      <c r="CA15" s="87">
        <f t="shared" si="12"/>
        <v>0</v>
      </c>
      <c r="CB15" s="87">
        <f t="shared" si="12"/>
        <v>0</v>
      </c>
      <c r="CC15" s="87">
        <f t="shared" si="12"/>
        <v>0</v>
      </c>
      <c r="CD15" s="87">
        <f t="shared" si="12"/>
        <v>0</v>
      </c>
      <c r="CE15" s="87">
        <f t="shared" si="12"/>
        <v>0</v>
      </c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N15" s="87">
        <f>'RISK PAGE'!AT21</f>
        <v>0.91160065600000006</v>
      </c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Y15" s="260"/>
      <c r="FZ15" s="260"/>
      <c r="GA15" s="260"/>
    </row>
    <row r="16" spans="1:190" x14ac:dyDescent="0.25">
      <c r="A16" s="84">
        <v>37257</v>
      </c>
      <c r="B16" s="138">
        <f t="shared" ref="B16:B21" si="23">SUM(D16:G16)</f>
        <v>466.11542707778835</v>
      </c>
      <c r="C16" s="87">
        <f t="shared" si="13"/>
        <v>-306.58827213778153</v>
      </c>
      <c r="D16" s="87">
        <f t="shared" si="14"/>
        <v>-48.000435600000003</v>
      </c>
      <c r="E16" s="87">
        <f t="shared" si="15"/>
        <v>0</v>
      </c>
      <c r="F16" s="87">
        <f t="shared" ref="F16:F21" si="24">Z16</f>
        <v>523.92846490763259</v>
      </c>
      <c r="G16" s="87">
        <f>SUM(AB16:AF16)+'RISK PAGE'!AT21</f>
        <v>-9.8126022298442308</v>
      </c>
      <c r="H16" s="87">
        <f t="shared" si="16"/>
        <v>-3.2039300500000003</v>
      </c>
      <c r="I16" s="87">
        <f t="shared" si="17"/>
        <v>-47.27114785927585</v>
      </c>
      <c r="J16" s="87">
        <f t="shared" si="18"/>
        <v>117.96050033615502</v>
      </c>
      <c r="K16" s="87">
        <f t="shared" si="19"/>
        <v>66.709613376308624</v>
      </c>
      <c r="L16" s="87">
        <f t="shared" si="20"/>
        <v>-193.38287908000004</v>
      </c>
      <c r="M16" s="87">
        <f t="shared" si="21"/>
        <v>356.0184604619854</v>
      </c>
      <c r="N16" s="87">
        <f t="shared" si="22"/>
        <v>-2.292171539904349</v>
      </c>
      <c r="O16" s="84"/>
      <c r="P16" s="84"/>
      <c r="Q16" s="84"/>
      <c r="R16" s="84"/>
      <c r="S16" s="87">
        <f t="shared" si="11"/>
        <v>-306.58827213778153</v>
      </c>
      <c r="T16" s="87"/>
      <c r="U16" s="87">
        <f t="shared" si="12"/>
        <v>-48.000435600000003</v>
      </c>
      <c r="V16" s="87">
        <f t="shared" si="12"/>
        <v>0</v>
      </c>
      <c r="W16" s="87"/>
      <c r="X16" s="87">
        <f t="shared" si="12"/>
        <v>0</v>
      </c>
      <c r="Y16" s="87"/>
      <c r="Z16" s="87">
        <f t="shared" si="12"/>
        <v>523.92846490763259</v>
      </c>
      <c r="AA16" s="87"/>
      <c r="AB16" s="87">
        <f t="shared" si="12"/>
        <v>-81.81898704999999</v>
      </c>
      <c r="AC16" s="87">
        <f t="shared" si="12"/>
        <v>64.662275340000008</v>
      </c>
      <c r="AD16" s="87">
        <f t="shared" si="12"/>
        <v>6.432508824155752</v>
      </c>
      <c r="AE16" s="87">
        <f t="shared" si="12"/>
        <v>0</v>
      </c>
      <c r="AF16" s="87">
        <f t="shared" si="12"/>
        <v>0</v>
      </c>
      <c r="AG16" s="87"/>
      <c r="AH16" s="87">
        <f t="shared" si="12"/>
        <v>-3.2039300500000003</v>
      </c>
      <c r="AI16" s="87">
        <f t="shared" si="12"/>
        <v>0</v>
      </c>
      <c r="AJ16" s="87">
        <f t="shared" si="12"/>
        <v>0</v>
      </c>
      <c r="AK16" s="87"/>
      <c r="AL16" s="87">
        <f t="shared" si="12"/>
        <v>-19.937092539275849</v>
      </c>
      <c r="AM16" s="87">
        <f t="shared" si="12"/>
        <v>-27.334055320000001</v>
      </c>
      <c r="AN16" s="87"/>
      <c r="AO16" s="87">
        <f t="shared" si="12"/>
        <v>117.96050033615502</v>
      </c>
      <c r="AP16" s="87"/>
      <c r="AQ16" s="87">
        <f t="shared" si="12"/>
        <v>-6.2873390157990725</v>
      </c>
      <c r="AR16" s="87">
        <f t="shared" si="12"/>
        <v>15.484011479999999</v>
      </c>
      <c r="AS16" s="87">
        <f t="shared" si="12"/>
        <v>57.512940912107702</v>
      </c>
      <c r="AT16" s="87"/>
      <c r="AU16" s="87">
        <f t="shared" si="12"/>
        <v>0</v>
      </c>
      <c r="AV16" s="87">
        <f t="shared" si="12"/>
        <v>49.567496050000003</v>
      </c>
      <c r="AW16" s="87">
        <f t="shared" si="12"/>
        <v>0</v>
      </c>
      <c r="AX16" s="87">
        <f t="shared" si="12"/>
        <v>0</v>
      </c>
      <c r="AY16" s="87">
        <f t="shared" si="12"/>
        <v>-139.79094260000002</v>
      </c>
      <c r="AZ16" s="87">
        <f t="shared" si="12"/>
        <v>-59.617763549999999</v>
      </c>
      <c r="BA16" s="87">
        <f t="shared" si="12"/>
        <v>-3.6580809999999998E-2</v>
      </c>
      <c r="BB16" s="87">
        <f t="shared" si="12"/>
        <v>-10.80600939</v>
      </c>
      <c r="BC16" s="87">
        <f t="shared" si="12"/>
        <v>0</v>
      </c>
      <c r="BD16" s="87">
        <f t="shared" si="12"/>
        <v>0</v>
      </c>
      <c r="BE16" s="87">
        <f t="shared" si="12"/>
        <v>0</v>
      </c>
      <c r="BF16" s="87">
        <f t="shared" si="12"/>
        <v>0</v>
      </c>
      <c r="BG16" s="87">
        <f t="shared" si="12"/>
        <v>-5.99241533</v>
      </c>
      <c r="BH16" s="87">
        <f t="shared" si="12"/>
        <v>-0.84462705000000005</v>
      </c>
      <c r="BI16" s="87">
        <f t="shared" si="12"/>
        <v>0</v>
      </c>
      <c r="BJ16" s="87">
        <f t="shared" si="12"/>
        <v>-25.862036400000001</v>
      </c>
      <c r="BK16" s="87"/>
      <c r="BL16" s="87">
        <f t="shared" si="12"/>
        <v>0</v>
      </c>
      <c r="BM16" s="87">
        <f t="shared" si="12"/>
        <v>0</v>
      </c>
      <c r="BN16" s="87">
        <f t="shared" si="12"/>
        <v>-101.00759413279516</v>
      </c>
      <c r="BO16" s="87">
        <f t="shared" si="12"/>
        <v>30.561944870000001</v>
      </c>
      <c r="BP16" s="87">
        <f t="shared" si="12"/>
        <v>-79.127747670471209</v>
      </c>
      <c r="BQ16" s="87">
        <f t="shared" si="12"/>
        <v>0.50402530000000001</v>
      </c>
      <c r="BR16" s="87">
        <f t="shared" si="12"/>
        <v>505.08783209525177</v>
      </c>
      <c r="BS16" s="87"/>
      <c r="BT16" s="87">
        <f t="shared" si="12"/>
        <v>-1.8180037899999999</v>
      </c>
      <c r="BU16" s="87">
        <f t="shared" si="12"/>
        <v>114.99701779675232</v>
      </c>
      <c r="BV16" s="87">
        <f t="shared" si="12"/>
        <v>2.4261489799999998</v>
      </c>
      <c r="BW16" s="87">
        <f t="shared" si="12"/>
        <v>0</v>
      </c>
      <c r="BX16" s="87">
        <f t="shared" si="12"/>
        <v>0</v>
      </c>
      <c r="BY16" s="87">
        <f t="shared" si="12"/>
        <v>-16.990045629999997</v>
      </c>
      <c r="BZ16" s="87">
        <f t="shared" si="12"/>
        <v>0</v>
      </c>
      <c r="CA16" s="87">
        <f t="shared" ref="U16:CE21" si="25">VLOOKUP($A16,basislookup,HLOOKUP(CA$11,basislookup,2,FALSE),FALSE)</f>
        <v>-93.476354016656657</v>
      </c>
      <c r="CB16" s="87">
        <f t="shared" si="25"/>
        <v>1.1148952000000001</v>
      </c>
      <c r="CC16" s="87">
        <f t="shared" si="25"/>
        <v>-9.0163724599999995</v>
      </c>
      <c r="CD16" s="87">
        <f t="shared" si="25"/>
        <v>0</v>
      </c>
      <c r="CE16" s="87">
        <f t="shared" si="25"/>
        <v>0.47054237999999998</v>
      </c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N16" s="87">
        <f>'RISK PAGE'!AT22</f>
        <v>1.2904714080000002</v>
      </c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Y16" s="260"/>
      <c r="FZ16" s="260"/>
      <c r="GA16" s="260"/>
    </row>
    <row r="17" spans="1:183" x14ac:dyDescent="0.25">
      <c r="A17" s="84">
        <v>37288</v>
      </c>
      <c r="B17" s="138">
        <f t="shared" si="23"/>
        <v>540.32731708885558</v>
      </c>
      <c r="C17" s="87">
        <f t="shared" si="13"/>
        <v>-212.30874050823178</v>
      </c>
      <c r="D17" s="87">
        <f t="shared" si="14"/>
        <v>-43.284430719999996</v>
      </c>
      <c r="E17" s="87">
        <f t="shared" si="15"/>
        <v>0</v>
      </c>
      <c r="F17" s="87">
        <f t="shared" si="24"/>
        <v>508.92239024151166</v>
      </c>
      <c r="G17" s="87">
        <f>SUM(AB17:AF17)+'RISK PAGE'!AT22</f>
        <v>74.689357567343919</v>
      </c>
      <c r="H17" s="87">
        <f t="shared" si="16"/>
        <v>-7.3405008499999989</v>
      </c>
      <c r="I17" s="87">
        <f t="shared" si="17"/>
        <v>-112.05831417132781</v>
      </c>
      <c r="J17" s="87">
        <f t="shared" si="18"/>
        <v>87.03845829627528</v>
      </c>
      <c r="K17" s="87">
        <f t="shared" si="19"/>
        <v>34.170544110221797</v>
      </c>
      <c r="L17" s="87">
        <f t="shared" si="20"/>
        <v>-123.27400456999999</v>
      </c>
      <c r="M17" s="87">
        <f t="shared" si="21"/>
        <v>143.33547428526754</v>
      </c>
      <c r="N17" s="87">
        <f t="shared" si="22"/>
        <v>24.568537915441933</v>
      </c>
      <c r="O17" s="84"/>
      <c r="P17" s="84"/>
      <c r="Q17" s="84"/>
      <c r="R17" s="84"/>
      <c r="S17" s="87">
        <f t="shared" si="11"/>
        <v>-212.30874050823178</v>
      </c>
      <c r="T17" s="87"/>
      <c r="U17" s="87">
        <f t="shared" si="25"/>
        <v>-43.284430719999996</v>
      </c>
      <c r="V17" s="87">
        <f t="shared" si="25"/>
        <v>0</v>
      </c>
      <c r="W17" s="87"/>
      <c r="X17" s="87">
        <f t="shared" si="25"/>
        <v>0</v>
      </c>
      <c r="Y17" s="87"/>
      <c r="Z17" s="87">
        <f t="shared" si="25"/>
        <v>508.92239024151166</v>
      </c>
      <c r="AA17" s="87"/>
      <c r="AB17" s="87">
        <f t="shared" si="25"/>
        <v>-41.706134460000001</v>
      </c>
      <c r="AC17" s="87">
        <f t="shared" si="25"/>
        <v>75.060869849999989</v>
      </c>
      <c r="AD17" s="87">
        <f t="shared" si="25"/>
        <v>40.044150769343929</v>
      </c>
      <c r="AE17" s="87">
        <f t="shared" si="25"/>
        <v>0</v>
      </c>
      <c r="AF17" s="87">
        <f t="shared" si="25"/>
        <v>0</v>
      </c>
      <c r="AG17" s="87"/>
      <c r="AH17" s="87">
        <f t="shared" si="25"/>
        <v>-7.3405008499999989</v>
      </c>
      <c r="AI17" s="87">
        <f t="shared" si="25"/>
        <v>0</v>
      </c>
      <c r="AJ17" s="87">
        <f t="shared" si="25"/>
        <v>0</v>
      </c>
      <c r="AK17" s="87"/>
      <c r="AL17" s="87">
        <f t="shared" si="25"/>
        <v>-87.23906553132781</v>
      </c>
      <c r="AM17" s="87">
        <f t="shared" si="25"/>
        <v>-24.819248639999998</v>
      </c>
      <c r="AN17" s="87"/>
      <c r="AO17" s="87">
        <f t="shared" si="25"/>
        <v>87.03845829627528</v>
      </c>
      <c r="AP17" s="87"/>
      <c r="AQ17" s="87">
        <f t="shared" si="25"/>
        <v>-5.5880208700444678</v>
      </c>
      <c r="AR17" s="87">
        <f t="shared" si="25"/>
        <v>13.962719590000001</v>
      </c>
      <c r="AS17" s="87">
        <f t="shared" si="25"/>
        <v>25.795845390266265</v>
      </c>
      <c r="AT17" s="87"/>
      <c r="AU17" s="87">
        <f t="shared" si="25"/>
        <v>0</v>
      </c>
      <c r="AV17" s="87">
        <f t="shared" si="25"/>
        <v>35.306645420000002</v>
      </c>
      <c r="AW17" s="87">
        <f t="shared" si="25"/>
        <v>0</v>
      </c>
      <c r="AX17" s="87">
        <f t="shared" si="25"/>
        <v>0</v>
      </c>
      <c r="AY17" s="87">
        <f t="shared" si="25"/>
        <v>-84.190413280000001</v>
      </c>
      <c r="AZ17" s="87">
        <f t="shared" si="25"/>
        <v>-49.87418512</v>
      </c>
      <c r="BA17" s="87">
        <f t="shared" si="25"/>
        <v>1.1802504700000001</v>
      </c>
      <c r="BB17" s="87">
        <f t="shared" si="25"/>
        <v>-9.2344503299999996</v>
      </c>
      <c r="BC17" s="87">
        <f t="shared" si="25"/>
        <v>0</v>
      </c>
      <c r="BD17" s="87">
        <f t="shared" si="25"/>
        <v>0</v>
      </c>
      <c r="BE17" s="87">
        <f t="shared" si="25"/>
        <v>0</v>
      </c>
      <c r="BF17" s="87">
        <f t="shared" si="25"/>
        <v>0</v>
      </c>
      <c r="BG17" s="87">
        <f t="shared" si="25"/>
        <v>-5.7745771499999998</v>
      </c>
      <c r="BH17" s="87">
        <f t="shared" si="25"/>
        <v>-0.72207536999999999</v>
      </c>
      <c r="BI17" s="87">
        <f t="shared" si="25"/>
        <v>0</v>
      </c>
      <c r="BJ17" s="87">
        <f t="shared" si="25"/>
        <v>-9.9651992099999998</v>
      </c>
      <c r="BK17" s="87"/>
      <c r="BL17" s="87">
        <f t="shared" si="25"/>
        <v>0</v>
      </c>
      <c r="BM17" s="87">
        <f t="shared" si="25"/>
        <v>0</v>
      </c>
      <c r="BN17" s="87">
        <f t="shared" si="25"/>
        <v>-53.458458873801462</v>
      </c>
      <c r="BO17" s="87">
        <f t="shared" si="25"/>
        <v>26.81522189</v>
      </c>
      <c r="BP17" s="87">
        <f t="shared" si="25"/>
        <v>-69.108654089449885</v>
      </c>
      <c r="BQ17" s="87">
        <f t="shared" si="25"/>
        <v>0.42627305999999998</v>
      </c>
      <c r="BR17" s="87">
        <f t="shared" si="25"/>
        <v>238.66109229851889</v>
      </c>
      <c r="BS17" s="87"/>
      <c r="BT17" s="87">
        <f t="shared" si="25"/>
        <v>-1.55405941</v>
      </c>
      <c r="BU17" s="87">
        <f t="shared" si="25"/>
        <v>73.09727135957786</v>
      </c>
      <c r="BV17" s="87">
        <f t="shared" si="25"/>
        <v>2.0741031300000001</v>
      </c>
      <c r="BW17" s="87">
        <f t="shared" si="25"/>
        <v>0</v>
      </c>
      <c r="BX17" s="87">
        <f t="shared" si="25"/>
        <v>0</v>
      </c>
      <c r="BY17" s="87">
        <f t="shared" si="25"/>
        <v>-8.0026045400000001</v>
      </c>
      <c r="BZ17" s="87">
        <f t="shared" si="25"/>
        <v>0</v>
      </c>
      <c r="CA17" s="87">
        <f t="shared" si="25"/>
        <v>-39.261391604135923</v>
      </c>
      <c r="CB17" s="87">
        <f t="shared" si="25"/>
        <v>5.464985E-2</v>
      </c>
      <c r="CC17" s="87">
        <f t="shared" si="25"/>
        <v>-6.3270405100000007</v>
      </c>
      <c r="CD17" s="87">
        <f t="shared" si="25"/>
        <v>0</v>
      </c>
      <c r="CE17" s="87">
        <f t="shared" si="25"/>
        <v>4.4876096399999996</v>
      </c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N17" s="87">
        <f>'RISK PAGE'!AT23</f>
        <v>1.0545669479999999</v>
      </c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Y17" s="260"/>
      <c r="FZ17" s="260"/>
      <c r="GA17" s="260"/>
    </row>
    <row r="18" spans="1:183" x14ac:dyDescent="0.25">
      <c r="A18" s="84">
        <v>37316</v>
      </c>
      <c r="B18" s="138">
        <f t="shared" si="23"/>
        <v>482.23845767913491</v>
      </c>
      <c r="C18" s="87">
        <f t="shared" si="13"/>
        <v>-232.22669981892739</v>
      </c>
      <c r="D18" s="87">
        <f t="shared" si="14"/>
        <v>-47.853635609999998</v>
      </c>
      <c r="E18" s="87">
        <f t="shared" si="15"/>
        <v>0</v>
      </c>
      <c r="F18" s="87">
        <f t="shared" si="24"/>
        <v>586.27286696634519</v>
      </c>
      <c r="G18" s="87">
        <f>SUM(AB18:AF18)+'RISK PAGE'!AT23</f>
        <v>-56.180773677210325</v>
      </c>
      <c r="H18" s="87">
        <f t="shared" si="16"/>
        <v>1.4291952810677024</v>
      </c>
      <c r="I18" s="87">
        <f t="shared" si="17"/>
        <v>-121.52726996171073</v>
      </c>
      <c r="J18" s="87">
        <f t="shared" si="18"/>
        <v>51.318967170542464</v>
      </c>
      <c r="K18" s="87">
        <f t="shared" si="19"/>
        <v>67.258720963628676</v>
      </c>
      <c r="L18" s="87">
        <f t="shared" si="20"/>
        <v>-104.17476609000001</v>
      </c>
      <c r="M18" s="87">
        <f t="shared" si="21"/>
        <v>188.70578923206625</v>
      </c>
      <c r="N18" s="87">
        <f t="shared" si="22"/>
        <v>48.305922250495271</v>
      </c>
      <c r="O18" s="84"/>
      <c r="P18" s="84"/>
      <c r="Q18" s="84"/>
      <c r="R18" s="84"/>
      <c r="S18" s="87">
        <f t="shared" si="11"/>
        <v>-232.22669981892739</v>
      </c>
      <c r="T18" s="87"/>
      <c r="U18" s="87">
        <f t="shared" si="25"/>
        <v>-47.853635609999998</v>
      </c>
      <c r="V18" s="87">
        <f t="shared" si="25"/>
        <v>0</v>
      </c>
      <c r="W18" s="87"/>
      <c r="X18" s="87">
        <f t="shared" si="25"/>
        <v>0</v>
      </c>
      <c r="Y18" s="87"/>
      <c r="Z18" s="87">
        <f t="shared" si="25"/>
        <v>586.27286696634519</v>
      </c>
      <c r="AA18" s="87"/>
      <c r="AB18" s="87">
        <f t="shared" si="25"/>
        <v>-46.465929500000001</v>
      </c>
      <c r="AC18" s="87">
        <f t="shared" si="25"/>
        <v>88.50582507</v>
      </c>
      <c r="AD18" s="87">
        <f t="shared" si="25"/>
        <v>-99.275236195210326</v>
      </c>
      <c r="AE18" s="87">
        <f t="shared" si="25"/>
        <v>0</v>
      </c>
      <c r="AF18" s="87">
        <f t="shared" si="25"/>
        <v>0</v>
      </c>
      <c r="AG18" s="87"/>
      <c r="AH18" s="87">
        <f t="shared" si="25"/>
        <v>-14.783886500000001</v>
      </c>
      <c r="AI18" s="87">
        <f t="shared" si="25"/>
        <v>16.213081781067704</v>
      </c>
      <c r="AJ18" s="87">
        <f t="shared" si="25"/>
        <v>0</v>
      </c>
      <c r="AK18" s="87"/>
      <c r="AL18" s="87">
        <f t="shared" si="25"/>
        <v>-93.406267521710731</v>
      </c>
      <c r="AM18" s="87">
        <f t="shared" si="25"/>
        <v>-28.121002439999998</v>
      </c>
      <c r="AN18" s="87"/>
      <c r="AO18" s="87">
        <f t="shared" si="25"/>
        <v>51.318967170542464</v>
      </c>
      <c r="AP18" s="87"/>
      <c r="AQ18" s="87">
        <f t="shared" si="25"/>
        <v>-5.1381741863713284</v>
      </c>
      <c r="AR18" s="87">
        <f t="shared" si="25"/>
        <v>15.43665665</v>
      </c>
      <c r="AS18" s="87">
        <f t="shared" si="25"/>
        <v>56.960238500000003</v>
      </c>
      <c r="AT18" s="87"/>
      <c r="AU18" s="87">
        <f t="shared" si="25"/>
        <v>0</v>
      </c>
      <c r="AV18" s="87">
        <f t="shared" si="25"/>
        <v>39.762171520000003</v>
      </c>
      <c r="AW18" s="87">
        <f t="shared" si="25"/>
        <v>0</v>
      </c>
      <c r="AX18" s="87">
        <f t="shared" si="25"/>
        <v>0</v>
      </c>
      <c r="AY18" s="87">
        <f t="shared" si="25"/>
        <v>-72.724349529999998</v>
      </c>
      <c r="AZ18" s="87">
        <f t="shared" si="25"/>
        <v>-51.722096860000001</v>
      </c>
      <c r="BA18" s="87">
        <f t="shared" si="25"/>
        <v>1.95923615</v>
      </c>
      <c r="BB18" s="87">
        <f t="shared" si="25"/>
        <v>-8.7308371400000002</v>
      </c>
      <c r="BC18" s="87">
        <f t="shared" si="25"/>
        <v>0</v>
      </c>
      <c r="BD18" s="87">
        <f t="shared" si="25"/>
        <v>0</v>
      </c>
      <c r="BE18" s="87">
        <f t="shared" si="25"/>
        <v>0</v>
      </c>
      <c r="BF18" s="87">
        <f t="shared" si="25"/>
        <v>0</v>
      </c>
      <c r="BG18" s="87">
        <f t="shared" si="25"/>
        <v>-5.6773578100000002</v>
      </c>
      <c r="BH18" s="87">
        <f t="shared" si="25"/>
        <v>-0.32250060000000003</v>
      </c>
      <c r="BI18" s="87">
        <f t="shared" si="25"/>
        <v>0</v>
      </c>
      <c r="BJ18" s="87">
        <f t="shared" si="25"/>
        <v>-6.7190318199999997</v>
      </c>
      <c r="BK18" s="87"/>
      <c r="BL18" s="87">
        <f t="shared" si="25"/>
        <v>0</v>
      </c>
      <c r="BM18" s="87">
        <f t="shared" si="25"/>
        <v>0</v>
      </c>
      <c r="BN18" s="87">
        <f t="shared" si="25"/>
        <v>-51.829413764070395</v>
      </c>
      <c r="BO18" s="87">
        <f t="shared" si="25"/>
        <v>29.355233869999999</v>
      </c>
      <c r="BP18" s="87">
        <f t="shared" si="25"/>
        <v>-67.588141080305462</v>
      </c>
      <c r="BQ18" s="87">
        <f t="shared" si="25"/>
        <v>0.42557310999999998</v>
      </c>
      <c r="BR18" s="87">
        <f t="shared" si="25"/>
        <v>278.34253709644213</v>
      </c>
      <c r="BS18" s="87"/>
      <c r="BT18" s="87">
        <f t="shared" si="25"/>
        <v>-1.3773468600000001</v>
      </c>
      <c r="BU18" s="87">
        <f t="shared" si="25"/>
        <v>71.207255033899912</v>
      </c>
      <c r="BV18" s="87">
        <f t="shared" si="25"/>
        <v>1.8390243799999999</v>
      </c>
      <c r="BW18" s="87">
        <f t="shared" si="25"/>
        <v>0</v>
      </c>
      <c r="BX18" s="87">
        <f t="shared" si="25"/>
        <v>0</v>
      </c>
      <c r="BY18" s="87">
        <f t="shared" si="25"/>
        <v>10.31157898</v>
      </c>
      <c r="BZ18" s="87">
        <f t="shared" si="25"/>
        <v>0</v>
      </c>
      <c r="CA18" s="87">
        <f t="shared" si="25"/>
        <v>-25.719358643404647</v>
      </c>
      <c r="CB18" s="87">
        <f t="shared" si="25"/>
        <v>-0.27360699999999999</v>
      </c>
      <c r="CC18" s="87">
        <f t="shared" si="25"/>
        <v>-9.3075229499999992</v>
      </c>
      <c r="CD18" s="87">
        <f t="shared" si="25"/>
        <v>0</v>
      </c>
      <c r="CE18" s="87">
        <f t="shared" si="25"/>
        <v>1.6258993100000001</v>
      </c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N18" s="87">
        <f>'RISK PAGE'!AT24</f>
        <v>0.41487951000000001</v>
      </c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Y18" s="260"/>
      <c r="FZ18" s="260"/>
      <c r="GA18" s="260"/>
    </row>
    <row r="19" spans="1:183" x14ac:dyDescent="0.25">
      <c r="A19" s="80" t="s">
        <v>345</v>
      </c>
      <c r="B19" s="138">
        <f t="shared" si="23"/>
        <v>229.91410077067462</v>
      </c>
      <c r="C19" s="87">
        <f t="shared" si="13"/>
        <v>338.4090585648687</v>
      </c>
      <c r="D19" s="87">
        <f t="shared" si="14"/>
        <v>105.82460114</v>
      </c>
      <c r="E19" s="87">
        <f t="shared" si="15"/>
        <v>0</v>
      </c>
      <c r="F19" s="87">
        <f t="shared" si="24"/>
        <v>2093.0674675783334</v>
      </c>
      <c r="G19" s="87">
        <f>SUM(AB19:AF19)+'RISK PAGE'!AT24</f>
        <v>-1968.977967947659</v>
      </c>
      <c r="H19" s="87">
        <f t="shared" si="16"/>
        <v>105.63844016361459</v>
      </c>
      <c r="I19" s="87">
        <f t="shared" si="17"/>
        <v>-542.60964266599274</v>
      </c>
      <c r="J19" s="87">
        <f t="shared" si="18"/>
        <v>183.95176912954059</v>
      </c>
      <c r="K19" s="87">
        <f t="shared" si="19"/>
        <v>12.588370289999993</v>
      </c>
      <c r="L19" s="87">
        <f t="shared" si="20"/>
        <v>49.760505920000064</v>
      </c>
      <c r="M19" s="87">
        <f t="shared" si="21"/>
        <v>-224.43544149148681</v>
      </c>
      <c r="N19" s="87" t="e">
        <f>VLOOKUP($A19,basislookup,HLOOKUP(N$11,basislookup,2,FALSE),FALSE)</f>
        <v>#N/A</v>
      </c>
      <c r="O19" s="80"/>
      <c r="P19" s="80"/>
      <c r="Q19" s="80"/>
      <c r="R19" s="80"/>
      <c r="S19" s="87">
        <f t="shared" si="11"/>
        <v>338.4090585648687</v>
      </c>
      <c r="T19" s="87"/>
      <c r="U19" s="87">
        <f t="shared" si="25"/>
        <v>105.82460114</v>
      </c>
      <c r="V19" s="87">
        <f t="shared" si="25"/>
        <v>0</v>
      </c>
      <c r="W19" s="87"/>
      <c r="X19" s="87">
        <f t="shared" si="25"/>
        <v>0</v>
      </c>
      <c r="Y19" s="87"/>
      <c r="Z19" s="87">
        <f t="shared" si="25"/>
        <v>2093.0674675783334</v>
      </c>
      <c r="AA19" s="87"/>
      <c r="AB19" s="87">
        <f t="shared" si="25"/>
        <v>-105.82460115999999</v>
      </c>
      <c r="AC19" s="87">
        <f t="shared" si="25"/>
        <v>-36.784622650000003</v>
      </c>
      <c r="AD19" s="87">
        <f t="shared" si="25"/>
        <v>-1826.7836236476589</v>
      </c>
      <c r="AE19" s="87">
        <f t="shared" si="25"/>
        <v>0</v>
      </c>
      <c r="AF19" s="87">
        <f t="shared" si="25"/>
        <v>0</v>
      </c>
      <c r="AG19" s="87"/>
      <c r="AH19" s="87">
        <f t="shared" si="25"/>
        <v>0</v>
      </c>
      <c r="AI19" s="87">
        <f t="shared" si="25"/>
        <v>105.63844016361459</v>
      </c>
      <c r="AJ19" s="87">
        <f t="shared" si="25"/>
        <v>0</v>
      </c>
      <c r="AK19" s="87"/>
      <c r="AL19" s="87">
        <f t="shared" si="25"/>
        <v>-542.60964266599274</v>
      </c>
      <c r="AM19" s="87">
        <f t="shared" si="25"/>
        <v>0</v>
      </c>
      <c r="AN19" s="87"/>
      <c r="AO19" s="87">
        <f t="shared" si="25"/>
        <v>183.95176912954059</v>
      </c>
      <c r="AP19" s="87"/>
      <c r="AQ19" s="87">
        <f t="shared" si="25"/>
        <v>-22.746407620000006</v>
      </c>
      <c r="AR19" s="87">
        <f t="shared" si="25"/>
        <v>35.33477791</v>
      </c>
      <c r="AS19" s="87">
        <f t="shared" si="25"/>
        <v>0</v>
      </c>
      <c r="AT19" s="87"/>
      <c r="AU19" s="87">
        <f t="shared" si="25"/>
        <v>0</v>
      </c>
      <c r="AV19" s="87">
        <f t="shared" si="25"/>
        <v>348.59982451000002</v>
      </c>
      <c r="AW19" s="87">
        <f t="shared" si="25"/>
        <v>0</v>
      </c>
      <c r="AX19" s="87">
        <f t="shared" si="25"/>
        <v>0</v>
      </c>
      <c r="AY19" s="87">
        <f t="shared" si="25"/>
        <v>-254.54914030999996</v>
      </c>
      <c r="AZ19" s="87">
        <f t="shared" si="25"/>
        <v>-67.408408260000002</v>
      </c>
      <c r="BA19" s="87">
        <f t="shared" si="25"/>
        <v>-20.414315639999998</v>
      </c>
      <c r="BB19" s="87">
        <f t="shared" si="25"/>
        <v>-6.1349095199999999</v>
      </c>
      <c r="BC19" s="87">
        <f t="shared" si="25"/>
        <v>0</v>
      </c>
      <c r="BD19" s="87">
        <f t="shared" si="25"/>
        <v>0</v>
      </c>
      <c r="BE19" s="87">
        <f t="shared" si="25"/>
        <v>0</v>
      </c>
      <c r="BF19" s="87">
        <f t="shared" si="25"/>
        <v>0</v>
      </c>
      <c r="BG19" s="87">
        <f t="shared" si="25"/>
        <v>0</v>
      </c>
      <c r="BH19" s="87">
        <f t="shared" si="25"/>
        <v>-1.75596945</v>
      </c>
      <c r="BI19" s="87">
        <f t="shared" si="25"/>
        <v>0</v>
      </c>
      <c r="BJ19" s="87">
        <f t="shared" si="25"/>
        <v>51.423424590000003</v>
      </c>
      <c r="BK19" s="87"/>
      <c r="BL19" s="87">
        <f t="shared" si="25"/>
        <v>0</v>
      </c>
      <c r="BM19" s="87">
        <f t="shared" si="25"/>
        <v>0</v>
      </c>
      <c r="BN19" s="87">
        <f t="shared" si="25"/>
        <v>-158.33537425319085</v>
      </c>
      <c r="BO19" s="87">
        <f t="shared" si="25"/>
        <v>-47.802529106150217</v>
      </c>
      <c r="BP19" s="87">
        <f t="shared" si="25"/>
        <v>265.30909608999997</v>
      </c>
      <c r="BQ19" s="87">
        <f t="shared" si="25"/>
        <v>0.20052139999999999</v>
      </c>
      <c r="BR19" s="87">
        <f t="shared" si="25"/>
        <v>-283.80715562214573</v>
      </c>
      <c r="BS19" s="87"/>
      <c r="BT19" s="87">
        <f t="shared" si="25"/>
        <v>0</v>
      </c>
      <c r="BU19" s="87">
        <f t="shared" si="25"/>
        <v>-321.02242650223741</v>
      </c>
      <c r="BV19" s="87">
        <f t="shared" si="25"/>
        <v>0</v>
      </c>
      <c r="BW19" s="87">
        <f t="shared" si="25"/>
        <v>0</v>
      </c>
      <c r="BX19" s="87">
        <f t="shared" si="25"/>
        <v>0</v>
      </c>
      <c r="BY19" s="87">
        <f t="shared" si="25"/>
        <v>64.657256439999998</v>
      </c>
      <c r="BZ19" s="87">
        <f t="shared" si="25"/>
        <v>0</v>
      </c>
      <c r="CA19" s="87">
        <f t="shared" si="25"/>
        <v>-561.71715837273734</v>
      </c>
      <c r="CB19" s="87">
        <f t="shared" si="25"/>
        <v>-3.5876461100000001</v>
      </c>
      <c r="CC19" s="87">
        <f t="shared" si="25"/>
        <v>-63.304333819999997</v>
      </c>
      <c r="CD19" s="87">
        <f t="shared" si="25"/>
        <v>0</v>
      </c>
      <c r="CE19" s="87">
        <f t="shared" si="25"/>
        <v>26.8377716</v>
      </c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N19" s="87">
        <f>'RISK PAGE'!AT25</f>
        <v>0.55708502400000004</v>
      </c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Y19" s="260"/>
      <c r="FZ19" s="260"/>
      <c r="GA19" s="260"/>
    </row>
    <row r="20" spans="1:183" x14ac:dyDescent="0.25">
      <c r="A20" s="80" t="s">
        <v>346</v>
      </c>
      <c r="B20" s="138">
        <f t="shared" si="23"/>
        <v>756.19242058354178</v>
      </c>
      <c r="C20" s="87">
        <f>S20</f>
        <v>377.5404319916438</v>
      </c>
      <c r="D20" s="87">
        <f>SUM(U20:V20)</f>
        <v>0</v>
      </c>
      <c r="E20" s="87">
        <f>X20</f>
        <v>0</v>
      </c>
      <c r="F20" s="87">
        <f t="shared" si="24"/>
        <v>884.9483561874099</v>
      </c>
      <c r="G20" s="87">
        <f>SUM(AB20:AF20)+'RISK PAGE'!AT25</f>
        <v>-128.75593560386815</v>
      </c>
      <c r="H20" s="87">
        <f>SUM(AH20:AJ20)</f>
        <v>48.926513872444367</v>
      </c>
      <c r="I20" s="87">
        <f>SUM(AL20:AM20)</f>
        <v>-24.71841610280282</v>
      </c>
      <c r="J20" s="87">
        <f>AO20</f>
        <v>220.9216692</v>
      </c>
      <c r="K20" s="87">
        <f>SUM(AQ20:AS20)</f>
        <v>-28.972878979999997</v>
      </c>
      <c r="L20" s="87">
        <f>SUM(AU20:BJ20)</f>
        <v>142.32917698999995</v>
      </c>
      <c r="M20" s="87">
        <f>SUM(BL20:BR20)</f>
        <v>-54.469632441869493</v>
      </c>
      <c r="N20" s="87" t="e">
        <f>VLOOKUP($A20,basislookup,HLOOKUP(N$11,basislookup,2,FALSE),FALSE)</f>
        <v>#N/A</v>
      </c>
      <c r="O20" s="80"/>
      <c r="P20" s="80"/>
      <c r="Q20" s="80"/>
      <c r="R20" s="80"/>
      <c r="S20" s="87">
        <f t="shared" si="11"/>
        <v>377.5404319916438</v>
      </c>
      <c r="T20" s="87"/>
      <c r="U20" s="87">
        <f>VLOOKUP($A20,basislookup,HLOOKUP(U$11,basislookup,2,FALSE),FALSE)</f>
        <v>0</v>
      </c>
      <c r="V20" s="87">
        <f>VLOOKUP($A20,basislookup,HLOOKUP(V$11,basislookup,2,FALSE),FALSE)</f>
        <v>0</v>
      </c>
      <c r="W20" s="87"/>
      <c r="X20" s="87">
        <f>VLOOKUP($A20,basislookup,HLOOKUP(X$11,basislookup,2,FALSE),FALSE)</f>
        <v>0</v>
      </c>
      <c r="Y20" s="87"/>
      <c r="Z20" s="87">
        <f t="shared" si="25"/>
        <v>884.9483561874099</v>
      </c>
      <c r="AA20" s="87"/>
      <c r="AB20" s="87">
        <f t="shared" si="25"/>
        <v>15.155589052131862</v>
      </c>
      <c r="AC20" s="87">
        <f t="shared" si="25"/>
        <v>-286.54090538000003</v>
      </c>
      <c r="AD20" s="87">
        <f t="shared" si="25"/>
        <v>142.07229570000001</v>
      </c>
      <c r="AE20" s="87">
        <f t="shared" si="25"/>
        <v>0</v>
      </c>
      <c r="AF20" s="87">
        <f t="shared" si="25"/>
        <v>0</v>
      </c>
      <c r="AG20" s="87"/>
      <c r="AH20" s="87">
        <f t="shared" si="25"/>
        <v>-6.5452138099999999</v>
      </c>
      <c r="AI20" s="87">
        <f t="shared" si="25"/>
        <v>55.471727682444367</v>
      </c>
      <c r="AJ20" s="87">
        <f t="shared" si="25"/>
        <v>0</v>
      </c>
      <c r="AK20" s="87"/>
      <c r="AL20" s="87">
        <f t="shared" si="25"/>
        <v>-24.71841610280282</v>
      </c>
      <c r="AM20" s="87">
        <f t="shared" si="25"/>
        <v>0</v>
      </c>
      <c r="AN20" s="87"/>
      <c r="AO20" s="87">
        <f t="shared" si="25"/>
        <v>220.9216692</v>
      </c>
      <c r="AP20" s="87"/>
      <c r="AQ20" s="87">
        <f t="shared" si="25"/>
        <v>-28.972878979999997</v>
      </c>
      <c r="AR20" s="87">
        <f t="shared" si="25"/>
        <v>0</v>
      </c>
      <c r="AS20" s="87">
        <f t="shared" si="25"/>
        <v>0</v>
      </c>
      <c r="AT20" s="87"/>
      <c r="AU20" s="87">
        <f t="shared" si="25"/>
        <v>0</v>
      </c>
      <c r="AV20" s="87">
        <f t="shared" si="25"/>
        <v>179.69369554999997</v>
      </c>
      <c r="AW20" s="87">
        <f t="shared" si="25"/>
        <v>0</v>
      </c>
      <c r="AX20" s="87">
        <f t="shared" si="25"/>
        <v>0</v>
      </c>
      <c r="AY20" s="87">
        <f t="shared" si="25"/>
        <v>-110.66951689000001</v>
      </c>
      <c r="AZ20" s="87">
        <f t="shared" si="25"/>
        <v>49.618343139999993</v>
      </c>
      <c r="BA20" s="87">
        <f t="shared" si="25"/>
        <v>0</v>
      </c>
      <c r="BB20" s="87">
        <f t="shared" si="25"/>
        <v>0</v>
      </c>
      <c r="BC20" s="87">
        <f t="shared" si="25"/>
        <v>0</v>
      </c>
      <c r="BD20" s="87">
        <f t="shared" si="25"/>
        <v>0</v>
      </c>
      <c r="BE20" s="87">
        <f t="shared" si="25"/>
        <v>0</v>
      </c>
      <c r="BF20" s="87">
        <f t="shared" si="25"/>
        <v>0</v>
      </c>
      <c r="BG20" s="87">
        <f t="shared" si="25"/>
        <v>0</v>
      </c>
      <c r="BH20" s="87">
        <f t="shared" si="25"/>
        <v>-3.1472743699999999</v>
      </c>
      <c r="BI20" s="87">
        <f t="shared" si="25"/>
        <v>0</v>
      </c>
      <c r="BJ20" s="87">
        <f t="shared" si="25"/>
        <v>26.833929560000001</v>
      </c>
      <c r="BK20" s="87"/>
      <c r="BL20" s="87">
        <f t="shared" si="25"/>
        <v>0</v>
      </c>
      <c r="BM20" s="87">
        <f t="shared" si="25"/>
        <v>0</v>
      </c>
      <c r="BN20" s="87">
        <f t="shared" si="25"/>
        <v>202.03779769259131</v>
      </c>
      <c r="BO20" s="87">
        <f t="shared" si="25"/>
        <v>-0.80028593999999997</v>
      </c>
      <c r="BP20" s="87">
        <f t="shared" si="25"/>
        <v>27.538057819999999</v>
      </c>
      <c r="BQ20" s="87">
        <f t="shared" si="25"/>
        <v>0</v>
      </c>
      <c r="BR20" s="87">
        <f t="shared" si="25"/>
        <v>-283.2452020144608</v>
      </c>
      <c r="BS20" s="87"/>
      <c r="BT20" s="87">
        <f t="shared" ref="BT20:CE20" si="26">VLOOKUP($A20,basislookup,HLOOKUP(BT$11,basislookup,2,FALSE),FALSE)</f>
        <v>0</v>
      </c>
      <c r="BU20" s="87">
        <f t="shared" si="26"/>
        <v>-170.67032887541947</v>
      </c>
      <c r="BV20" s="87">
        <f t="shared" si="26"/>
        <v>0</v>
      </c>
      <c r="BW20" s="87">
        <f t="shared" si="26"/>
        <v>0</v>
      </c>
      <c r="BX20" s="87">
        <f t="shared" si="26"/>
        <v>0</v>
      </c>
      <c r="BY20" s="87">
        <f t="shared" si="26"/>
        <v>11.09694079</v>
      </c>
      <c r="BZ20" s="87">
        <f t="shared" si="26"/>
        <v>0</v>
      </c>
      <c r="CA20" s="87">
        <f t="shared" si="26"/>
        <v>101.10247694645362</v>
      </c>
      <c r="CB20" s="87">
        <f t="shared" si="26"/>
        <v>-9.4857563000000003</v>
      </c>
      <c r="CC20" s="87">
        <f t="shared" si="26"/>
        <v>0</v>
      </c>
      <c r="CD20" s="87">
        <f t="shared" si="26"/>
        <v>0</v>
      </c>
      <c r="CE20" s="87">
        <f t="shared" si="26"/>
        <v>37.188785969999998</v>
      </c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Y20" s="260"/>
      <c r="FZ20" s="260"/>
      <c r="GA20" s="260"/>
    </row>
    <row r="21" spans="1:183" x14ac:dyDescent="0.25">
      <c r="A21" s="80" t="s">
        <v>310</v>
      </c>
      <c r="B21" s="138">
        <f t="shared" si="23"/>
        <v>-68.552142924864086</v>
      </c>
      <c r="C21" s="87">
        <f t="shared" si="13"/>
        <v>235.44109350667139</v>
      </c>
      <c r="D21" s="87">
        <f t="shared" si="14"/>
        <v>0</v>
      </c>
      <c r="E21" s="87">
        <f t="shared" si="15"/>
        <v>0</v>
      </c>
      <c r="F21" s="87">
        <f t="shared" si="24"/>
        <v>477.99135978999999</v>
      </c>
      <c r="G21" s="87">
        <f>SUM(AB21:AF21)+'RISK PAGE'!AT25</f>
        <v>-546.54350271486408</v>
      </c>
      <c r="H21" s="87">
        <f t="shared" si="16"/>
        <v>99.893896608779201</v>
      </c>
      <c r="I21" s="87">
        <f t="shared" si="17"/>
        <v>206.78337314408998</v>
      </c>
      <c r="J21" s="87">
        <f t="shared" si="18"/>
        <v>0</v>
      </c>
      <c r="K21" s="87">
        <f t="shared" si="19"/>
        <v>-48.831931719999993</v>
      </c>
      <c r="L21" s="87">
        <f t="shared" si="20"/>
        <v>1174.0046123499999</v>
      </c>
      <c r="M21" s="87">
        <f t="shared" si="21"/>
        <v>111.66592893616789</v>
      </c>
      <c r="N21" s="87">
        <f t="shared" si="22"/>
        <v>154.59384461414922</v>
      </c>
      <c r="O21" s="80"/>
      <c r="P21" s="80"/>
      <c r="Q21" s="80"/>
      <c r="R21" s="80"/>
      <c r="S21" s="87">
        <f t="shared" si="11"/>
        <v>235.44109350667139</v>
      </c>
      <c r="T21" s="87"/>
      <c r="U21" s="87">
        <f t="shared" si="25"/>
        <v>0</v>
      </c>
      <c r="V21" s="87">
        <f t="shared" si="25"/>
        <v>0</v>
      </c>
      <c r="W21" s="87"/>
      <c r="X21" s="87">
        <f t="shared" si="25"/>
        <v>0</v>
      </c>
      <c r="Y21" s="87"/>
      <c r="Z21" s="87">
        <f t="shared" si="25"/>
        <v>477.99135978999999</v>
      </c>
      <c r="AA21" s="87"/>
      <c r="AB21" s="87">
        <f t="shared" si="25"/>
        <v>141.90233312918679</v>
      </c>
      <c r="AC21" s="87">
        <f t="shared" si="25"/>
        <v>-517.07850332999988</v>
      </c>
      <c r="AD21" s="87">
        <f t="shared" si="25"/>
        <v>-171.92441753805099</v>
      </c>
      <c r="AE21" s="87">
        <f t="shared" si="25"/>
        <v>0</v>
      </c>
      <c r="AF21" s="87">
        <f t="shared" si="25"/>
        <v>0</v>
      </c>
      <c r="AG21" s="87"/>
      <c r="AH21" s="87">
        <f t="shared" si="25"/>
        <v>-5.9750333799999993</v>
      </c>
      <c r="AI21" s="87">
        <f t="shared" si="25"/>
        <v>105.8689299887792</v>
      </c>
      <c r="AJ21" s="87">
        <f t="shared" si="25"/>
        <v>0</v>
      </c>
      <c r="AK21" s="87"/>
      <c r="AL21" s="87">
        <f t="shared" si="25"/>
        <v>206.78337314408998</v>
      </c>
      <c r="AM21" s="87">
        <f t="shared" si="25"/>
        <v>0</v>
      </c>
      <c r="AN21" s="87"/>
      <c r="AO21" s="87">
        <f t="shared" si="25"/>
        <v>0</v>
      </c>
      <c r="AP21" s="87"/>
      <c r="AQ21" s="87">
        <f t="shared" si="25"/>
        <v>-48.831931719999993</v>
      </c>
      <c r="AR21" s="87">
        <f t="shared" si="25"/>
        <v>0</v>
      </c>
      <c r="AS21" s="87">
        <f t="shared" si="25"/>
        <v>0</v>
      </c>
      <c r="AT21" s="87"/>
      <c r="AU21" s="87">
        <f t="shared" si="25"/>
        <v>0</v>
      </c>
      <c r="AV21" s="87">
        <f t="shared" si="25"/>
        <v>1110.80646452</v>
      </c>
      <c r="AW21" s="87">
        <f t="shared" si="25"/>
        <v>0</v>
      </c>
      <c r="AX21" s="87">
        <f t="shared" si="25"/>
        <v>0</v>
      </c>
      <c r="AY21" s="87">
        <f t="shared" si="25"/>
        <v>11.130328710000001</v>
      </c>
      <c r="AZ21" s="87">
        <f t="shared" si="25"/>
        <v>60.796436760000006</v>
      </c>
      <c r="BA21" s="87">
        <f t="shared" si="25"/>
        <v>0</v>
      </c>
      <c r="BB21" s="87">
        <f t="shared" si="25"/>
        <v>0</v>
      </c>
      <c r="BC21" s="87">
        <f t="shared" si="25"/>
        <v>0</v>
      </c>
      <c r="BD21" s="87">
        <f t="shared" si="25"/>
        <v>0</v>
      </c>
      <c r="BE21" s="87">
        <f t="shared" si="25"/>
        <v>0</v>
      </c>
      <c r="BF21" s="87">
        <f t="shared" si="25"/>
        <v>0</v>
      </c>
      <c r="BG21" s="87">
        <f t="shared" si="25"/>
        <v>0</v>
      </c>
      <c r="BH21" s="87">
        <f t="shared" si="25"/>
        <v>-8.7286176400000013</v>
      </c>
      <c r="BI21" s="87">
        <f t="shared" si="25"/>
        <v>0</v>
      </c>
      <c r="BJ21" s="87">
        <f t="shared" si="25"/>
        <v>0</v>
      </c>
      <c r="BK21" s="87"/>
      <c r="BL21" s="87">
        <f t="shared" si="25"/>
        <v>0</v>
      </c>
      <c r="BM21" s="87">
        <f t="shared" si="25"/>
        <v>0</v>
      </c>
      <c r="BN21" s="87">
        <f t="shared" si="25"/>
        <v>-32.971802033832091</v>
      </c>
      <c r="BO21" s="87">
        <f t="shared" si="25"/>
        <v>-7.9434412099999996</v>
      </c>
      <c r="BP21" s="87">
        <f t="shared" si="25"/>
        <v>126.55143049999998</v>
      </c>
      <c r="BQ21" s="87">
        <f t="shared" si="25"/>
        <v>0</v>
      </c>
      <c r="BR21" s="87">
        <f t="shared" si="25"/>
        <v>26.029741679999997</v>
      </c>
      <c r="BS21" s="87"/>
      <c r="BT21" s="87">
        <f t="shared" si="25"/>
        <v>0</v>
      </c>
      <c r="BU21" s="87">
        <f t="shared" si="25"/>
        <v>-302.10474539287168</v>
      </c>
      <c r="BV21" s="87">
        <f t="shared" si="25"/>
        <v>0</v>
      </c>
      <c r="BW21" s="87">
        <f t="shared" si="25"/>
        <v>0</v>
      </c>
      <c r="BX21" s="87">
        <f t="shared" si="25"/>
        <v>0</v>
      </c>
      <c r="BY21" s="87">
        <f t="shared" si="25"/>
        <v>0</v>
      </c>
      <c r="BZ21" s="87">
        <f t="shared" si="25"/>
        <v>0</v>
      </c>
      <c r="CA21" s="87">
        <f t="shared" si="25"/>
        <v>437.2867081070209</v>
      </c>
      <c r="CB21" s="87">
        <f t="shared" si="25"/>
        <v>-30.86413275</v>
      </c>
      <c r="CC21" s="87">
        <f t="shared" si="25"/>
        <v>0</v>
      </c>
      <c r="CD21" s="87">
        <f t="shared" si="25"/>
        <v>0</v>
      </c>
      <c r="CE21" s="87">
        <f t="shared" si="25"/>
        <v>50.27601465</v>
      </c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N21" s="87">
        <f>'RISK PAGE'!AT26</f>
        <v>0.10915918000000001</v>
      </c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Y21" s="260"/>
      <c r="FZ21" s="260"/>
      <c r="GA21" s="260"/>
    </row>
    <row r="22" spans="1:183" x14ac:dyDescent="0.25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7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  <c r="EI22" s="87"/>
      <c r="EJ22" s="87"/>
      <c r="EK22" s="87"/>
      <c r="EL22" s="87"/>
      <c r="EN22" s="87">
        <f>'RISK PAGE'!AT27</f>
        <v>9.6625788000000004E-2</v>
      </c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Y22" s="260"/>
      <c r="FZ22" s="260"/>
      <c r="GA22" s="260"/>
    </row>
    <row r="23" spans="1:183" x14ac:dyDescent="0.25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  <c r="EI23" s="87"/>
      <c r="EJ23" s="87"/>
      <c r="EK23" s="87"/>
      <c r="EL23" s="87"/>
      <c r="EN23" s="87">
        <f>'RISK PAGE'!AT28</f>
        <v>2.4566198000000001E-2</v>
      </c>
      <c r="EO23" s="87"/>
      <c r="EP23" s="87"/>
      <c r="EQ23" s="87"/>
      <c r="ER23" s="87"/>
      <c r="ES23" s="87"/>
      <c r="ET23" s="87"/>
      <c r="EU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</row>
    <row r="24" spans="1:183" x14ac:dyDescent="0.25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87"/>
      <c r="EN24" s="87">
        <f>'RISK PAGE'!AT29</f>
        <v>0.20558330200000002</v>
      </c>
      <c r="EO24" s="87"/>
      <c r="EP24" s="87"/>
      <c r="EQ24" s="87"/>
      <c r="ER24" s="87"/>
      <c r="ES24" s="87"/>
      <c r="ET24" s="87"/>
      <c r="EU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</row>
    <row r="25" spans="1:183" x14ac:dyDescent="0.25">
      <c r="A25" s="87"/>
      <c r="B25" s="87"/>
      <c r="C25" s="87"/>
      <c r="D25" s="87"/>
      <c r="E25" s="87"/>
      <c r="F25" s="87"/>
      <c r="G25" s="87"/>
      <c r="H25" s="87"/>
      <c r="I25" s="87"/>
      <c r="J25" s="261">
        <v>-0.86326760486311027</v>
      </c>
      <c r="K25" s="87">
        <v>150</v>
      </c>
      <c r="L25" s="87">
        <f>K25*J25</f>
        <v>-129.49014072946653</v>
      </c>
      <c r="M25" s="87">
        <v>164.30157862687295</v>
      </c>
      <c r="N25" s="87">
        <f>L25+M25</f>
        <v>34.811437897406421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>
        <v>-25.08288700091525</v>
      </c>
      <c r="AA25" s="158">
        <v>3.15</v>
      </c>
      <c r="AB25" s="158">
        <v>2.25</v>
      </c>
      <c r="AC25" s="158">
        <f>AB25-AA25</f>
        <v>-0.89999999999999991</v>
      </c>
      <c r="AD25" s="87">
        <f>AC25*Z25*10000</f>
        <v>225745.98300823724</v>
      </c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7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7"/>
      <c r="EI25" s="87"/>
      <c r="EJ25" s="87"/>
      <c r="EK25" s="87"/>
      <c r="EL25" s="87"/>
      <c r="EN25" s="87">
        <f>'RISK PAGE'!AT30</f>
        <v>0.20555258600000001</v>
      </c>
      <c r="EO25" s="87"/>
      <c r="EP25" s="87"/>
      <c r="EQ25" s="87"/>
      <c r="ER25" s="87"/>
      <c r="ES25" s="87"/>
      <c r="ET25" s="87"/>
      <c r="EU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</row>
    <row r="26" spans="1:183" x14ac:dyDescent="0.25">
      <c r="A26" s="87"/>
      <c r="B26" s="87"/>
      <c r="C26" s="87"/>
      <c r="D26" s="87"/>
      <c r="E26" s="87"/>
      <c r="F26" s="87"/>
      <c r="G26" s="87"/>
      <c r="H26" s="87"/>
      <c r="I26" s="87"/>
      <c r="J26" s="261">
        <v>-0.49914866069811548</v>
      </c>
      <c r="K26" s="87">
        <v>150</v>
      </c>
      <c r="L26" s="87">
        <f>K26*J26</f>
        <v>-74.872299104717328</v>
      </c>
      <c r="M26" s="87">
        <v>-54.162907638581231</v>
      </c>
      <c r="N26" s="87">
        <f>L26+M26+62</f>
        <v>-67.035206743298545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>
        <v>-12.495814166408485</v>
      </c>
      <c r="AA26" s="158">
        <v>3.05</v>
      </c>
      <c r="AB26" s="158">
        <v>2.2999999999999998</v>
      </c>
      <c r="AC26" s="158">
        <f t="shared" ref="AC26:AC32" si="27">AB26-AA26</f>
        <v>-0.75</v>
      </c>
      <c r="AD26" s="87">
        <f t="shared" ref="AD26:AD32" si="28">AC26*Z26*10000</f>
        <v>93718.606248063632</v>
      </c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N26" s="87">
        <f>'RISK PAGE'!AT31</f>
        <v>0.20572757</v>
      </c>
      <c r="EO26" s="87"/>
      <c r="EP26" s="87"/>
      <c r="EQ26" s="87"/>
      <c r="ER26" s="87"/>
      <c r="ES26" s="87"/>
      <c r="ET26" s="87"/>
      <c r="EU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</row>
    <row r="27" spans="1:183" x14ac:dyDescent="0.25">
      <c r="A27" s="87"/>
      <c r="B27" s="87"/>
      <c r="C27" s="87"/>
      <c r="D27" s="87"/>
      <c r="E27" s="87"/>
      <c r="F27" s="87"/>
      <c r="G27" s="87">
        <v>-0.06</v>
      </c>
      <c r="H27" s="87"/>
      <c r="I27" s="87"/>
      <c r="J27" s="261">
        <v>-0.12169664571694017</v>
      </c>
      <c r="K27" s="87">
        <v>150</v>
      </c>
      <c r="L27" s="87">
        <f>K27*J27</f>
        <v>-18.254496857541024</v>
      </c>
      <c r="M27" s="87">
        <v>107.04481412906394</v>
      </c>
      <c r="N27" s="87">
        <f>L27+M27</f>
        <v>88.790317271522909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>
        <v>2.7112674850080447</v>
      </c>
      <c r="AA27" s="158">
        <v>2.15</v>
      </c>
      <c r="AB27" s="158">
        <v>1.4</v>
      </c>
      <c r="AC27" s="158">
        <f t="shared" si="27"/>
        <v>-0.75</v>
      </c>
      <c r="AD27" s="87">
        <f t="shared" si="28"/>
        <v>-20334.506137560336</v>
      </c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N27" s="87">
        <f>'RISK PAGE'!AT32</f>
        <v>0.410883632</v>
      </c>
      <c r="EO27" s="87"/>
      <c r="EP27" s="87"/>
      <c r="EQ27" s="87"/>
      <c r="ER27" s="87"/>
      <c r="ES27" s="87"/>
      <c r="ET27" s="87"/>
      <c r="EU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</row>
    <row r="28" spans="1:183" x14ac:dyDescent="0.25">
      <c r="A28" s="87"/>
      <c r="B28" s="87"/>
      <c r="C28" s="87"/>
      <c r="D28" s="87"/>
      <c r="E28" s="87"/>
      <c r="F28" s="87"/>
      <c r="G28" s="87">
        <v>0.02</v>
      </c>
      <c r="H28" s="87"/>
      <c r="I28" s="87"/>
      <c r="J28" s="261">
        <v>-0.13880750148965171</v>
      </c>
      <c r="K28" s="87">
        <v>150</v>
      </c>
      <c r="L28" s="87">
        <f>K28*J28</f>
        <v>-20.821125223447755</v>
      </c>
      <c r="M28" s="87">
        <v>108.77874047556905</v>
      </c>
      <c r="N28" s="87">
        <f>L28+M28</f>
        <v>87.9576152521213</v>
      </c>
      <c r="O28" s="87"/>
      <c r="P28" s="87"/>
      <c r="Q28" s="87"/>
      <c r="R28" s="87"/>
      <c r="S28" s="87"/>
      <c r="T28" s="87"/>
      <c r="U28" s="87"/>
      <c r="V28" s="87"/>
      <c r="W28" s="87"/>
      <c r="X28" s="87">
        <f>0.47*75*10000</f>
        <v>352500</v>
      </c>
      <c r="Y28" s="87"/>
      <c r="Z28" s="87">
        <v>16.563672984522004</v>
      </c>
      <c r="AA28" s="158">
        <v>2.25</v>
      </c>
      <c r="AB28" s="158">
        <v>1.55</v>
      </c>
      <c r="AC28" s="158">
        <f t="shared" si="27"/>
        <v>-0.7</v>
      </c>
      <c r="AD28" s="87">
        <f t="shared" si="28"/>
        <v>-115945.71089165402</v>
      </c>
      <c r="AE28" s="87">
        <v>-31</v>
      </c>
      <c r="AF28" s="89">
        <v>1.675</v>
      </c>
      <c r="AG28" s="89">
        <f>AB28-AF28</f>
        <v>-0.125</v>
      </c>
      <c r="AH28" s="87">
        <f>AG28*10000*AE28</f>
        <v>38750</v>
      </c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N28" s="87">
        <f>'RISK PAGE'!AT33</f>
        <v>0.40765042800000001</v>
      </c>
      <c r="EO28" s="87"/>
      <c r="EP28" s="87"/>
      <c r="EQ28" s="87"/>
      <c r="ER28" s="87"/>
      <c r="ES28" s="87"/>
      <c r="ET28" s="87"/>
      <c r="EU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</row>
    <row r="29" spans="1:183" x14ac:dyDescent="0.25">
      <c r="A29" s="87"/>
      <c r="B29" s="87"/>
      <c r="C29" s="87"/>
      <c r="D29" s="87"/>
      <c r="E29" s="87"/>
      <c r="F29" s="87"/>
      <c r="G29" s="87">
        <v>0.04</v>
      </c>
      <c r="H29" s="87"/>
      <c r="I29" s="87"/>
      <c r="J29" s="261">
        <v>-0.63399010391308774</v>
      </c>
      <c r="K29" s="87">
        <v>150</v>
      </c>
      <c r="L29" s="87">
        <f>K29*J29</f>
        <v>-95.09851558696316</v>
      </c>
      <c r="M29" s="87">
        <v>32.501939586938917</v>
      </c>
      <c r="N29" s="87">
        <f>L29+M29+62</f>
        <v>-0.5965760000242426</v>
      </c>
      <c r="O29" s="87"/>
      <c r="P29" s="87"/>
      <c r="Q29" s="87"/>
      <c r="R29" s="87"/>
      <c r="S29" s="87"/>
      <c r="T29" s="87"/>
      <c r="U29" s="87"/>
      <c r="V29" s="87"/>
      <c r="W29" s="87"/>
      <c r="X29" s="87">
        <f>-0.225*90*10000</f>
        <v>-202500</v>
      </c>
      <c r="Y29" s="87"/>
      <c r="Z29" s="87">
        <v>-8.9674509541308893</v>
      </c>
      <c r="AA29" s="158">
        <v>2.2000000000000002</v>
      </c>
      <c r="AB29" s="158">
        <v>1.55</v>
      </c>
      <c r="AC29" s="158">
        <f t="shared" si="27"/>
        <v>-0.65000000000000013</v>
      </c>
      <c r="AD29" s="87">
        <f t="shared" si="28"/>
        <v>58288.431201850799</v>
      </c>
      <c r="AE29" s="87">
        <v>-15.5</v>
      </c>
      <c r="AF29" s="89">
        <v>1.78</v>
      </c>
      <c r="AG29" s="89">
        <f>AB29-AF29</f>
        <v>-0.22999999999999998</v>
      </c>
      <c r="AH29" s="87">
        <f>AG29*10000*AE29</f>
        <v>35650</v>
      </c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N29" s="87">
        <f>'RISK PAGE'!AT34</f>
        <v>0.403232488</v>
      </c>
      <c r="EO29" s="87"/>
      <c r="EP29" s="87"/>
      <c r="EQ29" s="87"/>
      <c r="ER29" s="87"/>
      <c r="ES29" s="87"/>
      <c r="ET29" s="87"/>
      <c r="EU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</row>
    <row r="30" spans="1:183" x14ac:dyDescent="0.25">
      <c r="A30" s="87"/>
      <c r="B30" s="87"/>
      <c r="C30" s="87"/>
      <c r="D30" s="87"/>
      <c r="E30" s="87"/>
      <c r="F30" s="87"/>
      <c r="G30" s="87">
        <v>0.04</v>
      </c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>
        <v>29.028767999263302</v>
      </c>
      <c r="AA30" s="158">
        <v>1.95</v>
      </c>
      <c r="AB30" s="158">
        <v>1.51</v>
      </c>
      <c r="AC30" s="158">
        <f t="shared" si="27"/>
        <v>-0.43999999999999995</v>
      </c>
      <c r="AD30" s="87">
        <f t="shared" si="28"/>
        <v>-127726.57919675851</v>
      </c>
      <c r="AE30" s="87">
        <v>-15.5</v>
      </c>
      <c r="AF30" s="89">
        <v>1.7</v>
      </c>
      <c r="AG30" s="89">
        <f>AB30-AF30</f>
        <v>-0.18999999999999995</v>
      </c>
      <c r="AH30" s="87">
        <f>AG30*10000*AE30</f>
        <v>29449.999999999993</v>
      </c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N30" s="87">
        <f>'RISK PAGE'!AT35</f>
        <v>0.39705270400000003</v>
      </c>
      <c r="EO30" s="87"/>
      <c r="EP30" s="87"/>
      <c r="EQ30" s="87"/>
      <c r="ER30" s="87"/>
      <c r="ES30" s="87"/>
      <c r="ET30" s="87"/>
      <c r="EU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</row>
    <row r="31" spans="1:183" x14ac:dyDescent="0.25">
      <c r="A31" s="87"/>
      <c r="B31" s="87"/>
      <c r="C31" s="87"/>
      <c r="D31" s="87"/>
      <c r="E31" s="87"/>
      <c r="F31" s="87"/>
      <c r="G31" s="87">
        <v>-0.04</v>
      </c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>
        <v>52.481592707063783</v>
      </c>
      <c r="AA31" s="158">
        <v>1.55</v>
      </c>
      <c r="AB31" s="158">
        <v>1.05</v>
      </c>
      <c r="AC31" s="158">
        <f t="shared" si="27"/>
        <v>-0.5</v>
      </c>
      <c r="AD31" s="87">
        <f t="shared" si="28"/>
        <v>-262407.96353531891</v>
      </c>
      <c r="AE31" s="87">
        <v>-14</v>
      </c>
      <c r="AF31" s="89">
        <v>1.1499999999999999</v>
      </c>
      <c r="AG31" s="89">
        <f>AB31-AF31</f>
        <v>-9.9999999999999867E-2</v>
      </c>
      <c r="AH31" s="87">
        <f>AG31*10000*AE31</f>
        <v>13999.999999999982</v>
      </c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N31" s="87">
        <f>'RISK PAGE'!AT36</f>
        <v>0.19361742000000001</v>
      </c>
      <c r="EO31" s="87"/>
      <c r="EP31" s="87"/>
      <c r="EQ31" s="87"/>
      <c r="ER31" s="87"/>
      <c r="ES31" s="87"/>
      <c r="ET31" s="87"/>
      <c r="EU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</row>
    <row r="32" spans="1:183" x14ac:dyDescent="0.25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>
        <v>30.93393328386226</v>
      </c>
      <c r="AA32" s="158">
        <v>0.65</v>
      </c>
      <c r="AB32" s="158">
        <v>0.55000000000000004</v>
      </c>
      <c r="AC32" s="158">
        <f t="shared" si="27"/>
        <v>-9.9999999999999978E-2</v>
      </c>
      <c r="AD32" s="87">
        <f t="shared" si="28"/>
        <v>-30933.93328386225</v>
      </c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N32" s="87">
        <f>'RISK PAGE'!AT37</f>
        <v>0.18834804400000002</v>
      </c>
      <c r="EO32" s="87"/>
      <c r="EP32" s="87"/>
      <c r="EQ32" s="87"/>
      <c r="ER32" s="87"/>
      <c r="ES32" s="87"/>
      <c r="ET32" s="87"/>
      <c r="EU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</row>
    <row r="33" spans="1:175" x14ac:dyDescent="0.25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>
        <v>95.881785554913478</v>
      </c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N33" s="87">
        <f>'RISK PAGE'!AT38</f>
        <v>0</v>
      </c>
      <c r="EO33" s="87"/>
      <c r="EP33" s="87"/>
      <c r="EQ33" s="87"/>
      <c r="ER33" s="87"/>
      <c r="ES33" s="87"/>
      <c r="ET33" s="87"/>
      <c r="EU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</row>
    <row r="34" spans="1:175" x14ac:dyDescent="0.25">
      <c r="A34" s="87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>
        <v>448.08964165023082</v>
      </c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N34" s="87">
        <f>'RISK PAGE'!AT39</f>
        <v>0</v>
      </c>
      <c r="EO34" s="87"/>
      <c r="EP34" s="87"/>
      <c r="EQ34" s="87"/>
      <c r="ER34" s="87"/>
      <c r="ES34" s="87"/>
      <c r="ET34" s="87"/>
      <c r="EU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</row>
    <row r="35" spans="1:175" x14ac:dyDescent="0.25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N35" s="87">
        <f>'RISK PAGE'!AT40</f>
        <v>0</v>
      </c>
      <c r="EO35" s="87"/>
      <c r="EP35" s="87"/>
      <c r="EQ35" s="87"/>
      <c r="ER35" s="87"/>
      <c r="ES35" s="87"/>
      <c r="ET35" s="87"/>
      <c r="EU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</row>
    <row r="36" spans="1:175" x14ac:dyDescent="0.25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N36" s="87">
        <f>'RISK PAGE'!AT41</f>
        <v>0</v>
      </c>
      <c r="EO36" s="87"/>
      <c r="EP36" s="87"/>
      <c r="EQ36" s="87"/>
      <c r="ER36" s="87"/>
      <c r="ES36" s="87"/>
      <c r="ET36" s="87"/>
      <c r="EU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</row>
    <row r="37" spans="1:175" x14ac:dyDescent="0.25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N37" s="87">
        <f>'RISK PAGE'!AT42</f>
        <v>0</v>
      </c>
      <c r="EO37" s="87"/>
      <c r="EP37" s="87"/>
      <c r="EQ37" s="87"/>
      <c r="ER37" s="87"/>
      <c r="ES37" s="87"/>
      <c r="ET37" s="87"/>
      <c r="EU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</row>
    <row r="38" spans="1:175" x14ac:dyDescent="0.25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N38" s="87">
        <f>'RISK PAGE'!AT43</f>
        <v>0</v>
      </c>
      <c r="EO38" s="87"/>
      <c r="EP38" s="87"/>
      <c r="EQ38" s="87"/>
      <c r="ER38" s="87"/>
      <c r="ES38" s="87"/>
      <c r="ET38" s="87"/>
      <c r="EU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</row>
    <row r="39" spans="1:175" x14ac:dyDescent="0.25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N39" s="87">
        <f>'RISK PAGE'!AT44</f>
        <v>0</v>
      </c>
      <c r="EO39" s="87"/>
      <c r="EP39" s="87"/>
      <c r="EQ39" s="87"/>
      <c r="ER39" s="87"/>
      <c r="ES39" s="87"/>
      <c r="ET39" s="87"/>
      <c r="EU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</row>
    <row r="40" spans="1:175" x14ac:dyDescent="0.25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N40" s="87">
        <f>'RISK PAGE'!AT45</f>
        <v>0</v>
      </c>
      <c r="EO40" s="87"/>
      <c r="EP40" s="87"/>
      <c r="EQ40" s="87"/>
      <c r="ER40" s="87"/>
      <c r="ES40" s="87"/>
      <c r="ET40" s="87"/>
      <c r="EU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</row>
    <row r="41" spans="1:175" x14ac:dyDescent="0.25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N41" s="87">
        <f>'RISK PAGE'!AT46</f>
        <v>0</v>
      </c>
      <c r="EO41" s="87"/>
      <c r="EP41" s="87"/>
      <c r="EQ41" s="87"/>
      <c r="ER41" s="87"/>
      <c r="ES41" s="87"/>
      <c r="ET41" s="87"/>
      <c r="EU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</row>
    <row r="42" spans="1:175" x14ac:dyDescent="0.25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N42" s="87">
        <f>'RISK PAGE'!AT47</f>
        <v>0</v>
      </c>
      <c r="EO42" s="87"/>
      <c r="EP42" s="87"/>
      <c r="EQ42" s="87"/>
      <c r="ER42" s="87"/>
      <c r="ES42" s="87"/>
      <c r="ET42" s="87"/>
      <c r="EU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</row>
    <row r="43" spans="1:175" x14ac:dyDescent="0.25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N43" s="87">
        <f>'RISK PAGE'!AT48</f>
        <v>0</v>
      </c>
      <c r="EO43" s="87"/>
      <c r="EP43" s="87"/>
      <c r="EQ43" s="87"/>
      <c r="ER43" s="87"/>
      <c r="ES43" s="87"/>
      <c r="ET43" s="87"/>
      <c r="EU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</row>
    <row r="44" spans="1:175" x14ac:dyDescent="0.25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N44" s="87">
        <f>'RISK PAGE'!AT49</f>
        <v>0</v>
      </c>
      <c r="EO44" s="87"/>
      <c r="EP44" s="87"/>
      <c r="EQ44" s="87"/>
      <c r="ER44" s="87"/>
      <c r="ES44" s="87"/>
      <c r="ET44" s="87"/>
      <c r="EU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</row>
    <row r="45" spans="1:175" x14ac:dyDescent="0.25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N45" s="87">
        <f>'RISK PAGE'!AT50</f>
        <v>0</v>
      </c>
      <c r="EO45" s="87"/>
      <c r="EP45" s="87"/>
      <c r="EQ45" s="87"/>
      <c r="ER45" s="87"/>
      <c r="ES45" s="87"/>
      <c r="ET45" s="87"/>
      <c r="EU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</row>
    <row r="46" spans="1:175" x14ac:dyDescent="0.25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N46" s="87">
        <f>'RISK PAGE'!AT51</f>
        <v>0</v>
      </c>
      <c r="EO46" s="87"/>
      <c r="EP46" s="87"/>
      <c r="EQ46" s="87"/>
      <c r="ER46" s="87"/>
      <c r="ES46" s="87"/>
      <c r="ET46" s="87"/>
      <c r="EU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</row>
    <row r="47" spans="1:175" x14ac:dyDescent="0.25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N47" s="87">
        <f>'RISK PAGE'!AT52</f>
        <v>0</v>
      </c>
      <c r="EO47" s="87"/>
      <c r="EP47" s="87"/>
      <c r="EQ47" s="87"/>
      <c r="ER47" s="87"/>
      <c r="ES47" s="87"/>
      <c r="ET47" s="87"/>
      <c r="EU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</row>
    <row r="48" spans="1:175" x14ac:dyDescent="0.25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N48" s="87">
        <f>'RISK PAGE'!AT53</f>
        <v>0</v>
      </c>
      <c r="EO48" s="87"/>
      <c r="EP48" s="87"/>
      <c r="EQ48" s="87"/>
      <c r="ER48" s="87"/>
      <c r="ES48" s="87"/>
      <c r="ET48" s="87"/>
      <c r="EU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</row>
    <row r="49" spans="1:175" x14ac:dyDescent="0.25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N49" s="87">
        <f>'RISK PAGE'!AT54</f>
        <v>0</v>
      </c>
      <c r="EO49" s="87"/>
      <c r="EP49" s="87"/>
      <c r="EQ49" s="87"/>
      <c r="ER49" s="87"/>
      <c r="ES49" s="87"/>
      <c r="ET49" s="87"/>
      <c r="EU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</row>
    <row r="50" spans="1:175" x14ac:dyDescent="0.25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N50" s="87">
        <f>'RISK PAGE'!AT55</f>
        <v>0</v>
      </c>
      <c r="EO50" s="87"/>
      <c r="EP50" s="87"/>
      <c r="EQ50" s="87"/>
      <c r="ER50" s="87"/>
      <c r="ES50" s="87"/>
      <c r="ET50" s="87"/>
      <c r="EU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</row>
    <row r="51" spans="1:175" x14ac:dyDescent="0.25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N51" s="87">
        <f>'RISK PAGE'!AT56</f>
        <v>0</v>
      </c>
      <c r="EO51" s="87"/>
      <c r="EP51" s="87"/>
      <c r="EQ51" s="87"/>
      <c r="ER51" s="87"/>
      <c r="ES51" s="87"/>
      <c r="ET51" s="87"/>
      <c r="EU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</row>
    <row r="52" spans="1:175" x14ac:dyDescent="0.25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N52" s="87">
        <f>'RISK PAGE'!AT57</f>
        <v>0</v>
      </c>
      <c r="EO52" s="87"/>
      <c r="EP52" s="87"/>
      <c r="EQ52" s="87"/>
      <c r="ER52" s="87"/>
      <c r="ES52" s="87"/>
      <c r="ET52" s="87"/>
      <c r="EU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</row>
    <row r="53" spans="1:175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N53" s="87">
        <f>'RISK PAGE'!AT58</f>
        <v>0</v>
      </c>
      <c r="EO53" s="87"/>
      <c r="EP53" s="87"/>
      <c r="EQ53" s="87"/>
      <c r="ER53" s="87"/>
      <c r="ES53" s="87"/>
      <c r="ET53" s="87"/>
      <c r="EU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</row>
    <row r="54" spans="1:175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N54" s="87">
        <f>'RISK PAGE'!AT59</f>
        <v>0</v>
      </c>
      <c r="EO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</row>
    <row r="55" spans="1:175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N55" s="87">
        <f>'RISK PAGE'!AT60</f>
        <v>0</v>
      </c>
      <c r="EO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</row>
    <row r="56" spans="1:175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N56" s="87">
        <f>'RISK PAGE'!AT61</f>
        <v>0</v>
      </c>
      <c r="EO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</row>
    <row r="57" spans="1:175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N57" s="87">
        <f>'RISK PAGE'!AT62</f>
        <v>0</v>
      </c>
      <c r="EO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</row>
    <row r="58" spans="1:175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N58" s="87">
        <f>'RISK PAGE'!AT63</f>
        <v>0</v>
      </c>
      <c r="EO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</row>
    <row r="59" spans="1:175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N59" s="87">
        <f>'RISK PAGE'!AT64</f>
        <v>0</v>
      </c>
      <c r="EO59" s="87"/>
    </row>
    <row r="60" spans="1:175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N60" s="87">
        <f>'RISK PAGE'!AT65</f>
        <v>0</v>
      </c>
      <c r="EO60" s="87"/>
    </row>
    <row r="61" spans="1:175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N61" s="87">
        <f>'RISK PAGE'!AT66</f>
        <v>0</v>
      </c>
      <c r="EO61" s="87"/>
    </row>
    <row r="62" spans="1:175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N62" s="87">
        <f>'RISK PAGE'!AT67</f>
        <v>0</v>
      </c>
      <c r="EO62" s="87"/>
    </row>
    <row r="63" spans="1:175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N63" s="87">
        <f>'RISK PAGE'!AT68</f>
        <v>0</v>
      </c>
      <c r="EO63" s="87"/>
    </row>
    <row r="64" spans="1:175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N64" s="87">
        <f>'RISK PAGE'!AT69</f>
        <v>0</v>
      </c>
      <c r="EO64" s="87"/>
    </row>
    <row r="65" spans="1:142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</row>
    <row r="66" spans="1:142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</row>
    <row r="67" spans="1:142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</row>
    <row r="68" spans="1:142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</row>
    <row r="69" spans="1:142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</row>
    <row r="70" spans="1:142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</row>
    <row r="71" spans="1:142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</row>
    <row r="72" spans="1:142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</row>
    <row r="73" spans="1:142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</row>
    <row r="74" spans="1:142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</row>
    <row r="75" spans="1:142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</row>
    <row r="76" spans="1:142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</row>
    <row r="77" spans="1:142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</row>
    <row r="78" spans="1:142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</row>
    <row r="79" spans="1:142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</row>
    <row r="80" spans="1:142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</row>
    <row r="81" spans="1:142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</row>
    <row r="82" spans="1:142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</row>
    <row r="83" spans="1:142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</row>
    <row r="84" spans="1:142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</row>
    <row r="85" spans="1:142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</row>
    <row r="86" spans="1:142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</row>
    <row r="87" spans="1:142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</row>
    <row r="88" spans="1:142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</row>
    <row r="89" spans="1:142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</row>
    <row r="90" spans="1:142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</row>
    <row r="91" spans="1:142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</row>
    <row r="92" spans="1:142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</row>
    <row r="93" spans="1:142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</row>
    <row r="94" spans="1:142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I37"/>
  <sheetViews>
    <sheetView workbookViewId="0">
      <selection activeCell="F6" sqref="F6"/>
    </sheetView>
  </sheetViews>
  <sheetFormatPr defaultRowHeight="13.2" x14ac:dyDescent="0.25"/>
  <cols>
    <col min="1" max="10" width="9.109375" style="85" customWidth="1"/>
    <col min="11" max="12" width="12.6640625" style="85" customWidth="1"/>
    <col min="13" max="87" width="9.109375" style="85" customWidth="1"/>
  </cols>
  <sheetData>
    <row r="1" spans="1:16" x14ac:dyDescent="0.25">
      <c r="D1" s="89" t="e">
        <f ca="1">SUM(D3:D6)</f>
        <v>#VALUE!</v>
      </c>
    </row>
    <row r="2" spans="1:16" x14ac:dyDescent="0.25">
      <c r="K2" s="85" t="s">
        <v>252</v>
      </c>
    </row>
    <row r="3" spans="1:16" x14ac:dyDescent="0.25">
      <c r="B3" s="137"/>
      <c r="C3" s="89"/>
      <c r="D3" s="89"/>
      <c r="E3" s="89"/>
      <c r="F3" s="89"/>
      <c r="K3" s="137">
        <v>37073</v>
      </c>
    </row>
    <row r="4" spans="1:16" x14ac:dyDescent="0.25">
      <c r="B4" s="137">
        <v>37104</v>
      </c>
      <c r="C4" s="89" t="e">
        <f ca="1">DSUM(socalopt,"contractdiff",$K4:$K5)</f>
        <v>#VALUE!</v>
      </c>
      <c r="D4" s="89" t="e">
        <f ca="1">DSUM(socalopt,"netgamma",$K4:$K5)</f>
        <v>#VALUE!</v>
      </c>
      <c r="E4" s="89">
        <f>'OPTION GAMMA'!I5</f>
        <v>0.31278212469369976</v>
      </c>
      <c r="F4" s="89" t="e">
        <f ca="1">SUM(D4:E4)</f>
        <v>#VALUE!</v>
      </c>
      <c r="K4" s="85" t="s">
        <v>252</v>
      </c>
    </row>
    <row r="5" spans="1:16" x14ac:dyDescent="0.25">
      <c r="B5" s="137">
        <v>37135</v>
      </c>
      <c r="C5" s="89" t="e">
        <f ca="1">DSUM(socalopt,"contractdiff",$K6:$K7)</f>
        <v>#VALUE!</v>
      </c>
      <c r="D5" s="89" t="e">
        <f ca="1">DSUM(socalopt,"netgamma",$K6:$K7)</f>
        <v>#VALUE!</v>
      </c>
      <c r="E5" s="89">
        <f>'OPTION GAMMA'!I6</f>
        <v>0.6722014192646848</v>
      </c>
      <c r="F5" s="89" t="e">
        <f ca="1">SUM(D5:E5)</f>
        <v>#VALUE!</v>
      </c>
      <c r="K5" s="137">
        <v>37104</v>
      </c>
    </row>
    <row r="6" spans="1:16" x14ac:dyDescent="0.25">
      <c r="B6" s="137">
        <v>37165</v>
      </c>
      <c r="C6" s="89">
        <f>DSUM(socalopt,"contractdiff",$K7:$K8)</f>
        <v>0</v>
      </c>
      <c r="D6" s="89">
        <f>DSUM(socalopt,"netgamma",$K7:$K8)</f>
        <v>0</v>
      </c>
      <c r="E6" s="89">
        <f>'OPTION GAMMA'!I7</f>
        <v>0.90115998344203008</v>
      </c>
      <c r="F6" s="89">
        <f>SUM(D6:E6)</f>
        <v>0.90115998344203008</v>
      </c>
      <c r="K6" s="85" t="s">
        <v>252</v>
      </c>
    </row>
    <row r="7" spans="1:16" x14ac:dyDescent="0.25">
      <c r="E7" s="89">
        <f>'OPTION GAMMA'!I8</f>
        <v>1.2392617119999754</v>
      </c>
      <c r="K7" s="137">
        <v>37135</v>
      </c>
    </row>
    <row r="8" spans="1:16" x14ac:dyDescent="0.25">
      <c r="E8" s="89">
        <f>'OPTION GAMMA'!I9</f>
        <v>1.2401730631395882</v>
      </c>
      <c r="K8" s="85" t="s">
        <v>252</v>
      </c>
    </row>
    <row r="9" spans="1:16" x14ac:dyDescent="0.25">
      <c r="E9" s="89">
        <f>'OPTION GAMMA'!I10</f>
        <v>1.1787251385917761</v>
      </c>
      <c r="K9" s="137">
        <v>37165</v>
      </c>
    </row>
    <row r="10" spans="1:16" x14ac:dyDescent="0.25">
      <c r="E10" s="89">
        <f>'OPTION GAMMA'!I11</f>
        <v>1.1584331957334371</v>
      </c>
    </row>
    <row r="11" spans="1:16" x14ac:dyDescent="0.25">
      <c r="A11" s="137">
        <f ca="1">TODAY()</f>
        <v>37238</v>
      </c>
      <c r="E11" s="89">
        <f>'OPTION GAMMA'!I12</f>
        <v>1.0758080479836878</v>
      </c>
      <c r="F11" s="85">
        <v>0</v>
      </c>
    </row>
    <row r="13" spans="1:16" x14ac:dyDescent="0.25">
      <c r="K13" s="85" t="s">
        <v>85</v>
      </c>
      <c r="L13" s="85" t="s">
        <v>85</v>
      </c>
      <c r="M13" s="85" t="s">
        <v>85</v>
      </c>
      <c r="N13" s="85" t="s">
        <v>340</v>
      </c>
      <c r="P13" s="85" t="s">
        <v>341</v>
      </c>
    </row>
    <row r="14" spans="1:16" x14ac:dyDescent="0.25">
      <c r="B14" s="85" t="s">
        <v>252</v>
      </c>
      <c r="C14" s="85" t="s">
        <v>338</v>
      </c>
      <c r="D14" s="85" t="s">
        <v>114</v>
      </c>
      <c r="E14" s="85" t="s">
        <v>331</v>
      </c>
      <c r="F14" s="85" t="s">
        <v>332</v>
      </c>
      <c r="G14" s="85" t="s">
        <v>333</v>
      </c>
      <c r="H14" s="85" t="s">
        <v>334</v>
      </c>
      <c r="I14" s="85" t="s">
        <v>191</v>
      </c>
      <c r="J14" s="85" t="s">
        <v>335</v>
      </c>
      <c r="K14" s="85" t="s">
        <v>336</v>
      </c>
      <c r="L14" s="85" t="s">
        <v>337</v>
      </c>
      <c r="M14" s="85" t="s">
        <v>339</v>
      </c>
      <c r="N14" s="85" t="s">
        <v>342</v>
      </c>
      <c r="O14" s="85" t="s">
        <v>96</v>
      </c>
      <c r="P14" s="85" t="s">
        <v>343</v>
      </c>
    </row>
    <row r="15" spans="1:16" x14ac:dyDescent="0.25">
      <c r="A15" s="85" t="s">
        <v>207</v>
      </c>
      <c r="B15" s="137">
        <v>37073</v>
      </c>
      <c r="C15" s="137"/>
      <c r="D15" s="87">
        <v>-3</v>
      </c>
      <c r="E15" s="85">
        <v>2</v>
      </c>
      <c r="F15" s="89" t="e">
        <f>VLOOKUP(B15,BASISSETTLE,6,FALSE)+VLOOKUP(B15,PARAMS,6,FALSE)+F$11</f>
        <v>#N/A</v>
      </c>
      <c r="G15" s="85">
        <v>3.4</v>
      </c>
      <c r="H15" s="143" t="e">
        <f>VLOOKUP($B15,PARAMS,3,FALSE)</f>
        <v>#N/A</v>
      </c>
      <c r="I15" s="143" t="e">
        <f>VLOOKUP($B15,PARAMS,7,FALSE)</f>
        <v>#N/A</v>
      </c>
      <c r="J15" s="143">
        <v>0.15</v>
      </c>
      <c r="K15" s="387" t="e">
        <f ca="1">bsd(2,$E15,$F15,$G15,$B15-$A$11,$H15,$I15,0.3)</f>
        <v>#VALUE!</v>
      </c>
      <c r="L15" s="387" t="e">
        <f ca="1">bsd(2,$E15,$F15,$G15,$B15-$A$11,$H15+$J15,$I15,0.3)</f>
        <v>#VALUE!</v>
      </c>
      <c r="M15" s="387" t="e">
        <f ca="1">L15-K15</f>
        <v>#VALUE!</v>
      </c>
      <c r="N15" s="87" t="e">
        <f ca="1">M15*D15</f>
        <v>#VALUE!</v>
      </c>
      <c r="O15" s="388" t="e">
        <f ca="1">bsd(3,$E15,$F15,$G15,$B15-$A$11,$H15+$J15,$I15,0.3)</f>
        <v>#VALUE!</v>
      </c>
      <c r="P15" s="85" t="e">
        <f ca="1">O15*D15</f>
        <v>#VALUE!</v>
      </c>
    </row>
    <row r="16" spans="1:16" x14ac:dyDescent="0.25">
      <c r="A16" s="85" t="s">
        <v>207</v>
      </c>
      <c r="B16" s="137">
        <v>37104</v>
      </c>
      <c r="C16" s="137"/>
      <c r="D16" s="87">
        <v>-3</v>
      </c>
      <c r="E16" s="85">
        <v>2</v>
      </c>
      <c r="F16" s="89" t="e">
        <f t="shared" ref="F16:F37" si="0">VLOOKUP(B16,BASISSETTLE,6,FALSE)+VLOOKUP(B16,PARAMS,6,FALSE)+F$11</f>
        <v>#N/A</v>
      </c>
      <c r="G16" s="85">
        <v>3.4</v>
      </c>
      <c r="H16" s="143" t="e">
        <f t="shared" ref="H16:H37" si="1">VLOOKUP($B16,PARAMS,3,FALSE)</f>
        <v>#N/A</v>
      </c>
      <c r="I16" s="143" t="e">
        <f t="shared" ref="I16:I37" si="2">VLOOKUP($B16,PARAMS,7,FALSE)</f>
        <v>#N/A</v>
      </c>
      <c r="J16" s="143">
        <f>J15</f>
        <v>0.15</v>
      </c>
      <c r="K16" s="387" t="e">
        <f t="shared" ref="K16:K37" ca="1" si="3">bsd(2,$E16,$F16,$G16,$B16-$A$11,$H16,$I16,0.3)</f>
        <v>#VALUE!</v>
      </c>
      <c r="L16" s="387" t="e">
        <f t="shared" ref="L16:L37" ca="1" si="4">bsd(2,$E16,$F16,$G16,$B16-$A$11,$H16+J16,$I16,0.3)</f>
        <v>#VALUE!</v>
      </c>
      <c r="M16" s="387" t="e">
        <f t="shared" ref="M16:M37" ca="1" si="5">L16-K16</f>
        <v>#VALUE!</v>
      </c>
      <c r="N16" s="87" t="e">
        <f t="shared" ref="N16:N37" ca="1" si="6">M16*D16</f>
        <v>#VALUE!</v>
      </c>
      <c r="O16" s="388" t="e">
        <f t="shared" ref="O16:O37" ca="1" si="7">bsd(3,$E16,$F16,$G16,$B16-$A$11,$H16+$J16,$I16,0.3)</f>
        <v>#VALUE!</v>
      </c>
      <c r="P16" s="85" t="e">
        <f t="shared" ref="P16:P37" ca="1" si="8">O16*D16</f>
        <v>#VALUE!</v>
      </c>
    </row>
    <row r="17" spans="1:16" x14ac:dyDescent="0.25">
      <c r="A17" s="85" t="s">
        <v>207</v>
      </c>
      <c r="B17" s="137">
        <v>37135</v>
      </c>
      <c r="C17" s="137"/>
      <c r="D17" s="87">
        <v>-3</v>
      </c>
      <c r="E17" s="85">
        <v>2</v>
      </c>
      <c r="F17" s="89" t="e">
        <f t="shared" si="0"/>
        <v>#N/A</v>
      </c>
      <c r="G17" s="85">
        <v>3.4</v>
      </c>
      <c r="H17" s="143" t="e">
        <f t="shared" si="1"/>
        <v>#N/A</v>
      </c>
      <c r="I17" s="143" t="e">
        <f t="shared" si="2"/>
        <v>#N/A</v>
      </c>
      <c r="J17" s="143">
        <f t="shared" ref="J17:J37" si="9">J16</f>
        <v>0.15</v>
      </c>
      <c r="K17" s="387" t="e">
        <f t="shared" ca="1" si="3"/>
        <v>#VALUE!</v>
      </c>
      <c r="L17" s="387" t="e">
        <f t="shared" ca="1" si="4"/>
        <v>#VALUE!</v>
      </c>
      <c r="M17" s="387" t="e">
        <f t="shared" ca="1" si="5"/>
        <v>#VALUE!</v>
      </c>
      <c r="N17" s="87" t="e">
        <f t="shared" ca="1" si="6"/>
        <v>#VALUE!</v>
      </c>
      <c r="O17" s="388" t="e">
        <f t="shared" ca="1" si="7"/>
        <v>#VALUE!</v>
      </c>
      <c r="P17" s="85" t="e">
        <f t="shared" ca="1" si="8"/>
        <v>#VALUE!</v>
      </c>
    </row>
    <row r="18" spans="1:16" x14ac:dyDescent="0.25">
      <c r="A18" s="85" t="s">
        <v>207</v>
      </c>
      <c r="B18" s="137">
        <v>37165</v>
      </c>
      <c r="C18" s="137"/>
      <c r="D18" s="87">
        <v>-3</v>
      </c>
      <c r="E18" s="85">
        <v>2</v>
      </c>
      <c r="F18" s="89" t="e">
        <f t="shared" si="0"/>
        <v>#N/A</v>
      </c>
      <c r="G18" s="85">
        <v>3.4</v>
      </c>
      <c r="H18" s="143" t="e">
        <f t="shared" si="1"/>
        <v>#N/A</v>
      </c>
      <c r="I18" s="143" t="e">
        <f t="shared" si="2"/>
        <v>#N/A</v>
      </c>
      <c r="J18" s="143">
        <f t="shared" si="9"/>
        <v>0.15</v>
      </c>
      <c r="K18" s="387" t="e">
        <f t="shared" ca="1" si="3"/>
        <v>#VALUE!</v>
      </c>
      <c r="L18" s="387" t="e">
        <f t="shared" ca="1" si="4"/>
        <v>#VALUE!</v>
      </c>
      <c r="M18" s="387" t="e">
        <f t="shared" ca="1" si="5"/>
        <v>#VALUE!</v>
      </c>
      <c r="N18" s="87" t="e">
        <f t="shared" ca="1" si="6"/>
        <v>#VALUE!</v>
      </c>
      <c r="O18" s="388" t="e">
        <f t="shared" ca="1" si="7"/>
        <v>#VALUE!</v>
      </c>
      <c r="P18" s="85" t="e">
        <f t="shared" ca="1" si="8"/>
        <v>#VALUE!</v>
      </c>
    </row>
    <row r="19" spans="1:16" x14ac:dyDescent="0.25">
      <c r="A19" s="85" t="s">
        <v>207</v>
      </c>
      <c r="B19" s="137">
        <v>37073</v>
      </c>
      <c r="C19" s="137"/>
      <c r="D19" s="87">
        <v>31</v>
      </c>
      <c r="E19" s="85">
        <v>2</v>
      </c>
      <c r="F19" s="89" t="e">
        <f t="shared" si="0"/>
        <v>#N/A</v>
      </c>
      <c r="G19" s="85">
        <v>4.75</v>
      </c>
      <c r="H19" s="143" t="e">
        <f t="shared" si="1"/>
        <v>#N/A</v>
      </c>
      <c r="I19" s="143" t="e">
        <f t="shared" si="2"/>
        <v>#N/A</v>
      </c>
      <c r="J19" s="143">
        <f t="shared" si="9"/>
        <v>0.15</v>
      </c>
      <c r="K19" s="387" t="e">
        <f t="shared" ca="1" si="3"/>
        <v>#VALUE!</v>
      </c>
      <c r="L19" s="387" t="e">
        <f t="shared" ca="1" si="4"/>
        <v>#VALUE!</v>
      </c>
      <c r="M19" s="387" t="e">
        <f t="shared" ca="1" si="5"/>
        <v>#VALUE!</v>
      </c>
      <c r="N19" s="87" t="e">
        <f t="shared" ca="1" si="6"/>
        <v>#VALUE!</v>
      </c>
      <c r="O19" s="388" t="e">
        <f t="shared" ca="1" si="7"/>
        <v>#VALUE!</v>
      </c>
      <c r="P19" s="85" t="e">
        <f t="shared" ca="1" si="8"/>
        <v>#VALUE!</v>
      </c>
    </row>
    <row r="20" spans="1:16" x14ac:dyDescent="0.25">
      <c r="A20" s="85" t="s">
        <v>207</v>
      </c>
      <c r="B20" s="137">
        <v>37104</v>
      </c>
      <c r="C20" s="137"/>
      <c r="D20" s="87">
        <v>31</v>
      </c>
      <c r="E20" s="85">
        <v>2</v>
      </c>
      <c r="F20" s="89" t="e">
        <f t="shared" si="0"/>
        <v>#N/A</v>
      </c>
      <c r="G20" s="85">
        <v>4.75</v>
      </c>
      <c r="H20" s="143" t="e">
        <f t="shared" si="1"/>
        <v>#N/A</v>
      </c>
      <c r="I20" s="143" t="e">
        <f t="shared" si="2"/>
        <v>#N/A</v>
      </c>
      <c r="J20" s="143">
        <f>J19</f>
        <v>0.15</v>
      </c>
      <c r="K20" s="387" t="e">
        <f t="shared" ca="1" si="3"/>
        <v>#VALUE!</v>
      </c>
      <c r="L20" s="387" t="e">
        <f t="shared" ca="1" si="4"/>
        <v>#VALUE!</v>
      </c>
      <c r="M20" s="387" t="e">
        <f t="shared" ca="1" si="5"/>
        <v>#VALUE!</v>
      </c>
      <c r="N20" s="87" t="e">
        <f t="shared" ca="1" si="6"/>
        <v>#VALUE!</v>
      </c>
      <c r="O20" s="388" t="e">
        <f t="shared" ca="1" si="7"/>
        <v>#VALUE!</v>
      </c>
      <c r="P20" s="85" t="e">
        <f t="shared" ca="1" si="8"/>
        <v>#VALUE!</v>
      </c>
    </row>
    <row r="21" spans="1:16" x14ac:dyDescent="0.25">
      <c r="A21" s="85" t="s">
        <v>207</v>
      </c>
      <c r="B21" s="137">
        <v>37135</v>
      </c>
      <c r="C21" s="137"/>
      <c r="D21" s="87">
        <v>30</v>
      </c>
      <c r="E21" s="85">
        <v>2</v>
      </c>
      <c r="F21" s="89" t="e">
        <f t="shared" si="0"/>
        <v>#N/A</v>
      </c>
      <c r="G21" s="85">
        <v>4.75</v>
      </c>
      <c r="H21" s="143" t="e">
        <f t="shared" si="1"/>
        <v>#N/A</v>
      </c>
      <c r="I21" s="143" t="e">
        <f t="shared" si="2"/>
        <v>#N/A</v>
      </c>
      <c r="J21" s="143">
        <f t="shared" si="9"/>
        <v>0.15</v>
      </c>
      <c r="K21" s="387" t="e">
        <f t="shared" ca="1" si="3"/>
        <v>#VALUE!</v>
      </c>
      <c r="L21" s="387" t="e">
        <f t="shared" ca="1" si="4"/>
        <v>#VALUE!</v>
      </c>
      <c r="M21" s="387" t="e">
        <f t="shared" ca="1" si="5"/>
        <v>#VALUE!</v>
      </c>
      <c r="N21" s="87" t="e">
        <f t="shared" ca="1" si="6"/>
        <v>#VALUE!</v>
      </c>
      <c r="O21" s="388" t="e">
        <f t="shared" ca="1" si="7"/>
        <v>#VALUE!</v>
      </c>
      <c r="P21" s="85" t="e">
        <f t="shared" ca="1" si="8"/>
        <v>#VALUE!</v>
      </c>
    </row>
    <row r="22" spans="1:16" x14ac:dyDescent="0.25">
      <c r="A22" s="85" t="s">
        <v>207</v>
      </c>
      <c r="B22" s="137">
        <v>37165</v>
      </c>
      <c r="C22" s="137"/>
      <c r="D22" s="87">
        <v>31</v>
      </c>
      <c r="E22" s="85">
        <v>2</v>
      </c>
      <c r="F22" s="89" t="e">
        <f t="shared" si="0"/>
        <v>#N/A</v>
      </c>
      <c r="G22" s="85">
        <v>4.75</v>
      </c>
      <c r="H22" s="143" t="e">
        <f t="shared" si="1"/>
        <v>#N/A</v>
      </c>
      <c r="I22" s="143" t="e">
        <f t="shared" si="2"/>
        <v>#N/A</v>
      </c>
      <c r="J22" s="143">
        <f t="shared" si="9"/>
        <v>0.15</v>
      </c>
      <c r="K22" s="387" t="e">
        <f t="shared" ca="1" si="3"/>
        <v>#VALUE!</v>
      </c>
      <c r="L22" s="387" t="e">
        <f t="shared" ca="1" si="4"/>
        <v>#VALUE!</v>
      </c>
      <c r="M22" s="387" t="e">
        <f t="shared" ca="1" si="5"/>
        <v>#VALUE!</v>
      </c>
      <c r="N22" s="87" t="e">
        <f t="shared" ca="1" si="6"/>
        <v>#VALUE!</v>
      </c>
      <c r="O22" s="388" t="e">
        <f t="shared" ca="1" si="7"/>
        <v>#VALUE!</v>
      </c>
      <c r="P22" s="85" t="e">
        <f t="shared" ca="1" si="8"/>
        <v>#VALUE!</v>
      </c>
    </row>
    <row r="23" spans="1:16" x14ac:dyDescent="0.25">
      <c r="A23" s="85" t="s">
        <v>207</v>
      </c>
      <c r="B23" s="137">
        <v>37073</v>
      </c>
      <c r="C23" s="137"/>
      <c r="D23" s="87">
        <v>-100</v>
      </c>
      <c r="E23" s="85">
        <v>2</v>
      </c>
      <c r="F23" s="89" t="e">
        <f t="shared" si="0"/>
        <v>#N/A</v>
      </c>
      <c r="G23" s="85">
        <v>7</v>
      </c>
      <c r="H23" s="143" t="e">
        <f t="shared" si="1"/>
        <v>#N/A</v>
      </c>
      <c r="I23" s="143" t="e">
        <f t="shared" si="2"/>
        <v>#N/A</v>
      </c>
      <c r="J23" s="143">
        <f t="shared" si="9"/>
        <v>0.15</v>
      </c>
      <c r="K23" s="387" t="e">
        <f t="shared" ca="1" si="3"/>
        <v>#VALUE!</v>
      </c>
      <c r="L23" s="387" t="e">
        <f t="shared" ca="1" si="4"/>
        <v>#VALUE!</v>
      </c>
      <c r="M23" s="387" t="e">
        <f t="shared" ca="1" si="5"/>
        <v>#VALUE!</v>
      </c>
      <c r="N23" s="87" t="e">
        <f t="shared" ca="1" si="6"/>
        <v>#VALUE!</v>
      </c>
      <c r="O23" s="388" t="e">
        <f t="shared" ca="1" si="7"/>
        <v>#VALUE!</v>
      </c>
      <c r="P23" s="85" t="e">
        <f t="shared" ca="1" si="8"/>
        <v>#VALUE!</v>
      </c>
    </row>
    <row r="24" spans="1:16" x14ac:dyDescent="0.25">
      <c r="A24" s="85" t="s">
        <v>207</v>
      </c>
      <c r="B24" s="137">
        <v>37104</v>
      </c>
      <c r="C24" s="137"/>
      <c r="D24" s="87">
        <v>-100</v>
      </c>
      <c r="E24" s="85">
        <v>2</v>
      </c>
      <c r="F24" s="89" t="e">
        <f t="shared" si="0"/>
        <v>#N/A</v>
      </c>
      <c r="G24" s="85">
        <v>7</v>
      </c>
      <c r="H24" s="143" t="e">
        <f t="shared" si="1"/>
        <v>#N/A</v>
      </c>
      <c r="I24" s="143" t="e">
        <f t="shared" si="2"/>
        <v>#N/A</v>
      </c>
      <c r="J24" s="143">
        <f>J23</f>
        <v>0.15</v>
      </c>
      <c r="K24" s="387" t="e">
        <f t="shared" ca="1" si="3"/>
        <v>#VALUE!</v>
      </c>
      <c r="L24" s="387" t="e">
        <f t="shared" ca="1" si="4"/>
        <v>#VALUE!</v>
      </c>
      <c r="M24" s="387" t="e">
        <f t="shared" ca="1" si="5"/>
        <v>#VALUE!</v>
      </c>
      <c r="N24" s="87" t="e">
        <f t="shared" ca="1" si="6"/>
        <v>#VALUE!</v>
      </c>
      <c r="O24" s="388" t="e">
        <f t="shared" ca="1" si="7"/>
        <v>#VALUE!</v>
      </c>
      <c r="P24" s="85" t="e">
        <f t="shared" ca="1" si="8"/>
        <v>#VALUE!</v>
      </c>
    </row>
    <row r="25" spans="1:16" x14ac:dyDescent="0.25">
      <c r="A25" s="85" t="s">
        <v>207</v>
      </c>
      <c r="B25" s="137">
        <v>37135</v>
      </c>
      <c r="C25" s="137"/>
      <c r="D25" s="87">
        <v>-100</v>
      </c>
      <c r="E25" s="85">
        <v>2</v>
      </c>
      <c r="F25" s="89" t="e">
        <f t="shared" si="0"/>
        <v>#N/A</v>
      </c>
      <c r="G25" s="85">
        <v>7</v>
      </c>
      <c r="H25" s="143" t="e">
        <f t="shared" si="1"/>
        <v>#N/A</v>
      </c>
      <c r="I25" s="143" t="e">
        <f t="shared" si="2"/>
        <v>#N/A</v>
      </c>
      <c r="J25" s="143">
        <f t="shared" si="9"/>
        <v>0.15</v>
      </c>
      <c r="K25" s="387" t="e">
        <f t="shared" ca="1" si="3"/>
        <v>#VALUE!</v>
      </c>
      <c r="L25" s="387" t="e">
        <f t="shared" ca="1" si="4"/>
        <v>#VALUE!</v>
      </c>
      <c r="M25" s="387" t="e">
        <f t="shared" ca="1" si="5"/>
        <v>#VALUE!</v>
      </c>
      <c r="N25" s="87" t="e">
        <f t="shared" ca="1" si="6"/>
        <v>#VALUE!</v>
      </c>
      <c r="O25" s="388" t="e">
        <f t="shared" ca="1" si="7"/>
        <v>#VALUE!</v>
      </c>
      <c r="P25" s="85" t="e">
        <f t="shared" ca="1" si="8"/>
        <v>#VALUE!</v>
      </c>
    </row>
    <row r="26" spans="1:16" x14ac:dyDescent="0.25">
      <c r="A26" s="85" t="s">
        <v>207</v>
      </c>
      <c r="B26" s="137">
        <v>37073</v>
      </c>
      <c r="C26" s="137"/>
      <c r="D26" s="87">
        <v>31</v>
      </c>
      <c r="E26" s="85">
        <v>1</v>
      </c>
      <c r="F26" s="89" t="e">
        <f t="shared" si="0"/>
        <v>#N/A</v>
      </c>
      <c r="G26" s="85">
        <v>4.75</v>
      </c>
      <c r="H26" s="143" t="e">
        <f t="shared" si="1"/>
        <v>#N/A</v>
      </c>
      <c r="I26" s="143" t="e">
        <f t="shared" si="2"/>
        <v>#N/A</v>
      </c>
      <c r="J26" s="143">
        <f t="shared" si="9"/>
        <v>0.15</v>
      </c>
      <c r="K26" s="387" t="e">
        <f t="shared" ca="1" si="3"/>
        <v>#VALUE!</v>
      </c>
      <c r="L26" s="387" t="e">
        <f t="shared" ca="1" si="4"/>
        <v>#VALUE!</v>
      </c>
      <c r="M26" s="387" t="e">
        <f t="shared" ca="1" si="5"/>
        <v>#VALUE!</v>
      </c>
      <c r="N26" s="87" t="e">
        <f t="shared" ca="1" si="6"/>
        <v>#VALUE!</v>
      </c>
      <c r="O26" s="388" t="e">
        <f t="shared" ca="1" si="7"/>
        <v>#VALUE!</v>
      </c>
      <c r="P26" s="85" t="e">
        <f t="shared" ca="1" si="8"/>
        <v>#VALUE!</v>
      </c>
    </row>
    <row r="27" spans="1:16" x14ac:dyDescent="0.25">
      <c r="A27" s="85" t="s">
        <v>207</v>
      </c>
      <c r="B27" s="137">
        <v>37104</v>
      </c>
      <c r="C27" s="137"/>
      <c r="D27" s="87">
        <v>31</v>
      </c>
      <c r="E27" s="85">
        <v>1</v>
      </c>
      <c r="F27" s="89" t="e">
        <f t="shared" si="0"/>
        <v>#N/A</v>
      </c>
      <c r="G27" s="85">
        <v>4.75</v>
      </c>
      <c r="H27" s="143" t="e">
        <f t="shared" si="1"/>
        <v>#N/A</v>
      </c>
      <c r="I27" s="143" t="e">
        <f t="shared" si="2"/>
        <v>#N/A</v>
      </c>
      <c r="J27" s="143">
        <f>J26</f>
        <v>0.15</v>
      </c>
      <c r="K27" s="387" t="e">
        <f t="shared" ca="1" si="3"/>
        <v>#VALUE!</v>
      </c>
      <c r="L27" s="387" t="e">
        <f t="shared" ca="1" si="4"/>
        <v>#VALUE!</v>
      </c>
      <c r="M27" s="387" t="e">
        <f t="shared" ca="1" si="5"/>
        <v>#VALUE!</v>
      </c>
      <c r="N27" s="87" t="e">
        <f t="shared" ca="1" si="6"/>
        <v>#VALUE!</v>
      </c>
      <c r="O27" s="388" t="e">
        <f t="shared" ca="1" si="7"/>
        <v>#VALUE!</v>
      </c>
      <c r="P27" s="85" t="e">
        <f t="shared" ca="1" si="8"/>
        <v>#VALUE!</v>
      </c>
    </row>
    <row r="28" spans="1:16" x14ac:dyDescent="0.25">
      <c r="A28" s="85" t="s">
        <v>207</v>
      </c>
      <c r="B28" s="137">
        <v>37135</v>
      </c>
      <c r="C28" s="137"/>
      <c r="D28" s="87">
        <v>31</v>
      </c>
      <c r="E28" s="85">
        <v>1</v>
      </c>
      <c r="F28" s="89" t="e">
        <f t="shared" si="0"/>
        <v>#N/A</v>
      </c>
      <c r="G28" s="85">
        <v>4.75</v>
      </c>
      <c r="H28" s="143" t="e">
        <f t="shared" si="1"/>
        <v>#N/A</v>
      </c>
      <c r="I28" s="143" t="e">
        <f t="shared" si="2"/>
        <v>#N/A</v>
      </c>
      <c r="J28" s="143">
        <f t="shared" si="9"/>
        <v>0.15</v>
      </c>
      <c r="K28" s="387" t="e">
        <f t="shared" ca="1" si="3"/>
        <v>#VALUE!</v>
      </c>
      <c r="L28" s="387" t="e">
        <f t="shared" ca="1" si="4"/>
        <v>#VALUE!</v>
      </c>
      <c r="M28" s="387" t="e">
        <f t="shared" ca="1" si="5"/>
        <v>#VALUE!</v>
      </c>
      <c r="N28" s="87" t="e">
        <f t="shared" ca="1" si="6"/>
        <v>#VALUE!</v>
      </c>
      <c r="O28" s="388" t="e">
        <f t="shared" ca="1" si="7"/>
        <v>#VALUE!</v>
      </c>
      <c r="P28" s="85" t="e">
        <f t="shared" ca="1" si="8"/>
        <v>#VALUE!</v>
      </c>
    </row>
    <row r="29" spans="1:16" x14ac:dyDescent="0.25">
      <c r="A29" s="85" t="s">
        <v>207</v>
      </c>
      <c r="B29" s="137">
        <v>37165</v>
      </c>
      <c r="C29" s="137"/>
      <c r="D29" s="87">
        <v>31</v>
      </c>
      <c r="E29" s="85">
        <v>1</v>
      </c>
      <c r="F29" s="89" t="e">
        <f t="shared" si="0"/>
        <v>#N/A</v>
      </c>
      <c r="G29" s="85">
        <v>4.75</v>
      </c>
      <c r="H29" s="143" t="e">
        <f t="shared" si="1"/>
        <v>#N/A</v>
      </c>
      <c r="I29" s="143" t="e">
        <f t="shared" si="2"/>
        <v>#N/A</v>
      </c>
      <c r="J29" s="143">
        <f t="shared" si="9"/>
        <v>0.15</v>
      </c>
      <c r="K29" s="387" t="e">
        <f t="shared" ca="1" si="3"/>
        <v>#VALUE!</v>
      </c>
      <c r="L29" s="387" t="e">
        <f t="shared" ca="1" si="4"/>
        <v>#VALUE!</v>
      </c>
      <c r="M29" s="387" t="e">
        <f t="shared" ca="1" si="5"/>
        <v>#VALUE!</v>
      </c>
      <c r="N29" s="87" t="e">
        <f t="shared" ca="1" si="6"/>
        <v>#VALUE!</v>
      </c>
      <c r="O29" s="388" t="e">
        <f t="shared" ca="1" si="7"/>
        <v>#VALUE!</v>
      </c>
      <c r="P29" s="85" t="e">
        <f t="shared" ca="1" si="8"/>
        <v>#VALUE!</v>
      </c>
    </row>
    <row r="30" spans="1:16" x14ac:dyDescent="0.25">
      <c r="A30" s="85" t="s">
        <v>207</v>
      </c>
      <c r="B30" s="137">
        <v>37073</v>
      </c>
      <c r="C30" s="137"/>
      <c r="D30" s="87">
        <v>-66</v>
      </c>
      <c r="E30" s="85">
        <v>1</v>
      </c>
      <c r="F30" s="89" t="e">
        <f t="shared" si="0"/>
        <v>#N/A</v>
      </c>
      <c r="G30" s="85">
        <v>5.25</v>
      </c>
      <c r="H30" s="143" t="e">
        <f t="shared" si="1"/>
        <v>#N/A</v>
      </c>
      <c r="I30" s="143" t="e">
        <f t="shared" si="2"/>
        <v>#N/A</v>
      </c>
      <c r="J30" s="143">
        <f t="shared" si="9"/>
        <v>0.15</v>
      </c>
      <c r="K30" s="387" t="e">
        <f t="shared" ca="1" si="3"/>
        <v>#VALUE!</v>
      </c>
      <c r="L30" s="387" t="e">
        <f t="shared" ca="1" si="4"/>
        <v>#VALUE!</v>
      </c>
      <c r="M30" s="387" t="e">
        <f t="shared" ca="1" si="5"/>
        <v>#VALUE!</v>
      </c>
      <c r="N30" s="87" t="e">
        <f t="shared" ca="1" si="6"/>
        <v>#VALUE!</v>
      </c>
      <c r="O30" s="388" t="e">
        <f t="shared" ca="1" si="7"/>
        <v>#VALUE!</v>
      </c>
      <c r="P30" s="85" t="e">
        <f t="shared" ca="1" si="8"/>
        <v>#VALUE!</v>
      </c>
    </row>
    <row r="31" spans="1:16" x14ac:dyDescent="0.25">
      <c r="A31" s="85" t="s">
        <v>207</v>
      </c>
      <c r="B31" s="137">
        <v>37104</v>
      </c>
      <c r="C31" s="137"/>
      <c r="D31" s="87">
        <v>-66</v>
      </c>
      <c r="E31" s="85">
        <v>1</v>
      </c>
      <c r="F31" s="89" t="e">
        <f t="shared" si="0"/>
        <v>#N/A</v>
      </c>
      <c r="G31" s="85">
        <v>5.25</v>
      </c>
      <c r="H31" s="143" t="e">
        <f t="shared" si="1"/>
        <v>#N/A</v>
      </c>
      <c r="I31" s="143" t="e">
        <f t="shared" si="2"/>
        <v>#N/A</v>
      </c>
      <c r="J31" s="143">
        <f>J30</f>
        <v>0.15</v>
      </c>
      <c r="K31" s="387" t="e">
        <f t="shared" ca="1" si="3"/>
        <v>#VALUE!</v>
      </c>
      <c r="L31" s="387" t="e">
        <f t="shared" ca="1" si="4"/>
        <v>#VALUE!</v>
      </c>
      <c r="M31" s="387" t="e">
        <f t="shared" ca="1" si="5"/>
        <v>#VALUE!</v>
      </c>
      <c r="N31" s="87" t="e">
        <f t="shared" ca="1" si="6"/>
        <v>#VALUE!</v>
      </c>
      <c r="O31" s="388" t="e">
        <f t="shared" ca="1" si="7"/>
        <v>#VALUE!</v>
      </c>
      <c r="P31" s="85" t="e">
        <f t="shared" ca="1" si="8"/>
        <v>#VALUE!</v>
      </c>
    </row>
    <row r="32" spans="1:16" x14ac:dyDescent="0.25">
      <c r="A32" s="85" t="s">
        <v>207</v>
      </c>
      <c r="B32" s="137">
        <v>37135</v>
      </c>
      <c r="C32" s="137"/>
      <c r="D32" s="87">
        <v>-66</v>
      </c>
      <c r="E32" s="85">
        <v>1</v>
      </c>
      <c r="F32" s="89" t="e">
        <f t="shared" si="0"/>
        <v>#N/A</v>
      </c>
      <c r="G32" s="85">
        <v>5.25</v>
      </c>
      <c r="H32" s="143" t="e">
        <f t="shared" si="1"/>
        <v>#N/A</v>
      </c>
      <c r="I32" s="143" t="e">
        <f t="shared" si="2"/>
        <v>#N/A</v>
      </c>
      <c r="J32" s="143">
        <f t="shared" si="9"/>
        <v>0.15</v>
      </c>
      <c r="K32" s="387" t="e">
        <f t="shared" ca="1" si="3"/>
        <v>#VALUE!</v>
      </c>
      <c r="L32" s="387" t="e">
        <f t="shared" ca="1" si="4"/>
        <v>#VALUE!</v>
      </c>
      <c r="M32" s="387" t="e">
        <f t="shared" ca="1" si="5"/>
        <v>#VALUE!</v>
      </c>
      <c r="N32" s="87" t="e">
        <f t="shared" ca="1" si="6"/>
        <v>#VALUE!</v>
      </c>
      <c r="O32" s="388" t="e">
        <f t="shared" ca="1" si="7"/>
        <v>#VALUE!</v>
      </c>
      <c r="P32" s="85" t="e">
        <f t="shared" ca="1" si="8"/>
        <v>#VALUE!</v>
      </c>
    </row>
    <row r="33" spans="1:16" x14ac:dyDescent="0.25">
      <c r="A33" s="85" t="s">
        <v>207</v>
      </c>
      <c r="B33" s="137">
        <v>37165</v>
      </c>
      <c r="C33" s="137"/>
      <c r="D33" s="87">
        <v>-66</v>
      </c>
      <c r="E33" s="85">
        <v>1</v>
      </c>
      <c r="F33" s="89" t="e">
        <f t="shared" si="0"/>
        <v>#N/A</v>
      </c>
      <c r="G33" s="85">
        <v>5.25</v>
      </c>
      <c r="H33" s="143" t="e">
        <f t="shared" si="1"/>
        <v>#N/A</v>
      </c>
      <c r="I33" s="143" t="e">
        <f t="shared" si="2"/>
        <v>#N/A</v>
      </c>
      <c r="J33" s="143">
        <f t="shared" si="9"/>
        <v>0.15</v>
      </c>
      <c r="K33" s="387" t="e">
        <f t="shared" ca="1" si="3"/>
        <v>#VALUE!</v>
      </c>
      <c r="L33" s="387" t="e">
        <f t="shared" ca="1" si="4"/>
        <v>#VALUE!</v>
      </c>
      <c r="M33" s="387" t="e">
        <f t="shared" ca="1" si="5"/>
        <v>#VALUE!</v>
      </c>
      <c r="N33" s="87" t="e">
        <f t="shared" ca="1" si="6"/>
        <v>#VALUE!</v>
      </c>
      <c r="O33" s="388" t="e">
        <f t="shared" ca="1" si="7"/>
        <v>#VALUE!</v>
      </c>
      <c r="P33" s="85" t="e">
        <f t="shared" ca="1" si="8"/>
        <v>#VALUE!</v>
      </c>
    </row>
    <row r="34" spans="1:16" x14ac:dyDescent="0.25">
      <c r="A34" s="85" t="s">
        <v>207</v>
      </c>
      <c r="B34" s="137">
        <v>37073</v>
      </c>
      <c r="C34" s="137"/>
      <c r="D34" s="87">
        <v>-16</v>
      </c>
      <c r="E34" s="85">
        <v>1</v>
      </c>
      <c r="F34" s="89" t="e">
        <f t="shared" si="0"/>
        <v>#N/A</v>
      </c>
      <c r="G34" s="85">
        <v>10</v>
      </c>
      <c r="H34" s="143" t="e">
        <f t="shared" si="1"/>
        <v>#N/A</v>
      </c>
      <c r="I34" s="143" t="e">
        <f t="shared" si="2"/>
        <v>#N/A</v>
      </c>
      <c r="J34" s="143">
        <f t="shared" si="9"/>
        <v>0.15</v>
      </c>
      <c r="K34" s="387" t="e">
        <f t="shared" ca="1" si="3"/>
        <v>#VALUE!</v>
      </c>
      <c r="L34" s="387" t="e">
        <f t="shared" ca="1" si="4"/>
        <v>#VALUE!</v>
      </c>
      <c r="M34" s="387" t="e">
        <f t="shared" ca="1" si="5"/>
        <v>#VALUE!</v>
      </c>
      <c r="N34" s="87" t="e">
        <f t="shared" ca="1" si="6"/>
        <v>#VALUE!</v>
      </c>
      <c r="O34" s="388" t="e">
        <f t="shared" ca="1" si="7"/>
        <v>#VALUE!</v>
      </c>
      <c r="P34" s="85" t="e">
        <f t="shared" ca="1" si="8"/>
        <v>#VALUE!</v>
      </c>
    </row>
    <row r="35" spans="1:16" x14ac:dyDescent="0.25">
      <c r="A35" s="85" t="s">
        <v>207</v>
      </c>
      <c r="B35" s="137">
        <v>37104</v>
      </c>
      <c r="C35" s="137"/>
      <c r="D35" s="87">
        <v>-16</v>
      </c>
      <c r="E35" s="85">
        <v>1</v>
      </c>
      <c r="F35" s="89" t="e">
        <f t="shared" si="0"/>
        <v>#N/A</v>
      </c>
      <c r="G35" s="85">
        <v>10</v>
      </c>
      <c r="H35" s="143" t="e">
        <f t="shared" si="1"/>
        <v>#N/A</v>
      </c>
      <c r="I35" s="143" t="e">
        <f t="shared" si="2"/>
        <v>#N/A</v>
      </c>
      <c r="J35" s="143">
        <f>J34</f>
        <v>0.15</v>
      </c>
      <c r="K35" s="387" t="e">
        <f t="shared" ca="1" si="3"/>
        <v>#VALUE!</v>
      </c>
      <c r="L35" s="387" t="e">
        <f t="shared" ca="1" si="4"/>
        <v>#VALUE!</v>
      </c>
      <c r="M35" s="387" t="e">
        <f t="shared" ca="1" si="5"/>
        <v>#VALUE!</v>
      </c>
      <c r="N35" s="87" t="e">
        <f t="shared" ca="1" si="6"/>
        <v>#VALUE!</v>
      </c>
      <c r="O35" s="388" t="e">
        <f t="shared" ca="1" si="7"/>
        <v>#VALUE!</v>
      </c>
      <c r="P35" s="85" t="e">
        <f t="shared" ca="1" si="8"/>
        <v>#VALUE!</v>
      </c>
    </row>
    <row r="36" spans="1:16" x14ac:dyDescent="0.25">
      <c r="A36" s="85" t="s">
        <v>207</v>
      </c>
      <c r="B36" s="137">
        <v>37135</v>
      </c>
      <c r="C36" s="137"/>
      <c r="D36" s="87">
        <v>-16</v>
      </c>
      <c r="E36" s="85">
        <v>1</v>
      </c>
      <c r="F36" s="89" t="e">
        <f t="shared" si="0"/>
        <v>#N/A</v>
      </c>
      <c r="G36" s="85">
        <v>10</v>
      </c>
      <c r="H36" s="143" t="e">
        <f t="shared" si="1"/>
        <v>#N/A</v>
      </c>
      <c r="I36" s="143" t="e">
        <f t="shared" si="2"/>
        <v>#N/A</v>
      </c>
      <c r="J36" s="143">
        <f t="shared" si="9"/>
        <v>0.15</v>
      </c>
      <c r="K36" s="387" t="e">
        <f t="shared" ca="1" si="3"/>
        <v>#VALUE!</v>
      </c>
      <c r="L36" s="387" t="e">
        <f t="shared" ca="1" si="4"/>
        <v>#VALUE!</v>
      </c>
      <c r="M36" s="387" t="e">
        <f t="shared" ca="1" si="5"/>
        <v>#VALUE!</v>
      </c>
      <c r="N36" s="87" t="e">
        <f t="shared" ca="1" si="6"/>
        <v>#VALUE!</v>
      </c>
      <c r="O36" s="388" t="e">
        <f t="shared" ca="1" si="7"/>
        <v>#VALUE!</v>
      </c>
      <c r="P36" s="85" t="e">
        <f t="shared" ca="1" si="8"/>
        <v>#VALUE!</v>
      </c>
    </row>
    <row r="37" spans="1:16" x14ac:dyDescent="0.25">
      <c r="A37" s="85" t="s">
        <v>207</v>
      </c>
      <c r="B37" s="137">
        <v>37165</v>
      </c>
      <c r="C37" s="137"/>
      <c r="D37" s="87">
        <v>-16</v>
      </c>
      <c r="E37" s="85">
        <v>1</v>
      </c>
      <c r="F37" s="89" t="e">
        <f t="shared" si="0"/>
        <v>#N/A</v>
      </c>
      <c r="G37" s="85">
        <v>10</v>
      </c>
      <c r="H37" s="143" t="e">
        <f t="shared" si="1"/>
        <v>#N/A</v>
      </c>
      <c r="I37" s="143" t="e">
        <f t="shared" si="2"/>
        <v>#N/A</v>
      </c>
      <c r="J37" s="143">
        <f t="shared" si="9"/>
        <v>0.15</v>
      </c>
      <c r="K37" s="387" t="e">
        <f t="shared" ca="1" si="3"/>
        <v>#VALUE!</v>
      </c>
      <c r="L37" s="387" t="e">
        <f t="shared" ca="1" si="4"/>
        <v>#VALUE!</v>
      </c>
      <c r="M37" s="387" t="e">
        <f t="shared" ca="1" si="5"/>
        <v>#VALUE!</v>
      </c>
      <c r="N37" s="87" t="e">
        <f t="shared" ca="1" si="6"/>
        <v>#VALUE!</v>
      </c>
      <c r="O37" s="388" t="e">
        <f t="shared" ca="1" si="7"/>
        <v>#VALUE!</v>
      </c>
      <c r="P37" s="85" t="e">
        <f t="shared" ca="1" si="8"/>
        <v>#VALUE!</v>
      </c>
    </row>
  </sheetData>
  <phoneticPr fontId="1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679"/>
  <sheetViews>
    <sheetView tabSelected="1" workbookViewId="0">
      <selection activeCell="K14" sqref="K14"/>
    </sheetView>
  </sheetViews>
  <sheetFormatPr defaultColWidth="9.109375" defaultRowHeight="13.2" x14ac:dyDescent="0.25"/>
  <cols>
    <col min="1" max="1" width="9.109375" style="84"/>
    <col min="2" max="4" width="9.109375" style="85"/>
    <col min="5" max="5" width="10.6640625" style="85" customWidth="1"/>
    <col min="6" max="6" width="9.6640625" style="85" customWidth="1"/>
    <col min="7" max="10" width="7.6640625" style="85" customWidth="1"/>
    <col min="11" max="11" width="10.6640625" style="85" customWidth="1"/>
    <col min="12" max="12" width="9.6640625" style="85" bestFit="1" customWidth="1"/>
    <col min="13" max="13" width="9.6640625" style="85" customWidth="1"/>
    <col min="14" max="21" width="9.109375" style="85"/>
    <col min="22" max="22" width="9.109375" style="86"/>
    <col min="23" max="26" width="9.109375" style="85"/>
    <col min="27" max="27" width="9.33203125" style="85" bestFit="1" customWidth="1"/>
    <col min="28" max="33" width="9.33203125" style="85" customWidth="1"/>
    <col min="34" max="41" width="9.109375" style="87"/>
    <col min="42" max="46" width="9.109375" style="85"/>
    <col min="47" max="53" width="9.33203125" style="85" customWidth="1"/>
    <col min="54" max="61" width="9.109375" style="87"/>
    <col min="62" max="79" width="9.109375" style="85"/>
    <col min="80" max="16384" width="9.109375" style="80"/>
  </cols>
  <sheetData>
    <row r="1" spans="1:66" ht="13.8" thickBot="1" x14ac:dyDescent="0.3">
      <c r="A1" s="84" t="s">
        <v>89</v>
      </c>
      <c r="B1" s="85" t="s">
        <v>325</v>
      </c>
      <c r="F1" s="85" t="s">
        <v>296</v>
      </c>
      <c r="G1" s="89">
        <f>T14+G2</f>
        <v>2.234</v>
      </c>
      <c r="I1" s="85" t="s">
        <v>200</v>
      </c>
      <c r="J1" s="85">
        <v>0</v>
      </c>
      <c r="L1" s="155" t="s">
        <v>26</v>
      </c>
      <c r="M1" s="155"/>
      <c r="N1" s="155" t="s">
        <v>28</v>
      </c>
      <c r="O1" s="155" t="s">
        <v>29</v>
      </c>
      <c r="P1" s="155" t="s">
        <v>270</v>
      </c>
      <c r="Q1" s="85" t="s">
        <v>215</v>
      </c>
      <c r="R1" s="85" t="s">
        <v>207</v>
      </c>
      <c r="S1" s="85" t="s">
        <v>208</v>
      </c>
      <c r="U1" s="85" t="s">
        <v>215</v>
      </c>
      <c r="V1" s="85" t="s">
        <v>207</v>
      </c>
      <c r="W1" s="85" t="s">
        <v>208</v>
      </c>
    </row>
    <row r="2" spans="1:66" ht="22.2" thickTop="1" thickBot="1" x14ac:dyDescent="0.45">
      <c r="B2" s="85" t="s">
        <v>85</v>
      </c>
      <c r="C2" s="85" t="s">
        <v>96</v>
      </c>
      <c r="D2" s="85" t="s">
        <v>94</v>
      </c>
      <c r="E2" s="85" t="s">
        <v>95</v>
      </c>
      <c r="F2" s="85" t="s">
        <v>299</v>
      </c>
      <c r="G2" s="339">
        <v>-0.4</v>
      </c>
      <c r="Q2" s="85">
        <v>0.3</v>
      </c>
      <c r="R2" s="85">
        <v>0.4</v>
      </c>
      <c r="S2" s="85">
        <v>0.3</v>
      </c>
      <c r="V2" s="85"/>
      <c r="AA2" s="170" t="s">
        <v>201</v>
      </c>
      <c r="AT2" s="170" t="s">
        <v>195</v>
      </c>
    </row>
    <row r="3" spans="1:66" ht="14.4" thickTop="1" thickBot="1" x14ac:dyDescent="0.3">
      <c r="A3" s="84" t="s">
        <v>352</v>
      </c>
      <c r="B3" s="87"/>
      <c r="C3" s="89">
        <f>[7]rsroptdeltachange!$M$9/100</f>
        <v>-3.8625905822999989</v>
      </c>
      <c r="D3" s="90">
        <f>[7]rsroptdeltachange!$N$9</f>
        <v>-13147.999799000003</v>
      </c>
      <c r="E3" s="90">
        <f>[7]rsroptdeltachange!$O$9</f>
        <v>71982.458073648188</v>
      </c>
      <c r="G3" s="81"/>
      <c r="I3" s="85" t="s">
        <v>324</v>
      </c>
      <c r="J3" s="172"/>
      <c r="K3" s="172"/>
      <c r="L3" s="172"/>
      <c r="M3" s="172"/>
      <c r="N3" s="172">
        <f>383*0.35</f>
        <v>134.04999999999998</v>
      </c>
      <c r="O3" s="172"/>
      <c r="Q3" s="172"/>
      <c r="R3" s="172"/>
      <c r="S3" s="172"/>
      <c r="U3" s="172" t="e">
        <f>'BASIS SETTLES'!#REF!</f>
        <v>#REF!</v>
      </c>
      <c r="V3" s="172" t="e">
        <f>'BASIS SETTLES'!#REF!</f>
        <v>#REF!</v>
      </c>
      <c r="W3" s="172" t="e">
        <f>'BASIS SETTLES'!#REF!</f>
        <v>#REF!</v>
      </c>
      <c r="X3" s="172"/>
      <c r="Y3" s="172"/>
      <c r="Z3" s="172"/>
      <c r="AG3" s="84"/>
      <c r="BA3" s="84"/>
    </row>
    <row r="4" spans="1:66" ht="14.4" thickTop="1" thickBot="1" x14ac:dyDescent="0.3">
      <c r="A4" s="84" t="s">
        <v>355</v>
      </c>
      <c r="B4" s="87">
        <f>B12+B14</f>
        <v>-888.630284973367</v>
      </c>
      <c r="C4" s="87">
        <f>C14</f>
        <v>6.9986573063000002</v>
      </c>
      <c r="D4" s="90">
        <f>D14</f>
        <v>27407.314896502543</v>
      </c>
      <c r="E4" s="90">
        <f>E14</f>
        <v>-61658.266278190662</v>
      </c>
      <c r="F4" s="290">
        <f>F12+F14</f>
        <v>-1122.1357025500001</v>
      </c>
      <c r="G4" s="81"/>
      <c r="I4" s="340"/>
      <c r="J4" s="172"/>
      <c r="K4" s="172"/>
      <c r="L4" s="172"/>
      <c r="M4" s="172"/>
      <c r="N4" s="172"/>
      <c r="O4" s="290">
        <f>O14</f>
        <v>-62.987915756699998</v>
      </c>
      <c r="Q4" s="172">
        <v>-0.3</v>
      </c>
      <c r="R4" s="172">
        <v>-0.3</v>
      </c>
      <c r="S4" s="85">
        <v>7</v>
      </c>
      <c r="U4" s="172" t="e">
        <f>((U5*4)-U3)/3</f>
        <v>#N/A</v>
      </c>
      <c r="V4" s="172" t="e">
        <f>((V5*4)-V3)/3</f>
        <v>#N/A</v>
      </c>
      <c r="W4" s="172" t="e">
        <f>((W5*4)-W3)/3</f>
        <v>#N/A</v>
      </c>
      <c r="X4" s="172"/>
      <c r="Y4" s="172"/>
      <c r="Z4" s="172"/>
      <c r="AG4" s="84"/>
      <c r="BA4" s="84"/>
    </row>
    <row r="5" spans="1:66" ht="14.4" thickTop="1" thickBot="1" x14ac:dyDescent="0.3">
      <c r="A5" s="84" t="s">
        <v>330</v>
      </c>
      <c r="B5" s="87">
        <f>SUM(B15:B17)</f>
        <v>422.43584520789966</v>
      </c>
      <c r="C5" s="87">
        <f>SUM(C15:C17)</f>
        <v>7.2523195114999979</v>
      </c>
      <c r="D5" s="90">
        <f>SUM(D15:D17)</f>
        <v>107009.64701559544</v>
      </c>
      <c r="E5" s="90">
        <f>SUM(E15:E17)</f>
        <v>-41755.57482694697</v>
      </c>
      <c r="F5" s="291">
        <f>SUM(F15:F18)</f>
        <v>442.55368644999959</v>
      </c>
      <c r="H5" s="85" t="s">
        <v>327</v>
      </c>
      <c r="I5" s="340">
        <v>-0.15</v>
      </c>
      <c r="J5" s="172"/>
      <c r="K5" s="172"/>
      <c r="L5" s="90">
        <f>11.5*31*(6.825-6.668)*10000</f>
        <v>559705.00000000012</v>
      </c>
      <c r="M5" s="90"/>
      <c r="N5" s="172"/>
      <c r="O5" s="291">
        <f>O15</f>
        <v>-20.428156724000001</v>
      </c>
      <c r="Q5" s="172">
        <v>-0.34</v>
      </c>
      <c r="R5" s="172">
        <v>-0.33</v>
      </c>
      <c r="S5" s="172">
        <v>4</v>
      </c>
      <c r="T5" s="87"/>
      <c r="U5" s="172" t="e">
        <f>'BASIS SETTLES'!F2</f>
        <v>#N/A</v>
      </c>
      <c r="V5" s="172" t="e">
        <f>'BASIS SETTLES'!J2</f>
        <v>#N/A</v>
      </c>
      <c r="W5" s="172" t="e">
        <f>'BASIS SETTLES'!H2</f>
        <v>#N/A</v>
      </c>
      <c r="X5" s="172"/>
      <c r="Y5" s="172"/>
      <c r="Z5" s="172"/>
      <c r="AG5" s="84"/>
      <c r="BA5" s="84"/>
    </row>
    <row r="6" spans="1:66" ht="14.4" thickTop="1" thickBot="1" x14ac:dyDescent="0.3">
      <c r="A6" s="84" t="s">
        <v>349</v>
      </c>
      <c r="B6" s="87">
        <f>SUM(B18:B26)</f>
        <v>324.32616292619997</v>
      </c>
      <c r="C6" s="87">
        <f>SUM(C18:C26)</f>
        <v>-5.4961247595999998</v>
      </c>
      <c r="D6" s="90">
        <f>SUM(D18:D26)</f>
        <v>96999.696502355044</v>
      </c>
      <c r="E6" s="90">
        <f>SUM(E18:E26)</f>
        <v>-1436.8776567999985</v>
      </c>
      <c r="F6" s="291">
        <f>SUM(F19:F27)</f>
        <v>548.24524260999999</v>
      </c>
      <c r="H6" s="85" t="s">
        <v>328</v>
      </c>
      <c r="I6" s="340">
        <v>-0.13</v>
      </c>
      <c r="J6" s="172"/>
      <c r="K6" s="172"/>
      <c r="L6" s="172"/>
      <c r="M6" s="172"/>
      <c r="N6" s="172">
        <f>SUM(N13:N70)</f>
        <v>0</v>
      </c>
      <c r="O6" s="291">
        <f>SUM(O16:O19)</f>
        <v>-7.2327894580999903</v>
      </c>
      <c r="Q6" s="172">
        <v>-0.45</v>
      </c>
      <c r="R6" s="172">
        <v>-0.6</v>
      </c>
      <c r="S6" s="172">
        <v>3</v>
      </c>
      <c r="U6" s="172">
        <f>'BASIS SETTLES'!F3</f>
        <v>-3.833333333333333E-2</v>
      </c>
      <c r="V6" s="172">
        <f>'BASIS SETTLES'!J3</f>
        <v>0.12833333333333333</v>
      </c>
      <c r="W6" s="172">
        <f>'BASIS SETTLES'!H3</f>
        <v>9.9999999999999992E-2</v>
      </c>
      <c r="X6" s="172"/>
      <c r="Y6" s="172"/>
      <c r="Z6" s="172"/>
      <c r="AG6" s="84"/>
      <c r="BA6" s="84"/>
    </row>
    <row r="7" spans="1:66" ht="13.8" thickTop="1" x14ac:dyDescent="0.25">
      <c r="A7" s="84" t="s">
        <v>350</v>
      </c>
      <c r="B7" s="87">
        <f>SUM(B27:B38)</f>
        <v>-471.65003845750005</v>
      </c>
      <c r="C7" s="87">
        <f>SUM(C27:C38)</f>
        <v>6.8482462817999989</v>
      </c>
      <c r="D7" s="90">
        <f>SUM(D27:D38)</f>
        <v>542495.36100800196</v>
      </c>
      <c r="E7" s="90">
        <f>SUM(E27:E38)</f>
        <v>-17973.515301816602</v>
      </c>
      <c r="F7" s="291">
        <f>SUM(F28:F39)</f>
        <v>-677.63373340999988</v>
      </c>
      <c r="H7" s="85" t="s">
        <v>248</v>
      </c>
      <c r="I7" s="340">
        <v>-0.05</v>
      </c>
      <c r="J7" s="172"/>
      <c r="K7" s="172"/>
      <c r="L7" s="172"/>
      <c r="M7" s="172"/>
      <c r="N7" s="172"/>
      <c r="O7" s="291">
        <f>SUM(O20:O28)</f>
        <v>19.524432470800001</v>
      </c>
      <c r="Q7" s="172"/>
      <c r="R7" s="172"/>
      <c r="S7" s="172"/>
      <c r="U7" s="172" t="e">
        <f>'BASIS SETTLES'!F4</f>
        <v>#N/A</v>
      </c>
      <c r="V7" s="172" t="e">
        <f>'BASIS SETTLES'!J4</f>
        <v>#N/A</v>
      </c>
      <c r="W7" s="172" t="e">
        <f>'BASIS SETTLES'!H4</f>
        <v>#N/A</v>
      </c>
      <c r="X7" s="172"/>
      <c r="Y7" s="172"/>
      <c r="Z7" s="172"/>
    </row>
    <row r="8" spans="1:66" x14ac:dyDescent="0.25">
      <c r="A8" s="84" t="s">
        <v>351</v>
      </c>
      <c r="B8" s="87">
        <f>SUM(B39:B100)</f>
        <v>145.34512703000004</v>
      </c>
      <c r="C8" s="87">
        <f>SUM(C39:C100)</f>
        <v>0.3857402072000003</v>
      </c>
      <c r="D8" s="90">
        <f>SUM(D39:D100)</f>
        <v>-89869.783076150736</v>
      </c>
      <c r="E8" s="90">
        <f>SUM(E39:E100)</f>
        <v>449.95871582204398</v>
      </c>
      <c r="F8" s="291">
        <f>SUM(F40:F100)</f>
        <v>124.51217002999999</v>
      </c>
      <c r="I8" s="330"/>
      <c r="J8" s="172"/>
      <c r="K8" s="172"/>
      <c r="L8" s="172"/>
      <c r="M8" s="172"/>
      <c r="N8" s="172"/>
      <c r="O8" s="87">
        <f>SUM(O29:O40)</f>
        <v>-8.3940298121000012</v>
      </c>
      <c r="Q8" s="172"/>
      <c r="R8" s="172"/>
      <c r="S8" s="172"/>
      <c r="U8" s="172"/>
      <c r="V8" s="172"/>
      <c r="W8" s="172"/>
      <c r="X8" s="172"/>
      <c r="Y8" s="172"/>
      <c r="Z8" s="172"/>
    </row>
    <row r="9" spans="1:66" ht="13.8" thickBot="1" x14ac:dyDescent="0.3">
      <c r="B9" s="87"/>
      <c r="C9" s="87"/>
      <c r="D9" s="90"/>
      <c r="E9" s="90"/>
      <c r="F9" s="291"/>
      <c r="I9" s="330"/>
      <c r="J9" s="172"/>
      <c r="K9" s="172"/>
      <c r="L9" s="172"/>
      <c r="M9" s="172"/>
      <c r="N9" s="172"/>
      <c r="O9" s="87">
        <f>SUM(O41:O100)</f>
        <v>0</v>
      </c>
      <c r="Q9" s="172"/>
      <c r="R9" s="172"/>
      <c r="S9" s="172"/>
      <c r="U9" s="172"/>
      <c r="V9" s="172"/>
      <c r="W9" s="172"/>
      <c r="X9" s="172"/>
      <c r="Y9" s="172"/>
      <c r="Z9" s="172"/>
    </row>
    <row r="10" spans="1:66" ht="14.4" thickTop="1" thickBot="1" x14ac:dyDescent="0.3">
      <c r="A10" s="87" t="s">
        <v>230</v>
      </c>
      <c r="B10" s="87">
        <f>SUM(B3:B9)</f>
        <v>-468.1731882667674</v>
      </c>
      <c r="C10" s="87">
        <f>SUM(C3:C9)</f>
        <v>12.126247964899997</v>
      </c>
      <c r="D10" s="90">
        <f>SUM(D3:D9)</f>
        <v>670894.23654730432</v>
      </c>
      <c r="E10" s="90">
        <f>SUM(E3:E9)</f>
        <v>-50391.817274283996</v>
      </c>
      <c r="F10" s="291">
        <f>SUM(F4:F9)</f>
        <v>-684.45833687000049</v>
      </c>
      <c r="G10" s="85" t="s">
        <v>92</v>
      </c>
      <c r="H10" s="85" t="s">
        <v>92</v>
      </c>
      <c r="I10" s="85" t="s">
        <v>92</v>
      </c>
      <c r="J10" s="85" t="s">
        <v>92</v>
      </c>
      <c r="K10" s="326"/>
      <c r="L10" s="327"/>
      <c r="M10" s="341" t="s">
        <v>306</v>
      </c>
      <c r="N10" s="328" t="s">
        <v>92</v>
      </c>
      <c r="O10" s="291">
        <f>SUM(O3:O9)</f>
        <v>-79.518459280099989</v>
      </c>
      <c r="AH10" s="88"/>
      <c r="AI10" s="88"/>
      <c r="AJ10" s="88"/>
      <c r="AK10" s="88"/>
      <c r="AL10" s="88"/>
      <c r="AM10" s="88"/>
      <c r="AN10" s="88"/>
      <c r="AO10" s="88"/>
      <c r="BB10" s="88"/>
      <c r="BC10" s="88"/>
      <c r="BD10" s="88"/>
      <c r="BE10" s="88"/>
      <c r="BF10" s="88"/>
      <c r="BG10" s="88"/>
      <c r="BH10" s="88"/>
      <c r="BI10" s="88"/>
    </row>
    <row r="11" spans="1:66" ht="14.4" thickTop="1" thickBot="1" x14ac:dyDescent="0.3">
      <c r="B11" s="85" t="s">
        <v>85</v>
      </c>
      <c r="C11" s="85" t="s">
        <v>96</v>
      </c>
      <c r="D11" s="85" t="s">
        <v>94</v>
      </c>
      <c r="E11" s="85" t="s">
        <v>95</v>
      </c>
      <c r="F11" s="292" t="s">
        <v>304</v>
      </c>
      <c r="G11" s="85" t="s">
        <v>117</v>
      </c>
      <c r="H11" s="85" t="s">
        <v>118</v>
      </c>
      <c r="I11" s="85" t="s">
        <v>119</v>
      </c>
      <c r="J11" s="85" t="s">
        <v>120</v>
      </c>
      <c r="K11" s="329" t="s">
        <v>231</v>
      </c>
      <c r="L11" s="330" t="s">
        <v>305</v>
      </c>
      <c r="M11" s="342" t="s">
        <v>296</v>
      </c>
      <c r="N11" s="331" t="s">
        <v>93</v>
      </c>
      <c r="O11" s="85" t="s">
        <v>91</v>
      </c>
      <c r="P11" s="85" t="s">
        <v>90</v>
      </c>
      <c r="Q11" s="85" t="s">
        <v>86</v>
      </c>
      <c r="R11" s="85" t="s">
        <v>88</v>
      </c>
      <c r="T11" s="85" t="s">
        <v>87</v>
      </c>
      <c r="U11" s="85" t="s">
        <v>86</v>
      </c>
      <c r="W11" s="85" t="s">
        <v>91</v>
      </c>
      <c r="AH11" s="88"/>
      <c r="AI11" s="88"/>
      <c r="AJ11" s="88"/>
      <c r="AK11" s="88"/>
      <c r="AL11" s="88"/>
      <c r="AM11" s="88"/>
      <c r="AN11" s="88"/>
      <c r="AO11" s="88"/>
      <c r="AS11" s="85" t="s">
        <v>199</v>
      </c>
      <c r="AT11" s="85" t="s">
        <v>91</v>
      </c>
      <c r="BB11" s="88"/>
      <c r="BC11" s="88"/>
      <c r="BD11" s="88"/>
      <c r="BE11" s="88"/>
      <c r="BF11" s="88"/>
      <c r="BG11" s="88"/>
      <c r="BH11" s="88"/>
      <c r="BI11" s="88"/>
      <c r="BL11" s="85" t="s">
        <v>94</v>
      </c>
      <c r="BM11" s="85" t="s">
        <v>95</v>
      </c>
      <c r="BN11" s="85" t="s">
        <v>96</v>
      </c>
    </row>
    <row r="12" spans="1:66" ht="13.8" thickTop="1" x14ac:dyDescent="0.25">
      <c r="A12" s="84" t="s">
        <v>271</v>
      </c>
      <c r="B12" s="87">
        <f>'GAS DAILY'!B31+N13</f>
        <v>-188.60666666666697</v>
      </c>
      <c r="C12" s="87">
        <f>'GAS DAILY'!C31+O13</f>
        <v>0</v>
      </c>
      <c r="F12" s="291">
        <f>'GAS DAILY'!B5</f>
        <v>-485.1</v>
      </c>
      <c r="K12" s="329"/>
      <c r="L12" s="330"/>
      <c r="M12" s="330"/>
      <c r="N12" s="331" t="s">
        <v>93</v>
      </c>
      <c r="O12" s="85" t="s">
        <v>308</v>
      </c>
      <c r="AH12" s="258"/>
      <c r="AI12" s="258"/>
      <c r="AJ12" s="258"/>
      <c r="AK12" s="258"/>
      <c r="AL12" s="258"/>
      <c r="AM12" s="258"/>
      <c r="AN12" s="258"/>
      <c r="AO12" s="258"/>
      <c r="BB12" s="258"/>
      <c r="BC12" s="258"/>
      <c r="BD12" s="258"/>
      <c r="BE12" s="258"/>
      <c r="BF12" s="258"/>
      <c r="BG12" s="258"/>
      <c r="BH12" s="258"/>
      <c r="BI12" s="258"/>
    </row>
    <row r="13" spans="1:66" x14ac:dyDescent="0.25">
      <c r="A13" s="84" t="s">
        <v>295</v>
      </c>
      <c r="B13" s="87">
        <v>0</v>
      </c>
      <c r="C13" s="89"/>
      <c r="D13" s="257"/>
      <c r="E13" s="257"/>
      <c r="F13" s="291"/>
      <c r="G13" s="87"/>
      <c r="H13" s="89"/>
      <c r="I13" s="87"/>
      <c r="J13" s="87"/>
      <c r="K13" s="332"/>
      <c r="L13" s="333"/>
      <c r="M13" s="333"/>
      <c r="N13" s="334">
        <f>'SWAPS PAGE'!A28+'SWAPS PAGE'!A27</f>
        <v>0</v>
      </c>
      <c r="O13" s="87">
        <v>0</v>
      </c>
      <c r="R13" s="81"/>
      <c r="T13" s="81"/>
      <c r="U13" s="81"/>
      <c r="V13" s="188"/>
      <c r="W13" s="87" t="e">
        <f>VLOOKUP(A13,eastgamma,HLOOKUP(U13,eastgamma,2),FALSE)</f>
        <v>#N/A</v>
      </c>
      <c r="X13" s="87"/>
      <c r="Y13" s="87"/>
      <c r="Z13" s="87"/>
      <c r="AA13" s="87"/>
      <c r="AB13" s="87">
        <f t="shared" ref="AB13:AB44" si="0">K13+L13+AD13</f>
        <v>0</v>
      </c>
      <c r="AC13" s="81"/>
      <c r="AD13" s="263"/>
      <c r="AE13" s="81"/>
      <c r="AF13" s="259"/>
      <c r="AG13" s="82"/>
      <c r="AH13" s="87">
        <f>AD13-AF13</f>
        <v>0</v>
      </c>
      <c r="AJ13" s="87">
        <v>-10.21298489</v>
      </c>
      <c r="AS13" s="85">
        <f>U13+J$5</f>
        <v>0</v>
      </c>
      <c r="AT13" s="87" t="e">
        <f t="shared" ref="AT13:AT44" si="1">VLOOKUP($A13,westgamma,HLOOKUP(AS13,eastgamma,2),FALSE)</f>
        <v>#N/A</v>
      </c>
      <c r="AU13" s="87"/>
      <c r="AV13" s="87"/>
      <c r="AW13" s="81"/>
      <c r="AX13" s="81"/>
      <c r="AY13" s="81"/>
      <c r="AZ13" s="81"/>
      <c r="BA13" s="82"/>
      <c r="BL13" s="90"/>
      <c r="BM13" s="90"/>
      <c r="BN13" s="89"/>
    </row>
    <row r="14" spans="1:66" x14ac:dyDescent="0.25">
      <c r="A14" s="84">
        <v>37257</v>
      </c>
      <c r="B14" s="87">
        <f>G14+L14+N14+K14+M14+O14</f>
        <v>-700.02361830670009</v>
      </c>
      <c r="C14" s="89">
        <f t="shared" ref="C14:C38" si="2">H14+BN14</f>
        <v>6.9986573063000002</v>
      </c>
      <c r="D14" s="257">
        <f>I14+BL14+'basis opt greeks'!C9</f>
        <v>27407.314896502543</v>
      </c>
      <c r="E14" s="257">
        <f>J14+BM14+'basis opt greeks'!D9</f>
        <v>-61658.266278190662</v>
      </c>
      <c r="F14" s="291">
        <f t="shared" ref="F14:F45" si="3">K14+L14+M14</f>
        <v>-637.03570255000011</v>
      </c>
      <c r="G14" s="87">
        <f>DSUM(OPTTRADES,G$11,$A508:$A509)</f>
        <v>0</v>
      </c>
      <c r="H14" s="89">
        <f>DSUM(OPTTRADES,H$11,$A508:$A509)</f>
        <v>0</v>
      </c>
      <c r="I14" s="87">
        <f>DSUM(OPTTRADES,I$11,$A508:$A509)</f>
        <v>0</v>
      </c>
      <c r="J14" s="87">
        <f>DSUM(OPTTRADES,J$11,$A508:$A509)</f>
        <v>0</v>
      </c>
      <c r="K14" s="332">
        <f>[6]POSITION!D11</f>
        <v>-51.23</v>
      </c>
      <c r="L14" s="333">
        <f t="shared" ref="L14:L77" si="4">VLOOKUP(A14,HEDGEQUANTITIES,2,FALSE)</f>
        <v>-505.58244735000005</v>
      </c>
      <c r="M14" s="333">
        <v>-80.223255200000011</v>
      </c>
      <c r="N14" s="334">
        <f>DSUM(SWAPTRADES,$AE14,N$11:N$12)</f>
        <v>0</v>
      </c>
      <c r="O14" s="87">
        <f>BN14*U14*100</f>
        <v>-62.987915756699998</v>
      </c>
      <c r="P14" s="85">
        <f t="shared" ref="P14:P44" si="5">VLOOKUP(A14,PARAMS,6,FALSE)</f>
        <v>2.7189999999999999</v>
      </c>
      <c r="R14" s="81" t="e">
        <f>[2]!'NGc1 LAST'</f>
        <v>#REF!</v>
      </c>
      <c r="S14" s="85">
        <f t="shared" ref="S14:S44" si="6">VLOOKUP(A14,PARAMS,2,FALSE)</f>
        <v>2.6339999999999999</v>
      </c>
      <c r="T14" s="81">
        <f t="shared" ref="T14:T44" si="7">IF(SETTLE="SETTLE",P14+Q14,IF(SETTLE="options",S14,IF(R14&gt;0,R14,P14+Q14)))</f>
        <v>2.6339999999999999</v>
      </c>
      <c r="U14" s="81">
        <f>ROUND(T14-P14,2)</f>
        <v>-0.09</v>
      </c>
      <c r="V14" s="188">
        <f t="shared" ref="V14:V68" si="8">K14+L14</f>
        <v>-556.81244735000007</v>
      </c>
      <c r="W14" s="87">
        <f>VLOOKUP(A14,GAMMALOOK,Y14,FALSE)</f>
        <v>529.93028264999998</v>
      </c>
      <c r="X14" s="87"/>
      <c r="Y14" s="87">
        <f>HLOOKUP(U14,GAMMALOOK,2)</f>
        <v>10</v>
      </c>
      <c r="Z14" s="87"/>
      <c r="AA14" s="87"/>
      <c r="AB14" s="87">
        <f t="shared" si="0"/>
        <v>-556.81244735000007</v>
      </c>
      <c r="AC14" s="81"/>
      <c r="AD14" s="263"/>
      <c r="AE14" s="143" t="s">
        <v>134</v>
      </c>
      <c r="AF14" s="259"/>
      <c r="AG14" s="82"/>
      <c r="AH14" s="87">
        <f t="shared" ref="AH14:AH77" si="9">AD14-AF14</f>
        <v>0</v>
      </c>
      <c r="AJ14" s="87">
        <v>-24.559627799999998</v>
      </c>
      <c r="AS14" s="172">
        <f>U14+I$5</f>
        <v>-0.24</v>
      </c>
      <c r="AT14" s="87">
        <f t="shared" si="1"/>
        <v>-33.52631891599998</v>
      </c>
      <c r="AU14" s="87"/>
      <c r="AV14" s="87"/>
      <c r="AW14" s="81"/>
      <c r="AX14" s="81"/>
      <c r="AY14" s="81"/>
      <c r="AZ14" s="81"/>
      <c r="BA14" s="82"/>
      <c r="BL14" s="90">
        <f t="shared" ref="BL14:BL44" si="10">VLOOKUP($A14,OPTIONRISK,9,FALSE)</f>
        <v>18878.714398</v>
      </c>
      <c r="BM14" s="90">
        <f t="shared" ref="BM14:BM74" si="11">VLOOKUP($A14,OPTIONRISK,10,FALSE)</f>
        <v>-54211.807730869223</v>
      </c>
      <c r="BN14" s="89">
        <f t="shared" ref="BN14:BN77" si="12">VLOOKUP($A14,OPTIONRISK,5,FALSE)</f>
        <v>6.9986573063000002</v>
      </c>
    </row>
    <row r="15" spans="1:66" x14ac:dyDescent="0.25">
      <c r="A15" s="84">
        <v>37288</v>
      </c>
      <c r="B15" s="87">
        <f t="shared" ref="B15:B78" si="13">G15+L15+N15+K15+M15+O15</f>
        <v>310.64462557599984</v>
      </c>
      <c r="C15" s="89">
        <f t="shared" si="2"/>
        <v>4.0856313448000003</v>
      </c>
      <c r="D15" s="257">
        <f>I15+BL15+'basis opt greeks'!C10</f>
        <v>44156.656373974285</v>
      </c>
      <c r="E15" s="257">
        <f>J15+BM15+'basis opt greeks'!D10</f>
        <v>-43302.378452714933</v>
      </c>
      <c r="F15" s="291">
        <f t="shared" si="3"/>
        <v>331.07278229999986</v>
      </c>
      <c r="G15" s="87">
        <f>DSUM(OPTTRADES,G$11,$A510:$A511)</f>
        <v>0</v>
      </c>
      <c r="H15" s="89">
        <f>DSUM(OPTTRADES,H$11,$A510:$A511)</f>
        <v>0</v>
      </c>
      <c r="I15" s="87">
        <f>DSUM(OPTTRADES,I$11,$A510:$A511)</f>
        <v>0</v>
      </c>
      <c r="J15" s="87">
        <f>DSUM(OPTTRADES,J$11,$A510:$A511)</f>
        <v>0</v>
      </c>
      <c r="K15" s="332">
        <f>[6]POSITION!D12</f>
        <v>-35.11</v>
      </c>
      <c r="L15" s="333">
        <f t="shared" si="4"/>
        <v>409.08634710999985</v>
      </c>
      <c r="M15" s="333">
        <v>-42.903564809999992</v>
      </c>
      <c r="N15" s="334">
        <f t="shared" ref="N15:N69" si="14">DSUM(SWAPTRADES,$AE15,N$11:N$12)</f>
        <v>0</v>
      </c>
      <c r="O15" s="87">
        <f t="shared" ref="O15:O78" si="15">BN15*U15*100</f>
        <v>-20.428156724000001</v>
      </c>
      <c r="P15" s="85">
        <f t="shared" si="5"/>
        <v>2.7930000000000001</v>
      </c>
      <c r="R15" s="81" t="e">
        <f>[2]!'NGc2 LAST'</f>
        <v>#REF!</v>
      </c>
      <c r="S15" s="85">
        <f t="shared" si="6"/>
        <v>2.746</v>
      </c>
      <c r="T15" s="81">
        <f t="shared" si="7"/>
        <v>2.746</v>
      </c>
      <c r="U15" s="81">
        <f t="shared" ref="U15:U44" si="16">ROUND(T15-P15,2)</f>
        <v>-0.05</v>
      </c>
      <c r="V15" s="188">
        <f t="shared" si="8"/>
        <v>373.97634710999984</v>
      </c>
      <c r="W15" s="87">
        <f t="shared" ref="W15:W44" si="17">VLOOKUP(A15,GAMMALOOK,Y15,FALSE)</f>
        <v>-111.45348782000001</v>
      </c>
      <c r="X15" s="87"/>
      <c r="Y15" s="87">
        <f t="shared" ref="Y15:Y44" si="18">HLOOKUP(U15,GAMMALOOK,2)</f>
        <v>11</v>
      </c>
      <c r="Z15" s="87"/>
      <c r="AA15" s="87"/>
      <c r="AB15" s="87">
        <f t="shared" si="0"/>
        <v>373.97634710999984</v>
      </c>
      <c r="AC15" s="81"/>
      <c r="AD15" s="259"/>
      <c r="AE15" s="143" t="s">
        <v>135</v>
      </c>
      <c r="AF15" s="259"/>
      <c r="AG15" s="82"/>
      <c r="AH15" s="87">
        <f t="shared" si="9"/>
        <v>0</v>
      </c>
      <c r="AJ15" s="87">
        <v>-44.165289540000003</v>
      </c>
      <c r="AS15" s="172">
        <f>U15+I$6</f>
        <v>-0.18</v>
      </c>
      <c r="AT15" s="87">
        <f t="shared" si="1"/>
        <v>-4.7118855249999951</v>
      </c>
      <c r="AU15" s="87"/>
      <c r="AV15" s="87"/>
      <c r="AW15" s="81"/>
      <c r="AX15" s="81"/>
      <c r="AY15" s="81"/>
      <c r="AZ15" s="81"/>
      <c r="BA15" s="82"/>
      <c r="BL15" s="90">
        <f t="shared" si="10"/>
        <v>41368.98906</v>
      </c>
      <c r="BM15" s="90">
        <f t="shared" si="11"/>
        <v>-42034.188845722027</v>
      </c>
      <c r="BN15" s="89">
        <f t="shared" si="12"/>
        <v>4.0856313448000003</v>
      </c>
    </row>
    <row r="16" spans="1:66" x14ac:dyDescent="0.25">
      <c r="A16" s="84">
        <v>37316</v>
      </c>
      <c r="B16" s="87">
        <f t="shared" si="13"/>
        <v>986.16667798389983</v>
      </c>
      <c r="C16" s="89">
        <f t="shared" si="2"/>
        <v>-7.5561053013000015</v>
      </c>
      <c r="D16" s="257">
        <f>I16+BL16+'basis opt greeks'!C11</f>
        <v>-83005.169924074537</v>
      </c>
      <c r="E16" s="257">
        <f>J16+BM16+'basis opt greeks'!D11</f>
        <v>42466.986143911323</v>
      </c>
      <c r="F16" s="291">
        <f t="shared" si="3"/>
        <v>963.49836207999988</v>
      </c>
      <c r="G16" s="87">
        <f>DSUM(OPTTRADES,G$11,$A512:$A513)</f>
        <v>0</v>
      </c>
      <c r="H16" s="89">
        <f>DSUM(OPTTRADES,H$11,$A512:$A513)</f>
        <v>0</v>
      </c>
      <c r="I16" s="87">
        <f>DSUM(OPTTRADES,I$11,$A512:$A513)</f>
        <v>0</v>
      </c>
      <c r="J16" s="87">
        <f>DSUM(OPTTRADES,J$11,$A512:$A513)</f>
        <v>0</v>
      </c>
      <c r="K16" s="332">
        <f>[6]POSITION!D13</f>
        <v>-23.04</v>
      </c>
      <c r="L16" s="333">
        <f t="shared" si="4"/>
        <v>1005.2398094899999</v>
      </c>
      <c r="M16" s="333">
        <v>-18.701447409999997</v>
      </c>
      <c r="N16" s="334">
        <f t="shared" si="14"/>
        <v>0</v>
      </c>
      <c r="O16" s="87">
        <f t="shared" si="15"/>
        <v>22.668315903900005</v>
      </c>
      <c r="P16" s="85">
        <f t="shared" si="5"/>
        <v>2.7949999999999999</v>
      </c>
      <c r="R16" s="81" t="e">
        <f>[2]!'NGc3 LAST'</f>
        <v>#REF!</v>
      </c>
      <c r="S16" s="85">
        <f t="shared" si="6"/>
        <v>2.7629999999999999</v>
      </c>
      <c r="T16" s="81">
        <f t="shared" si="7"/>
        <v>2.7629999999999999</v>
      </c>
      <c r="U16" s="81">
        <f t="shared" si="16"/>
        <v>-0.03</v>
      </c>
      <c r="V16" s="188">
        <f t="shared" si="8"/>
        <v>982.19980948999989</v>
      </c>
      <c r="W16" s="87">
        <f t="shared" si="17"/>
        <v>14.060780160000002</v>
      </c>
      <c r="X16" s="87"/>
      <c r="Y16" s="87">
        <f t="shared" si="18"/>
        <v>11</v>
      </c>
      <c r="Z16" s="87"/>
      <c r="AA16" s="87"/>
      <c r="AB16" s="87">
        <f t="shared" si="0"/>
        <v>982.19980948999989</v>
      </c>
      <c r="AC16" s="81"/>
      <c r="AD16" s="259"/>
      <c r="AE16" s="144" t="s">
        <v>136</v>
      </c>
      <c r="AF16" s="259"/>
      <c r="AG16" s="82"/>
      <c r="AH16" s="87">
        <f t="shared" si="9"/>
        <v>0</v>
      </c>
      <c r="AJ16" s="87">
        <v>-47.268503410000001</v>
      </c>
      <c r="AS16" s="172">
        <f>U16+I$6</f>
        <v>-0.16</v>
      </c>
      <c r="AT16" s="87">
        <f>VLOOKUP($A16,westgamma,HLOOKUP(AS16,eastgamma,2),FALSE)</f>
        <v>-1.918119071999997</v>
      </c>
      <c r="AU16" s="87"/>
      <c r="AV16" s="87"/>
      <c r="AW16" s="81"/>
      <c r="AX16" s="81"/>
      <c r="AY16" s="81"/>
      <c r="AZ16" s="81"/>
      <c r="BA16" s="82"/>
      <c r="BL16" s="90">
        <f t="shared" si="10"/>
        <v>-90578.214772000007</v>
      </c>
      <c r="BM16" s="90">
        <f t="shared" si="11"/>
        <v>44594.008720054779</v>
      </c>
      <c r="BN16" s="89">
        <f t="shared" si="12"/>
        <v>-7.5561053013000015</v>
      </c>
    </row>
    <row r="17" spans="1:66" x14ac:dyDescent="0.25">
      <c r="A17" s="84">
        <v>37347</v>
      </c>
      <c r="B17" s="87">
        <f t="shared" si="13"/>
        <v>-874.37545835200001</v>
      </c>
      <c r="C17" s="89">
        <f t="shared" si="2"/>
        <v>10.722793467999999</v>
      </c>
      <c r="D17" s="257">
        <f>I17+BL17+'basis opt greeks'!C12</f>
        <v>145858.1605656957</v>
      </c>
      <c r="E17" s="257">
        <f>J17+BM17+'basis opt greeks'!D12</f>
        <v>-40920.18251814336</v>
      </c>
      <c r="F17" s="291">
        <f t="shared" si="3"/>
        <v>-831.48428448000004</v>
      </c>
      <c r="G17" s="87">
        <f>DSUM(OPTTRADES,G$11,$A514:$A515)</f>
        <v>0</v>
      </c>
      <c r="H17" s="89">
        <f>DSUM(OPTTRADES,H$11,$A514:$A515)</f>
        <v>0</v>
      </c>
      <c r="I17" s="87">
        <f>DSUM(OPTTRADES,I$11,$A514:$A515)</f>
        <v>0</v>
      </c>
      <c r="J17" s="87">
        <f>DSUM(OPTTRADES,J$11,$A514:$A515)</f>
        <v>0</v>
      </c>
      <c r="K17" s="332">
        <f>[6]POSITION!D14</f>
        <v>0.08</v>
      </c>
      <c r="L17" s="333">
        <f t="shared" si="4"/>
        <v>-830.96009833000005</v>
      </c>
      <c r="M17" s="333">
        <v>-0.60418614999999942</v>
      </c>
      <c r="N17" s="334">
        <f t="shared" si="14"/>
        <v>0</v>
      </c>
      <c r="O17" s="87">
        <f t="shared" si="15"/>
        <v>-42.891173871999996</v>
      </c>
      <c r="P17" s="85">
        <f t="shared" si="5"/>
        <v>2.7650000000000001</v>
      </c>
      <c r="R17" s="81" t="e">
        <f>[2]!'NGc4 LAST'</f>
        <v>#REF!</v>
      </c>
      <c r="S17" s="85">
        <f t="shared" si="6"/>
        <v>2.73</v>
      </c>
      <c r="T17" s="81">
        <f>IF(SETTLE="SETTLE",P17+Q17,IF(SETTLE="options",S17,IF(R17&gt;0,R17,P17+Q17)))</f>
        <v>2.73</v>
      </c>
      <c r="U17" s="81">
        <f t="shared" si="16"/>
        <v>-0.04</v>
      </c>
      <c r="V17" s="188">
        <f t="shared" si="8"/>
        <v>-830.88009833000001</v>
      </c>
      <c r="W17" s="87">
        <f t="shared" si="17"/>
        <v>13.410310340000001</v>
      </c>
      <c r="X17" s="87"/>
      <c r="Y17" s="87">
        <f t="shared" si="18"/>
        <v>11</v>
      </c>
      <c r="Z17" s="87"/>
      <c r="AA17" s="87"/>
      <c r="AB17" s="87">
        <f t="shared" si="0"/>
        <v>-830.88009833000001</v>
      </c>
      <c r="AC17" s="81"/>
      <c r="AD17" s="259"/>
      <c r="AE17" s="143" t="s">
        <v>137</v>
      </c>
      <c r="AF17" s="259"/>
      <c r="AG17" s="82"/>
      <c r="AH17" s="87">
        <f t="shared" si="9"/>
        <v>0</v>
      </c>
      <c r="AJ17" s="87">
        <v>-84.583520800000016</v>
      </c>
      <c r="AS17" s="172">
        <f>U17+I$6</f>
        <v>-0.17</v>
      </c>
      <c r="AT17" s="87">
        <f t="shared" si="1"/>
        <v>-5.6349139679999958</v>
      </c>
      <c r="AU17" s="87"/>
      <c r="AV17" s="87"/>
      <c r="AW17" s="81"/>
      <c r="AX17" s="81"/>
      <c r="AY17" s="81"/>
      <c r="AZ17" s="81"/>
      <c r="BA17" s="82"/>
      <c r="BL17" s="90">
        <f t="shared" si="10"/>
        <v>136271.52491099999</v>
      </c>
      <c r="BM17" s="90">
        <f t="shared" si="11"/>
        <v>-39053.181212320247</v>
      </c>
      <c r="BN17" s="89">
        <f t="shared" si="12"/>
        <v>10.722793467999999</v>
      </c>
    </row>
    <row r="18" spans="1:66" x14ac:dyDescent="0.25">
      <c r="A18" s="84">
        <v>37377</v>
      </c>
      <c r="B18" s="87">
        <f t="shared" si="13"/>
        <v>-13.924093890999998</v>
      </c>
      <c r="C18" s="89">
        <f t="shared" si="2"/>
        <v>-1.3218159117999999</v>
      </c>
      <c r="D18" s="257">
        <f>I18+BL18+'basis opt greeks'!C13</f>
        <v>-7374.1987204285142</v>
      </c>
      <c r="E18" s="257">
        <f>J18+BM18+'basis opt greeks'!D13</f>
        <v>2207.5580013382314</v>
      </c>
      <c r="F18" s="291">
        <f t="shared" si="3"/>
        <v>-20.53317345</v>
      </c>
      <c r="G18" s="87">
        <f>DSUM(OPTTRADES,G$11,$A516:$A517)</f>
        <v>0</v>
      </c>
      <c r="H18" s="172">
        <f>DSUM(OPTTRADES,H$11,$A516:$A517)</f>
        <v>0</v>
      </c>
      <c r="I18" s="87">
        <f>DSUM(OPTTRADES,I$11,$A516:$A517)</f>
        <v>0</v>
      </c>
      <c r="J18" s="87">
        <f>DSUM(OPTTRADES,J$11,$A516:$A517)</f>
        <v>0</v>
      </c>
      <c r="K18" s="332">
        <f>[6]POSITION!D15</f>
        <v>1.81</v>
      </c>
      <c r="L18" s="333">
        <f t="shared" si="4"/>
        <v>-20.775595469999999</v>
      </c>
      <c r="M18" s="333">
        <v>-1.5675779799999989</v>
      </c>
      <c r="N18" s="334">
        <f t="shared" si="14"/>
        <v>0</v>
      </c>
      <c r="O18" s="87">
        <f t="shared" si="15"/>
        <v>6.6090795590000004</v>
      </c>
      <c r="P18" s="85">
        <f t="shared" si="5"/>
        <v>2.8180000000000001</v>
      </c>
      <c r="R18" s="81" t="e">
        <f>[2]!'NGc5 LAST'</f>
        <v>#REF!</v>
      </c>
      <c r="S18" s="85">
        <f t="shared" si="6"/>
        <v>2.7679999999999998</v>
      </c>
      <c r="T18" s="81">
        <f t="shared" si="7"/>
        <v>2.7679999999999998</v>
      </c>
      <c r="U18" s="81">
        <f t="shared" si="16"/>
        <v>-0.05</v>
      </c>
      <c r="V18" s="188">
        <f t="shared" si="8"/>
        <v>-18.96559547</v>
      </c>
      <c r="W18" s="87">
        <f t="shared" si="17"/>
        <v>11.57362064</v>
      </c>
      <c r="X18" s="87"/>
      <c r="Y18" s="87">
        <f t="shared" si="18"/>
        <v>11</v>
      </c>
      <c r="Z18" s="87"/>
      <c r="AA18" s="87"/>
      <c r="AB18" s="87">
        <f t="shared" si="0"/>
        <v>-18.96559547</v>
      </c>
      <c r="AC18" s="81"/>
      <c r="AD18" s="259"/>
      <c r="AE18" s="143" t="s">
        <v>138</v>
      </c>
      <c r="AF18" s="259"/>
      <c r="AG18" s="82"/>
      <c r="AH18" s="87">
        <f t="shared" si="9"/>
        <v>0</v>
      </c>
      <c r="AJ18" s="87">
        <v>-23.953782380000003</v>
      </c>
      <c r="AS18" s="172">
        <f>U18+I$7</f>
        <v>-0.1</v>
      </c>
      <c r="AT18" s="87">
        <f t="shared" si="1"/>
        <v>-2.720807174499996</v>
      </c>
      <c r="AU18" s="87"/>
      <c r="AV18" s="87"/>
      <c r="AW18" s="81"/>
      <c r="AX18" s="81"/>
      <c r="AY18" s="81"/>
      <c r="AZ18" s="81"/>
      <c r="BA18" s="82"/>
      <c r="BL18" s="90">
        <f t="shared" si="10"/>
        <v>-19105.427188000001</v>
      </c>
      <c r="BM18" s="90">
        <f t="shared" si="11"/>
        <v>4018.8698395619399</v>
      </c>
      <c r="BN18" s="89">
        <f t="shared" si="12"/>
        <v>-1.3218159117999999</v>
      </c>
    </row>
    <row r="19" spans="1:66" x14ac:dyDescent="0.25">
      <c r="A19" s="84">
        <v>37408</v>
      </c>
      <c r="B19" s="87">
        <f t="shared" si="13"/>
        <v>34.017011150999991</v>
      </c>
      <c r="C19" s="89">
        <f t="shared" si="2"/>
        <v>-1.2761977901999999</v>
      </c>
      <c r="D19" s="257">
        <f>I19+BL19+'basis opt greeks'!C14</f>
        <v>-10160.975586459903</v>
      </c>
      <c r="E19" s="257">
        <f>J19+BM19+'basis opt greeks'!D14</f>
        <v>1813.5483423981054</v>
      </c>
      <c r="F19" s="291">
        <f t="shared" si="3"/>
        <v>27.636022199999996</v>
      </c>
      <c r="G19" s="87">
        <f>DSUM(OPTTRADES,G$11,$A518:$A519)</f>
        <v>0</v>
      </c>
      <c r="H19" s="172">
        <f>DSUM(OPTTRADES,H$11,$A518:$A519)</f>
        <v>0</v>
      </c>
      <c r="I19" s="87">
        <f>DSUM(OPTTRADES,I$11,$A518:$A519)</f>
        <v>0</v>
      </c>
      <c r="J19" s="87">
        <f>DSUM(OPTTRADES,J$11,$A518:$A519)</f>
        <v>0</v>
      </c>
      <c r="K19" s="332">
        <f>[6]POSITION!D16</f>
        <v>4.4000000000000004</v>
      </c>
      <c r="L19" s="333">
        <f t="shared" si="4"/>
        <v>24.665354389999997</v>
      </c>
      <c r="M19" s="333">
        <v>-1.42933219</v>
      </c>
      <c r="N19" s="334">
        <f t="shared" si="14"/>
        <v>0</v>
      </c>
      <c r="O19" s="87">
        <f t="shared" si="15"/>
        <v>6.3809889509999991</v>
      </c>
      <c r="P19" s="85">
        <f t="shared" si="5"/>
        <v>2.8719999999999999</v>
      </c>
      <c r="R19" s="81" t="e">
        <f>[2]!'NGc6 LAST'</f>
        <v>#REF!</v>
      </c>
      <c r="S19" s="85">
        <f t="shared" si="6"/>
        <v>2.8180000000000001</v>
      </c>
      <c r="T19" s="81">
        <f>IF(SETTLE="SETTLE",P19+Q19,IF(SETTLE="options",S19,IF(R19&gt;0,R19,P19+Q19)))</f>
        <v>2.8180000000000001</v>
      </c>
      <c r="U19" s="81">
        <f t="shared" si="16"/>
        <v>-0.05</v>
      </c>
      <c r="V19" s="188">
        <f t="shared" si="8"/>
        <v>29.065354389999996</v>
      </c>
      <c r="W19" s="87">
        <f t="shared" si="17"/>
        <v>10.462934090000003</v>
      </c>
      <c r="X19" s="87"/>
      <c r="Y19" s="87">
        <f t="shared" si="18"/>
        <v>11</v>
      </c>
      <c r="Z19" s="87"/>
      <c r="AA19" s="87"/>
      <c r="AB19" s="87">
        <f t="shared" si="0"/>
        <v>29.065354389999996</v>
      </c>
      <c r="AC19" s="81"/>
      <c r="AD19" s="259"/>
      <c r="AE19" s="143" t="s">
        <v>139</v>
      </c>
      <c r="AF19" s="259"/>
      <c r="AG19" s="82"/>
      <c r="AH19" s="87">
        <f t="shared" si="9"/>
        <v>0</v>
      </c>
      <c r="AJ19" s="87">
        <v>-17.273229560000001</v>
      </c>
      <c r="AS19" s="172">
        <f>U19</f>
        <v>-0.05</v>
      </c>
      <c r="AT19" s="87">
        <f t="shared" si="1"/>
        <v>-0.44738533200000002</v>
      </c>
      <c r="AU19" s="87"/>
      <c r="AV19" s="87"/>
      <c r="AW19" s="81"/>
      <c r="AX19" s="81"/>
      <c r="AY19" s="81"/>
      <c r="AZ19" s="81"/>
      <c r="BA19" s="82"/>
      <c r="BL19" s="90">
        <f t="shared" si="10"/>
        <v>-25986.462821000001</v>
      </c>
      <c r="BM19" s="90">
        <f t="shared" si="11"/>
        <v>3908.8312999315531</v>
      </c>
      <c r="BN19" s="89">
        <f t="shared" si="12"/>
        <v>-1.2761977901999999</v>
      </c>
    </row>
    <row r="20" spans="1:66" x14ac:dyDescent="0.25">
      <c r="A20" s="84">
        <v>37438</v>
      </c>
      <c r="B20" s="87">
        <f t="shared" si="13"/>
        <v>37.739511477599983</v>
      </c>
      <c r="C20" s="89">
        <f t="shared" si="2"/>
        <v>-1.1051839796</v>
      </c>
      <c r="D20" s="257">
        <f>I20+BL20+'basis opt greeks'!C15</f>
        <v>-7730.4846501201755</v>
      </c>
      <c r="E20" s="257">
        <f>J20+BM20+'basis opt greeks'!D15</f>
        <v>1153.9029583354668</v>
      </c>
      <c r="F20" s="291">
        <f t="shared" si="3"/>
        <v>31.108407599999985</v>
      </c>
      <c r="G20" s="87">
        <f>DSUM(OPTTRADES,G$11,$A520:$A521)</f>
        <v>0</v>
      </c>
      <c r="H20" s="172">
        <f>DSUM(OPTTRADES,H$11,$A520:$A521)</f>
        <v>0</v>
      </c>
      <c r="I20" s="87">
        <f>DSUM(OPTTRADES,I$11,$A520:$A521)</f>
        <v>0</v>
      </c>
      <c r="J20" s="87">
        <f>DSUM(OPTTRADES,J$11,$A520:$A521)</f>
        <v>0</v>
      </c>
      <c r="K20" s="332">
        <f>[6]POSITION!D17</f>
        <v>10.36</v>
      </c>
      <c r="L20" s="333">
        <f t="shared" si="4"/>
        <v>22.576938449999989</v>
      </c>
      <c r="M20" s="333">
        <v>-1.8285308500000004</v>
      </c>
      <c r="N20" s="334">
        <f>DSUM(SWAPTRADES,$AE20,N$11:N$12)</f>
        <v>0</v>
      </c>
      <c r="O20" s="87">
        <f t="shared" si="15"/>
        <v>6.6311038776000002</v>
      </c>
      <c r="P20" s="85">
        <f t="shared" si="5"/>
        <v>2.9169999999999998</v>
      </c>
      <c r="R20" s="81" t="e">
        <f>[2]!'NGc7 LAST'</f>
        <v>#REF!</v>
      </c>
      <c r="S20" s="85">
        <f t="shared" si="6"/>
        <v>2.86</v>
      </c>
      <c r="T20" s="81">
        <f t="shared" si="7"/>
        <v>2.86</v>
      </c>
      <c r="U20" s="81">
        <f t="shared" si="16"/>
        <v>-0.06</v>
      </c>
      <c r="V20" s="188">
        <f t="shared" si="8"/>
        <v>32.936938449999985</v>
      </c>
      <c r="W20" s="87">
        <f t="shared" si="17"/>
        <v>50.953795769999999</v>
      </c>
      <c r="X20" s="87"/>
      <c r="Y20" s="87">
        <f t="shared" si="18"/>
        <v>10</v>
      </c>
      <c r="Z20" s="87"/>
      <c r="AA20" s="87"/>
      <c r="AB20" s="87">
        <f t="shared" si="0"/>
        <v>32.936938449999985</v>
      </c>
      <c r="AC20" s="81"/>
      <c r="AD20" s="259"/>
      <c r="AE20" s="143" t="s">
        <v>140</v>
      </c>
      <c r="AF20" s="259"/>
      <c r="AG20" s="82"/>
      <c r="AH20" s="87">
        <f t="shared" si="9"/>
        <v>0</v>
      </c>
      <c r="AJ20" s="87">
        <v>-17.961788899999998</v>
      </c>
      <c r="AS20" s="172">
        <f>U20</f>
        <v>-0.06</v>
      </c>
      <c r="AT20" s="87">
        <f t="shared" si="1"/>
        <v>0.18249301600000001</v>
      </c>
      <c r="AU20" s="87"/>
      <c r="AV20" s="87"/>
      <c r="AW20" s="81"/>
      <c r="AX20" s="81"/>
      <c r="AY20" s="81"/>
      <c r="AZ20" s="81"/>
      <c r="BA20" s="82"/>
      <c r="BL20" s="90">
        <f t="shared" si="10"/>
        <v>-26244.8377</v>
      </c>
      <c r="BM20" s="90">
        <f t="shared" si="11"/>
        <v>3257.8056054756962</v>
      </c>
      <c r="BN20" s="89">
        <f t="shared" si="12"/>
        <v>-1.1051839796</v>
      </c>
    </row>
    <row r="21" spans="1:66" x14ac:dyDescent="0.25">
      <c r="A21" s="84">
        <v>37469</v>
      </c>
      <c r="B21" s="87">
        <f t="shared" si="13"/>
        <v>40.925123700000007</v>
      </c>
      <c r="C21" s="89">
        <f t="shared" si="2"/>
        <v>-1.0050330600000001</v>
      </c>
      <c r="D21" s="257">
        <f>I21+BL21+'basis opt greeks'!C16</f>
        <v>-7687.5911292929231</v>
      </c>
      <c r="E21" s="257">
        <f>J21+BM21+'basis opt greeks'!D16</f>
        <v>872.27650827153911</v>
      </c>
      <c r="F21" s="291">
        <f t="shared" si="3"/>
        <v>34.894925340000007</v>
      </c>
      <c r="G21" s="87">
        <f>DSUM(OPTTRADES,G$11,$A522:$A523)</f>
        <v>0</v>
      </c>
      <c r="H21" s="87">
        <f>DSUM(OPTTRADES,H$11,$A522:$A523)</f>
        <v>0</v>
      </c>
      <c r="I21" s="87">
        <f>DSUM(OPTTRADES,I$11,$A522:$A523)</f>
        <v>0</v>
      </c>
      <c r="J21" s="87">
        <f>DSUM(OPTTRADES,J$11,$A522:$A523)</f>
        <v>0</v>
      </c>
      <c r="K21" s="332">
        <f>[6]POSITION!D18</f>
        <v>14.26</v>
      </c>
      <c r="L21" s="333">
        <f t="shared" si="4"/>
        <v>24.046993390000008</v>
      </c>
      <c r="M21" s="333">
        <v>-3.4120680499999994</v>
      </c>
      <c r="N21" s="334">
        <f t="shared" si="14"/>
        <v>0</v>
      </c>
      <c r="O21" s="87">
        <f t="shared" si="15"/>
        <v>6.0301983600000009</v>
      </c>
      <c r="P21" s="85">
        <f t="shared" si="5"/>
        <v>2.9620000000000002</v>
      </c>
      <c r="R21" s="81" t="e">
        <f>[2]!'NGc8 LAST'</f>
        <v>#REF!</v>
      </c>
      <c r="S21" s="85">
        <f t="shared" si="6"/>
        <v>2.903</v>
      </c>
      <c r="T21" s="81">
        <f t="shared" si="7"/>
        <v>2.903</v>
      </c>
      <c r="U21" s="81">
        <f t="shared" si="16"/>
        <v>-0.06</v>
      </c>
      <c r="V21" s="188">
        <f t="shared" si="8"/>
        <v>38.306993390000009</v>
      </c>
      <c r="W21" s="87">
        <f t="shared" si="17"/>
        <v>45.191693299999997</v>
      </c>
      <c r="X21" s="87"/>
      <c r="Y21" s="87">
        <f t="shared" si="18"/>
        <v>10</v>
      </c>
      <c r="Z21" s="87"/>
      <c r="AA21" s="87"/>
      <c r="AB21" s="87">
        <f t="shared" si="0"/>
        <v>38.306993390000009</v>
      </c>
      <c r="AC21" s="81"/>
      <c r="AD21" s="259"/>
      <c r="AE21" s="143" t="s">
        <v>141</v>
      </c>
      <c r="AF21" s="259"/>
      <c r="AG21" s="82"/>
      <c r="AH21" s="87">
        <f t="shared" si="9"/>
        <v>0</v>
      </c>
      <c r="AJ21" s="87">
        <v>-17.401215669999996</v>
      </c>
      <c r="AS21" s="172">
        <f>U21</f>
        <v>-0.06</v>
      </c>
      <c r="AT21" s="87">
        <f t="shared" si="1"/>
        <v>0.91160065600000006</v>
      </c>
      <c r="AU21" s="87"/>
      <c r="AV21" s="87"/>
      <c r="AW21" s="81"/>
      <c r="AX21" s="81"/>
      <c r="AY21" s="81"/>
      <c r="AZ21" s="81"/>
      <c r="BA21" s="82"/>
      <c r="BL21" s="90">
        <f t="shared" si="10"/>
        <v>-27044.161446999999</v>
      </c>
      <c r="BM21" s="90">
        <f t="shared" si="11"/>
        <v>2813.9388744695357</v>
      </c>
      <c r="BN21" s="89">
        <f t="shared" si="12"/>
        <v>-1.0050330600000001</v>
      </c>
    </row>
    <row r="22" spans="1:66" x14ac:dyDescent="0.25">
      <c r="A22" s="84">
        <v>37500</v>
      </c>
      <c r="B22" s="87">
        <f t="shared" si="13"/>
        <v>66.176003358999992</v>
      </c>
      <c r="C22" s="89">
        <f t="shared" si="2"/>
        <v>-0.82863357650000014</v>
      </c>
      <c r="D22" s="257">
        <f>I22+BL22+'basis opt greeks'!C17</f>
        <v>-4152.1636057429969</v>
      </c>
      <c r="E22" s="257">
        <f>J22+BM22+'basis opt greeks'!D17</f>
        <v>261.46844094893322</v>
      </c>
      <c r="F22" s="291">
        <f t="shared" si="3"/>
        <v>61.204201899999994</v>
      </c>
      <c r="G22" s="87">
        <f>DSUM(OPTTRADES,G$11,$A524:$A525)</f>
        <v>0</v>
      </c>
      <c r="H22" s="87">
        <f>DSUM(OPTTRADES,H$11,$A524:$A525)</f>
        <v>0</v>
      </c>
      <c r="I22" s="87">
        <f>DSUM(OPTTRADES,I$11,$A524:$A525)</f>
        <v>0</v>
      </c>
      <c r="J22" s="87">
        <f>DSUM(OPTTRADES,J$11,$A524:$A525)</f>
        <v>0</v>
      </c>
      <c r="K22" s="332">
        <f>[6]POSITION!D19</f>
        <v>15.55</v>
      </c>
      <c r="L22" s="333">
        <f t="shared" si="4"/>
        <v>48.448014479999991</v>
      </c>
      <c r="M22" s="333">
        <v>-2.7938125800000004</v>
      </c>
      <c r="N22" s="334">
        <f t="shared" si="14"/>
        <v>0</v>
      </c>
      <c r="O22" s="87">
        <f t="shared" si="15"/>
        <v>4.9718014590000008</v>
      </c>
      <c r="P22" s="85">
        <f t="shared" si="5"/>
        <v>2.9590000000000001</v>
      </c>
      <c r="R22" s="81" t="e">
        <f>[2]!'NGc9 LAST'</f>
        <v>#REF!</v>
      </c>
      <c r="S22" s="85">
        <f t="shared" si="6"/>
        <v>2.899</v>
      </c>
      <c r="T22" s="81">
        <f t="shared" si="7"/>
        <v>2.899</v>
      </c>
      <c r="U22" s="81">
        <f t="shared" si="16"/>
        <v>-0.06</v>
      </c>
      <c r="V22" s="188">
        <f t="shared" si="8"/>
        <v>63.998014479999995</v>
      </c>
      <c r="W22" s="87">
        <f t="shared" si="17"/>
        <v>-12.847673029999999</v>
      </c>
      <c r="X22" s="87"/>
      <c r="Y22" s="87">
        <f t="shared" si="18"/>
        <v>10</v>
      </c>
      <c r="Z22" s="87"/>
      <c r="AA22" s="87"/>
      <c r="AB22" s="87">
        <f t="shared" si="0"/>
        <v>63.998014479999995</v>
      </c>
      <c r="AC22" s="81"/>
      <c r="AD22" s="259"/>
      <c r="AE22" s="143" t="s">
        <v>142</v>
      </c>
      <c r="AF22" s="259"/>
      <c r="AG22" s="82"/>
      <c r="AH22" s="87">
        <f t="shared" si="9"/>
        <v>0</v>
      </c>
      <c r="AJ22" s="87">
        <v>-17.75031044</v>
      </c>
      <c r="AS22" s="172">
        <f t="shared" ref="AS22:AS44" si="19">U22</f>
        <v>-0.06</v>
      </c>
      <c r="AT22" s="87">
        <f t="shared" si="1"/>
        <v>1.2904714080000002</v>
      </c>
      <c r="AU22" s="87"/>
      <c r="AV22" s="87"/>
      <c r="AW22" s="81"/>
      <c r="AX22" s="81"/>
      <c r="AY22" s="81"/>
      <c r="AZ22" s="81"/>
      <c r="BA22" s="82"/>
      <c r="BL22" s="90">
        <f t="shared" si="10"/>
        <v>-24596.248357</v>
      </c>
      <c r="BM22" s="90">
        <f t="shared" si="11"/>
        <v>2099.5294814510626</v>
      </c>
      <c r="BN22" s="89">
        <f t="shared" si="12"/>
        <v>-0.82863357650000014</v>
      </c>
    </row>
    <row r="23" spans="1:66" x14ac:dyDescent="0.25">
      <c r="A23" s="84">
        <v>37530</v>
      </c>
      <c r="B23" s="87">
        <f t="shared" si="13"/>
        <v>-129.50402076750001</v>
      </c>
      <c r="C23" s="89">
        <f t="shared" si="2"/>
        <v>-0.74284999649999994</v>
      </c>
      <c r="D23" s="257">
        <f>I23+BL23+'basis opt greeks'!C18</f>
        <v>-13044.018514862797</v>
      </c>
      <c r="E23" s="257">
        <f>J23+BM23+'basis opt greeks'!D18</f>
        <v>861.68918647451017</v>
      </c>
      <c r="F23" s="291">
        <f t="shared" si="3"/>
        <v>-133.21827075000002</v>
      </c>
      <c r="G23" s="87">
        <f>DSUM(OPTTRADES,G$11,$A526:$A527)</f>
        <v>0</v>
      </c>
      <c r="H23" s="87">
        <f>DSUM(OPTTRADES,H$11,$A526:$A527)</f>
        <v>0</v>
      </c>
      <c r="I23" s="87">
        <f>DSUM(OPTTRADES,I$11,$A526:$A527)</f>
        <v>0</v>
      </c>
      <c r="J23" s="87">
        <f>DSUM(OPTTRADES,J$11,$A526:$A527)</f>
        <v>0</v>
      </c>
      <c r="K23" s="332">
        <f>[6]POSITION!D20</f>
        <v>17.190000000000001</v>
      </c>
      <c r="L23" s="333">
        <f t="shared" si="4"/>
        <v>-146.06050823000001</v>
      </c>
      <c r="M23" s="333">
        <v>-4.3477625200000016</v>
      </c>
      <c r="N23" s="334">
        <f t="shared" si="14"/>
        <v>0</v>
      </c>
      <c r="O23" s="87">
        <f t="shared" si="15"/>
        <v>3.7142499825000002</v>
      </c>
      <c r="P23" s="85">
        <f t="shared" si="5"/>
        <v>2.976</v>
      </c>
      <c r="R23" s="81" t="e">
        <f>[2]!'NGc10 LAST'</f>
        <v>#REF!</v>
      </c>
      <c r="S23" s="85">
        <f t="shared" si="6"/>
        <v>2.9220000000000002</v>
      </c>
      <c r="T23" s="81">
        <f t="shared" si="7"/>
        <v>2.9220000000000002</v>
      </c>
      <c r="U23" s="81">
        <f t="shared" si="16"/>
        <v>-0.05</v>
      </c>
      <c r="V23" s="188">
        <f t="shared" si="8"/>
        <v>-128.87050823000001</v>
      </c>
      <c r="W23" s="87">
        <f t="shared" si="17"/>
        <v>1.21436828</v>
      </c>
      <c r="X23" s="87"/>
      <c r="Y23" s="87">
        <f t="shared" si="18"/>
        <v>11</v>
      </c>
      <c r="Z23" s="87"/>
      <c r="AA23" s="87"/>
      <c r="AB23" s="87">
        <f t="shared" si="0"/>
        <v>-128.87050823000001</v>
      </c>
      <c r="AC23" s="81"/>
      <c r="AD23" s="259"/>
      <c r="AE23" s="143" t="s">
        <v>143</v>
      </c>
      <c r="AF23" s="259"/>
      <c r="AG23" s="82"/>
      <c r="AH23" s="87">
        <f t="shared" si="9"/>
        <v>0</v>
      </c>
      <c r="AJ23" s="87">
        <v>-17.68663012</v>
      </c>
      <c r="AS23" s="172">
        <f t="shared" si="19"/>
        <v>-0.05</v>
      </c>
      <c r="AT23" s="87">
        <f t="shared" si="1"/>
        <v>1.0545669479999999</v>
      </c>
      <c r="AU23" s="87"/>
      <c r="AV23" s="87"/>
      <c r="AW23" s="81"/>
      <c r="AX23" s="81"/>
      <c r="AY23" s="81"/>
      <c r="AZ23" s="81"/>
      <c r="BA23" s="82"/>
      <c r="BL23" s="90">
        <f t="shared" si="10"/>
        <v>-24054.240309999997</v>
      </c>
      <c r="BM23" s="90">
        <f t="shared" si="11"/>
        <v>1747.8535337440001</v>
      </c>
      <c r="BN23" s="89">
        <f t="shared" si="12"/>
        <v>-0.74284999649999994</v>
      </c>
    </row>
    <row r="24" spans="1:66" x14ac:dyDescent="0.25">
      <c r="A24" s="84">
        <v>37561</v>
      </c>
      <c r="B24" s="87">
        <f t="shared" si="13"/>
        <v>41.965793132000002</v>
      </c>
      <c r="C24" s="89">
        <f t="shared" si="2"/>
        <v>0.27890459199999995</v>
      </c>
      <c r="D24" s="257">
        <f>I24+BL24+'basis opt greeks'!C19</f>
        <v>27825.336458253954</v>
      </c>
      <c r="E24" s="257">
        <f>J24+BM24+'basis opt greeks'!D19</f>
        <v>-2510.7879893055028</v>
      </c>
      <c r="F24" s="291">
        <f t="shared" si="3"/>
        <v>43.081411500000002</v>
      </c>
      <c r="G24" s="87">
        <f>DSUM(OPTTRADES,G$11,$A528:$A529)</f>
        <v>0</v>
      </c>
      <c r="H24" s="87">
        <f>DSUM(OPTTRADES,H$11,$A528:$A529)</f>
        <v>0</v>
      </c>
      <c r="I24" s="87">
        <f>DSUM(OPTTRADES,I$11,$A528:$A529)</f>
        <v>0</v>
      </c>
      <c r="J24" s="87">
        <f>DSUM(OPTTRADES,J$11,$A528:$A529)</f>
        <v>0</v>
      </c>
      <c r="K24" s="332">
        <f>[6]POSITION!D21</f>
        <v>-2.09</v>
      </c>
      <c r="L24" s="333">
        <f t="shared" si="4"/>
        <v>61.020791310000007</v>
      </c>
      <c r="M24" s="333">
        <v>-15.849379809999999</v>
      </c>
      <c r="N24" s="334">
        <f t="shared" si="14"/>
        <v>0</v>
      </c>
      <c r="O24" s="87">
        <f t="shared" si="15"/>
        <v>-1.1156183679999998</v>
      </c>
      <c r="P24" s="85">
        <f t="shared" si="5"/>
        <v>3.1560000000000001</v>
      </c>
      <c r="R24" s="81" t="e">
        <f>[2]!'NGc11 LAST'</f>
        <v>#REF!</v>
      </c>
      <c r="S24" s="85">
        <f t="shared" si="6"/>
        <v>3.1190000000000002</v>
      </c>
      <c r="T24" s="81">
        <f t="shared" si="7"/>
        <v>3.1190000000000002</v>
      </c>
      <c r="U24" s="81">
        <f t="shared" si="16"/>
        <v>-0.04</v>
      </c>
      <c r="V24" s="188">
        <f t="shared" si="8"/>
        <v>58.930791310000004</v>
      </c>
      <c r="W24" s="87">
        <f t="shared" si="17"/>
        <v>-6.3001897400000004</v>
      </c>
      <c r="X24" s="87"/>
      <c r="Y24" s="87">
        <f t="shared" si="18"/>
        <v>11</v>
      </c>
      <c r="Z24" s="87"/>
      <c r="AA24" s="87"/>
      <c r="AB24" s="87">
        <f t="shared" si="0"/>
        <v>58.930791310000004</v>
      </c>
      <c r="AC24" s="81"/>
      <c r="AD24" s="259"/>
      <c r="AE24" s="143" t="s">
        <v>144</v>
      </c>
      <c r="AF24" s="259"/>
      <c r="AG24" s="82"/>
      <c r="AH24" s="87">
        <f t="shared" si="9"/>
        <v>0</v>
      </c>
      <c r="AJ24" s="87">
        <v>-18.394296670000003</v>
      </c>
      <c r="AS24" s="172">
        <f t="shared" si="19"/>
        <v>-0.04</v>
      </c>
      <c r="AT24" s="87">
        <f t="shared" si="1"/>
        <v>0.41487951000000001</v>
      </c>
      <c r="AU24" s="87"/>
      <c r="AV24" s="87"/>
      <c r="AW24" s="81"/>
      <c r="AX24" s="81"/>
      <c r="AY24" s="81"/>
      <c r="AZ24" s="81"/>
      <c r="BA24" s="82"/>
      <c r="BL24" s="90">
        <f t="shared" si="10"/>
        <v>15111.634947000002</v>
      </c>
      <c r="BM24" s="90">
        <f t="shared" si="11"/>
        <v>-1584.0773081451021</v>
      </c>
      <c r="BN24" s="89">
        <f t="shared" si="12"/>
        <v>0.27890459199999995</v>
      </c>
    </row>
    <row r="25" spans="1:66" x14ac:dyDescent="0.25">
      <c r="A25" s="84">
        <v>37591</v>
      </c>
      <c r="B25" s="87">
        <f t="shared" si="13"/>
        <v>10.464279386199996</v>
      </c>
      <c r="C25" s="89">
        <f t="shared" si="2"/>
        <v>-0.10579139809999999</v>
      </c>
      <c r="D25" s="257">
        <f>I25+BL25+'basis opt greeks'!C20</f>
        <v>10269.424805069095</v>
      </c>
      <c r="E25" s="257">
        <f>J25+BM25+'basis opt greeks'!D20</f>
        <v>-1137.1388823551069</v>
      </c>
      <c r="F25" s="291">
        <f t="shared" si="3"/>
        <v>10.252696589999996</v>
      </c>
      <c r="G25" s="87">
        <f>DSUM(OPTTRADES,G$11,$A530:$A531)</f>
        <v>0</v>
      </c>
      <c r="H25" s="87">
        <f>DSUM(OPTTRADES,H$11,$A530:$A531)</f>
        <v>0</v>
      </c>
      <c r="I25" s="87">
        <f>DSUM(OPTTRADES,I$11,$A530:$A531)</f>
        <v>0</v>
      </c>
      <c r="J25" s="87">
        <f>DSUM(OPTTRADES,J$11,$A530:$A531)</f>
        <v>0</v>
      </c>
      <c r="K25" s="332">
        <f>[6]POSITION!D22</f>
        <v>-1.07</v>
      </c>
      <c r="L25" s="333">
        <f t="shared" si="4"/>
        <v>30.924422070000002</v>
      </c>
      <c r="M25" s="333">
        <v>-19.601725480000006</v>
      </c>
      <c r="N25" s="334">
        <f t="shared" si="14"/>
        <v>0</v>
      </c>
      <c r="O25" s="87">
        <f t="shared" si="15"/>
        <v>0.21158279619999998</v>
      </c>
      <c r="P25" s="85">
        <f t="shared" si="5"/>
        <v>3.3290000000000002</v>
      </c>
      <c r="R25" s="81" t="e">
        <f>[2]!'NGc12 LAST'</f>
        <v>#REF!</v>
      </c>
      <c r="S25" s="85">
        <f t="shared" si="6"/>
        <v>3.306</v>
      </c>
      <c r="T25" s="81">
        <f t="shared" si="7"/>
        <v>3.306</v>
      </c>
      <c r="U25" s="81">
        <f t="shared" si="16"/>
        <v>-0.02</v>
      </c>
      <c r="V25" s="188">
        <f t="shared" si="8"/>
        <v>29.854422070000002</v>
      </c>
      <c r="W25" s="87">
        <f t="shared" si="17"/>
        <v>-6.4221598999999996</v>
      </c>
      <c r="X25" s="87"/>
      <c r="Y25" s="87">
        <f t="shared" si="18"/>
        <v>11</v>
      </c>
      <c r="Z25" s="87"/>
      <c r="AA25" s="87"/>
      <c r="AB25" s="87">
        <f t="shared" si="0"/>
        <v>29.854422070000002</v>
      </c>
      <c r="AC25" s="81"/>
      <c r="AD25" s="259"/>
      <c r="AE25" s="143" t="s">
        <v>145</v>
      </c>
      <c r="AF25" s="259"/>
      <c r="AG25" s="82"/>
      <c r="AH25" s="87">
        <f t="shared" si="9"/>
        <v>0</v>
      </c>
      <c r="AJ25" s="87">
        <v>7.662842809999999</v>
      </c>
      <c r="AS25" s="172">
        <f t="shared" si="19"/>
        <v>-0.02</v>
      </c>
      <c r="AT25" s="87">
        <f t="shared" si="1"/>
        <v>0.55708502400000004</v>
      </c>
      <c r="AU25" s="87"/>
      <c r="AV25" s="87"/>
      <c r="AW25" s="81"/>
      <c r="AX25" s="81"/>
      <c r="AY25" s="81"/>
      <c r="AZ25" s="81"/>
      <c r="BA25" s="82"/>
      <c r="BL25" s="90">
        <f t="shared" si="10"/>
        <v>-2117.0123100000001</v>
      </c>
      <c r="BM25" s="90">
        <f t="shared" si="11"/>
        <v>-316.09860424366423</v>
      </c>
      <c r="BN25" s="89">
        <f t="shared" si="12"/>
        <v>-0.10579139809999999</v>
      </c>
    </row>
    <row r="26" spans="1:66" x14ac:dyDescent="0.25">
      <c r="A26" s="84">
        <v>37622</v>
      </c>
      <c r="B26" s="87">
        <f t="shared" si="13"/>
        <v>236.46655537890001</v>
      </c>
      <c r="C26" s="89">
        <f t="shared" si="2"/>
        <v>0.61047636110000003</v>
      </c>
      <c r="D26" s="257">
        <f>I26+BL26+'basis opt greeks'!C21</f>
        <v>109054.36744593931</v>
      </c>
      <c r="E26" s="257">
        <f>J26+BM26+'basis opt greeks'!D21</f>
        <v>-4959.394222906174</v>
      </c>
      <c r="F26" s="291">
        <f t="shared" si="3"/>
        <v>237.07703174000002</v>
      </c>
      <c r="G26" s="87">
        <f>DSUM(OPTTRADES,G$11,$A532:$A533)</f>
        <v>0</v>
      </c>
      <c r="H26" s="87">
        <f>DSUM(OPTTRADES,H$11,$A532:$A533)</f>
        <v>0</v>
      </c>
      <c r="I26" s="87">
        <f>DSUM(OPTTRADES,I$11,$A532:$A533)</f>
        <v>0</v>
      </c>
      <c r="J26" s="87">
        <f>DSUM(OPTTRADES,J$11,$A532:$A533)</f>
        <v>0</v>
      </c>
      <c r="K26" s="332">
        <f>[6]POSITION!D23</f>
        <v>8.4700000000000006</v>
      </c>
      <c r="L26" s="333">
        <f t="shared" si="4"/>
        <v>248.7118921</v>
      </c>
      <c r="M26" s="333">
        <v>-20.10486036</v>
      </c>
      <c r="N26" s="334">
        <f t="shared" si="14"/>
        <v>0</v>
      </c>
      <c r="O26" s="87">
        <f t="shared" si="15"/>
        <v>-0.61047636110000003</v>
      </c>
      <c r="P26" s="85">
        <f t="shared" si="5"/>
        <v>3.4079999999999999</v>
      </c>
      <c r="R26" s="81" t="e">
        <f>[2]!'NGc13 LAST'</f>
        <v>#REF!</v>
      </c>
      <c r="S26" s="85">
        <f t="shared" si="6"/>
        <v>3.4009999999999998</v>
      </c>
      <c r="T26" s="81">
        <f t="shared" si="7"/>
        <v>3.4009999999999998</v>
      </c>
      <c r="U26" s="81">
        <f t="shared" si="16"/>
        <v>-0.01</v>
      </c>
      <c r="V26" s="188">
        <f t="shared" si="8"/>
        <v>257.18189210000003</v>
      </c>
      <c r="W26" s="87">
        <f t="shared" si="17"/>
        <v>-3.1635045800000001</v>
      </c>
      <c r="X26" s="87"/>
      <c r="Y26" s="87">
        <f t="shared" si="18"/>
        <v>11</v>
      </c>
      <c r="Z26" s="87"/>
      <c r="AA26" s="87"/>
      <c r="AB26" s="87">
        <f t="shared" si="0"/>
        <v>257.18189210000003</v>
      </c>
      <c r="AC26" s="81"/>
      <c r="AD26" s="259"/>
      <c r="AE26" s="143" t="s">
        <v>161</v>
      </c>
      <c r="AF26" s="259"/>
      <c r="AG26" s="82"/>
      <c r="AH26" s="87">
        <f t="shared" si="9"/>
        <v>0</v>
      </c>
      <c r="AJ26" s="87">
        <v>6.1056933400000011</v>
      </c>
      <c r="AS26" s="172">
        <f t="shared" si="19"/>
        <v>-0.01</v>
      </c>
      <c r="AT26" s="87">
        <f t="shared" si="1"/>
        <v>0.10915918000000001</v>
      </c>
      <c r="AU26" s="87"/>
      <c r="AV26" s="87"/>
      <c r="AW26" s="81"/>
      <c r="AX26" s="81"/>
      <c r="AY26" s="81"/>
      <c r="AZ26" s="81"/>
      <c r="BA26" s="82"/>
      <c r="BL26" s="90">
        <f t="shared" si="10"/>
        <v>97489.741785000006</v>
      </c>
      <c r="BM26" s="90">
        <f t="shared" si="11"/>
        <v>-4265.8417229294919</v>
      </c>
      <c r="BN26" s="89">
        <f t="shared" si="12"/>
        <v>0.61047636110000003</v>
      </c>
    </row>
    <row r="27" spans="1:66" x14ac:dyDescent="0.25">
      <c r="A27" s="84">
        <v>37653</v>
      </c>
      <c r="B27" s="87">
        <f t="shared" si="13"/>
        <v>236.20881649</v>
      </c>
      <c r="C27" s="89">
        <f t="shared" si="2"/>
        <v>0.62303260329999988</v>
      </c>
      <c r="D27" s="257">
        <f>I27+BL27+'basis opt greeks'!C22</f>
        <v>48290.995701273758</v>
      </c>
      <c r="E27" s="257">
        <f>J27+BM27+'basis opt greeks'!D22</f>
        <v>-2798.7641510114463</v>
      </c>
      <c r="F27" s="291">
        <f t="shared" si="3"/>
        <v>236.20881649</v>
      </c>
      <c r="G27" s="87">
        <f>DSUM(OPTTRADES,G$11,$A534:$A535)</f>
        <v>0</v>
      </c>
      <c r="H27" s="87">
        <f>DSUM(OPTTRADES,H$11,$A534:$A535)</f>
        <v>0</v>
      </c>
      <c r="I27" s="87">
        <f>DSUM(OPTTRADES,I$11,$A534:$A535)</f>
        <v>0</v>
      </c>
      <c r="J27" s="87">
        <f>DSUM(OPTTRADES,J$11,$A534:$A535)</f>
        <v>0</v>
      </c>
      <c r="K27" s="332">
        <f>[6]POSITION!D24</f>
        <v>7.46</v>
      </c>
      <c r="L27" s="333">
        <f t="shared" si="4"/>
        <v>245.90090208000001</v>
      </c>
      <c r="M27" s="333">
        <v>-17.152085589999999</v>
      </c>
      <c r="N27" s="334">
        <f t="shared" si="14"/>
        <v>0</v>
      </c>
      <c r="O27" s="87">
        <f t="shared" si="15"/>
        <v>0</v>
      </c>
      <c r="P27" s="85">
        <f t="shared" si="5"/>
        <v>3.3370000000000002</v>
      </c>
      <c r="R27" s="81" t="e">
        <f>[2]!'NGc14 LAST'</f>
        <v>#REF!</v>
      </c>
      <c r="S27" s="85">
        <f t="shared" si="6"/>
        <v>3.3359999999999999</v>
      </c>
      <c r="T27" s="81">
        <f t="shared" si="7"/>
        <v>3.3359999999999999</v>
      </c>
      <c r="U27" s="81">
        <f t="shared" si="16"/>
        <v>0</v>
      </c>
      <c r="V27" s="188">
        <f t="shared" si="8"/>
        <v>253.36090208000002</v>
      </c>
      <c r="W27" s="87">
        <f t="shared" si="17"/>
        <v>0</v>
      </c>
      <c r="X27" s="87"/>
      <c r="Y27" s="87">
        <f t="shared" si="18"/>
        <v>12</v>
      </c>
      <c r="Z27" s="87"/>
      <c r="AA27" s="87"/>
      <c r="AB27" s="87">
        <f t="shared" si="0"/>
        <v>253.36090208000002</v>
      </c>
      <c r="AC27" s="81"/>
      <c r="AD27" s="259"/>
      <c r="AE27" s="143" t="s">
        <v>150</v>
      </c>
      <c r="AF27" s="259"/>
      <c r="AG27" s="82"/>
      <c r="AH27" s="87">
        <f t="shared" si="9"/>
        <v>0</v>
      </c>
      <c r="AJ27" s="87">
        <v>11.364725630000001</v>
      </c>
      <c r="AS27" s="172">
        <f t="shared" si="19"/>
        <v>0</v>
      </c>
      <c r="AT27" s="87">
        <f t="shared" si="1"/>
        <v>9.6625788000000004E-2</v>
      </c>
      <c r="AU27" s="87"/>
      <c r="AV27" s="87"/>
      <c r="AW27" s="81"/>
      <c r="AX27" s="81"/>
      <c r="AY27" s="81"/>
      <c r="AZ27" s="81"/>
      <c r="BA27" s="82"/>
      <c r="BL27" s="90">
        <f t="shared" si="10"/>
        <v>36202.648140000005</v>
      </c>
      <c r="BM27" s="90">
        <f t="shared" si="11"/>
        <v>-2166.8030250513298</v>
      </c>
      <c r="BN27" s="89">
        <f t="shared" si="12"/>
        <v>0.62303260329999988</v>
      </c>
    </row>
    <row r="28" spans="1:66" x14ac:dyDescent="0.25">
      <c r="A28" s="84">
        <v>37681</v>
      </c>
      <c r="B28" s="87">
        <f t="shared" si="13"/>
        <v>-101.9303548054</v>
      </c>
      <c r="C28" s="89">
        <f t="shared" si="2"/>
        <v>0.30840927539999996</v>
      </c>
      <c r="D28" s="257">
        <f>I28+BL28+'basis opt greeks'!C23</f>
        <v>25643.448277129566</v>
      </c>
      <c r="E28" s="257">
        <f>J28+BM28+'basis opt greeks'!D23</f>
        <v>-1273.4773384775931</v>
      </c>
      <c r="F28" s="291">
        <f t="shared" si="3"/>
        <v>-101.62194553</v>
      </c>
      <c r="G28" s="87">
        <f>DSUM(OPTTRADES,G$11,$A536:$A537)</f>
        <v>0</v>
      </c>
      <c r="H28" s="87">
        <f>DSUM(OPTTRADES,H$11,$A536:$A537)</f>
        <v>0</v>
      </c>
      <c r="I28" s="87">
        <f>DSUM(OPTTRADES,I$11,$A536:$A537)</f>
        <v>0</v>
      </c>
      <c r="J28" s="87">
        <f>DSUM(OPTTRADES,J$11,$A536:$A537)</f>
        <v>0</v>
      </c>
      <c r="K28" s="332">
        <f>[6]POSITION!D25</f>
        <v>7.84</v>
      </c>
      <c r="L28" s="333">
        <f t="shared" si="4"/>
        <v>-96.302339200000006</v>
      </c>
      <c r="M28" s="333">
        <v>-13.159606329999999</v>
      </c>
      <c r="N28" s="334">
        <f t="shared" si="14"/>
        <v>0</v>
      </c>
      <c r="O28" s="87">
        <f t="shared" si="15"/>
        <v>-0.30840927539999996</v>
      </c>
      <c r="P28" s="85">
        <f t="shared" si="5"/>
        <v>3.2469999999999999</v>
      </c>
      <c r="R28" s="81" t="e">
        <f>[2]!'NGc15 LAST'</f>
        <v>#REF!</v>
      </c>
      <c r="S28" s="85">
        <f t="shared" si="6"/>
        <v>3.2360000000000002</v>
      </c>
      <c r="T28" s="81">
        <f t="shared" si="7"/>
        <v>3.2360000000000002</v>
      </c>
      <c r="U28" s="81">
        <f t="shared" si="16"/>
        <v>-0.01</v>
      </c>
      <c r="V28" s="188">
        <f t="shared" si="8"/>
        <v>-88.462339200000002</v>
      </c>
      <c r="W28" s="87">
        <f t="shared" si="17"/>
        <v>-7.2955818499999996</v>
      </c>
      <c r="X28" s="87"/>
      <c r="Y28" s="87">
        <f t="shared" si="18"/>
        <v>11</v>
      </c>
      <c r="Z28" s="87"/>
      <c r="AA28" s="87"/>
      <c r="AB28" s="87">
        <f t="shared" si="0"/>
        <v>-88.462339200000002</v>
      </c>
      <c r="AC28" s="81"/>
      <c r="AD28" s="259"/>
      <c r="AE28" s="144" t="s">
        <v>151</v>
      </c>
      <c r="AF28" s="259"/>
      <c r="AG28" s="82"/>
      <c r="AH28" s="87">
        <f t="shared" si="9"/>
        <v>0</v>
      </c>
      <c r="AJ28" s="87">
        <v>9.6966767799999989</v>
      </c>
      <c r="AS28" s="172">
        <f t="shared" si="19"/>
        <v>-0.01</v>
      </c>
      <c r="AT28" s="87">
        <f t="shared" si="1"/>
        <v>2.4566198000000001E-2</v>
      </c>
      <c r="AU28" s="87"/>
      <c r="AV28" s="87"/>
      <c r="AW28" s="81"/>
      <c r="AX28" s="81"/>
      <c r="AY28" s="81"/>
      <c r="AZ28" s="81"/>
      <c r="BA28" s="82"/>
      <c r="BL28" s="90">
        <f t="shared" si="10"/>
        <v>14956.938464999999</v>
      </c>
      <c r="BM28" s="90">
        <f t="shared" si="11"/>
        <v>-849.62225325119687</v>
      </c>
      <c r="BN28" s="89">
        <f t="shared" si="12"/>
        <v>0.30840927539999996</v>
      </c>
    </row>
    <row r="29" spans="1:66" x14ac:dyDescent="0.25">
      <c r="A29" s="84">
        <v>37712</v>
      </c>
      <c r="B29" s="87">
        <f t="shared" si="13"/>
        <v>-86.669084629999986</v>
      </c>
      <c r="C29" s="89">
        <f t="shared" si="2"/>
        <v>0.74324287249999987</v>
      </c>
      <c r="D29" s="257">
        <f>I29+BL29+'basis opt greeks'!C24</f>
        <v>44269.128512317446</v>
      </c>
      <c r="E29" s="257">
        <f>J29+BM29+'basis opt greeks'!D24</f>
        <v>-1741.9621206994764</v>
      </c>
      <c r="F29" s="291">
        <f t="shared" si="3"/>
        <v>-86.669084629999986</v>
      </c>
      <c r="G29" s="87">
        <f>DSUM(OPTTRADES,G$11,$A538:$A539)</f>
        <v>0</v>
      </c>
      <c r="H29" s="87">
        <f>DSUM(OPTTRADES,H$11,$A538:$A539)</f>
        <v>0</v>
      </c>
      <c r="I29" s="87">
        <f>DSUM(OPTTRADES,I$11,$A538:$A539)</f>
        <v>0</v>
      </c>
      <c r="J29" s="87">
        <f>DSUM(OPTTRADES,J$11,$A538:$A539)</f>
        <v>0</v>
      </c>
      <c r="K29" s="332">
        <f>[6]POSITION!D26</f>
        <v>4.6399999999999997</v>
      </c>
      <c r="L29" s="333">
        <f t="shared" si="4"/>
        <v>-92.725091209999988</v>
      </c>
      <c r="M29" s="333">
        <v>1.4160065799999999</v>
      </c>
      <c r="N29" s="334">
        <f t="shared" si="14"/>
        <v>0</v>
      </c>
      <c r="O29" s="87">
        <f t="shared" si="15"/>
        <v>0</v>
      </c>
      <c r="P29" s="85">
        <f t="shared" si="5"/>
        <v>3.0920000000000001</v>
      </c>
      <c r="R29" s="81" t="e">
        <f>[2]!'NGc16 LAST'</f>
        <v>#REF!</v>
      </c>
      <c r="S29" s="85">
        <f t="shared" si="6"/>
        <v>3.0910000000000002</v>
      </c>
      <c r="T29" s="81">
        <f t="shared" si="7"/>
        <v>3.0910000000000002</v>
      </c>
      <c r="U29" s="81">
        <f t="shared" si="16"/>
        <v>0</v>
      </c>
      <c r="V29" s="188">
        <f t="shared" si="8"/>
        <v>-88.085091209999987</v>
      </c>
      <c r="W29" s="87">
        <f t="shared" si="17"/>
        <v>0</v>
      </c>
      <c r="X29" s="87"/>
      <c r="Y29" s="87">
        <f t="shared" si="18"/>
        <v>12</v>
      </c>
      <c r="Z29" s="87"/>
      <c r="AA29" s="87"/>
      <c r="AB29" s="87">
        <f t="shared" si="0"/>
        <v>-88.085091209999987</v>
      </c>
      <c r="AC29" s="81"/>
      <c r="AD29" s="259"/>
      <c r="AE29" s="143" t="s">
        <v>152</v>
      </c>
      <c r="AF29" s="259"/>
      <c r="AG29" s="82"/>
      <c r="AH29" s="87">
        <f t="shared" si="9"/>
        <v>0</v>
      </c>
      <c r="AJ29" s="87">
        <v>8.6480045400000005</v>
      </c>
      <c r="AS29" s="172">
        <f t="shared" si="19"/>
        <v>0</v>
      </c>
      <c r="AT29" s="87">
        <f t="shared" si="1"/>
        <v>0.20558330200000002</v>
      </c>
      <c r="AU29" s="87"/>
      <c r="AV29" s="87"/>
      <c r="AW29" s="81"/>
      <c r="AX29" s="81"/>
      <c r="AY29" s="81"/>
      <c r="AZ29" s="81"/>
      <c r="BA29" s="82"/>
      <c r="BL29" s="90">
        <f t="shared" si="10"/>
        <v>32971.815454999996</v>
      </c>
      <c r="BM29" s="90">
        <f t="shared" si="11"/>
        <v>-1340.2240621492051</v>
      </c>
      <c r="BN29" s="89">
        <f t="shared" si="12"/>
        <v>0.74324287249999987</v>
      </c>
    </row>
    <row r="30" spans="1:66" x14ac:dyDescent="0.25">
      <c r="A30" s="84">
        <v>37742</v>
      </c>
      <c r="B30" s="87">
        <f t="shared" si="13"/>
        <v>-84.781643065200001</v>
      </c>
      <c r="C30" s="89">
        <f t="shared" si="2"/>
        <v>0.72249937519999996</v>
      </c>
      <c r="D30" s="257">
        <f>I30+BL30+'basis opt greeks'!C25</f>
        <v>45253.68788855731</v>
      </c>
      <c r="E30" s="257">
        <f>J30+BM30+'basis opt greeks'!D25</f>
        <v>-1617.4062323585906</v>
      </c>
      <c r="F30" s="291">
        <f t="shared" si="3"/>
        <v>-84.059143689999999</v>
      </c>
      <c r="G30" s="87">
        <f>DSUM(OPTTRADES,G$11,$A540:$A541)</f>
        <v>0</v>
      </c>
      <c r="H30" s="87">
        <f>DSUM(OPTTRADES,H$11,$A540:$A541)</f>
        <v>0</v>
      </c>
      <c r="I30" s="87">
        <f>DSUM(OPTTRADES,I$11,$A540:$A541)</f>
        <v>0</v>
      </c>
      <c r="J30" s="87">
        <f>DSUM(OPTTRADES,J$11,$A540:$A541)</f>
        <v>0</v>
      </c>
      <c r="K30" s="332">
        <f>[6]POSITION!D27</f>
        <v>4.67</v>
      </c>
      <c r="L30" s="333">
        <f t="shared" si="4"/>
        <v>-90.377012500000006</v>
      </c>
      <c r="M30" s="333">
        <v>1.6478688100000001</v>
      </c>
      <c r="N30" s="334">
        <f t="shared" si="14"/>
        <v>0</v>
      </c>
      <c r="O30" s="87">
        <f t="shared" si="15"/>
        <v>-0.72249937519999996</v>
      </c>
      <c r="P30" s="85">
        <f t="shared" si="5"/>
        <v>3.1</v>
      </c>
      <c r="R30" s="81" t="e">
        <f>[2]!'NGc17 LAST'</f>
        <v>#REF!</v>
      </c>
      <c r="S30" s="85">
        <f t="shared" si="6"/>
        <v>3.0910000000000002</v>
      </c>
      <c r="T30" s="81">
        <f t="shared" si="7"/>
        <v>3.0910000000000002</v>
      </c>
      <c r="U30" s="81">
        <f t="shared" si="16"/>
        <v>-0.01</v>
      </c>
      <c r="V30" s="188">
        <f t="shared" si="8"/>
        <v>-85.707012500000005</v>
      </c>
      <c r="W30" s="87">
        <f t="shared" si="17"/>
        <v>-6.9069264700000002</v>
      </c>
      <c r="X30" s="87"/>
      <c r="Y30" s="87">
        <f t="shared" si="18"/>
        <v>11</v>
      </c>
      <c r="Z30" s="87"/>
      <c r="AA30" s="87"/>
      <c r="AB30" s="87">
        <f t="shared" si="0"/>
        <v>-85.707012500000005</v>
      </c>
      <c r="AC30" s="81"/>
      <c r="AD30" s="259"/>
      <c r="AE30" s="143" t="s">
        <v>153</v>
      </c>
      <c r="AF30" s="259"/>
      <c r="AG30" s="82"/>
      <c r="AH30" s="87">
        <f t="shared" si="9"/>
        <v>0</v>
      </c>
      <c r="AJ30" s="87">
        <v>0.66660900000000001</v>
      </c>
      <c r="AS30" s="172">
        <f t="shared" si="19"/>
        <v>-0.01</v>
      </c>
      <c r="AT30" s="87">
        <f t="shared" si="1"/>
        <v>0.20555258600000001</v>
      </c>
      <c r="AU30" s="87"/>
      <c r="AV30" s="87"/>
      <c r="AW30" s="81"/>
      <c r="AX30" s="81"/>
      <c r="AY30" s="81"/>
      <c r="AZ30" s="81"/>
      <c r="BA30" s="82"/>
      <c r="BL30" s="90">
        <f t="shared" si="10"/>
        <v>33688.629809999999</v>
      </c>
      <c r="BM30" s="90">
        <f t="shared" si="11"/>
        <v>-1236.1772161533195</v>
      </c>
      <c r="BN30" s="89">
        <f t="shared" si="12"/>
        <v>0.72249937519999996</v>
      </c>
    </row>
    <row r="31" spans="1:66" x14ac:dyDescent="0.25">
      <c r="A31" s="84">
        <v>37773</v>
      </c>
      <c r="B31" s="87">
        <f t="shared" si="13"/>
        <v>-79.664967277499997</v>
      </c>
      <c r="C31" s="89">
        <f t="shared" si="2"/>
        <v>0.70977835750000007</v>
      </c>
      <c r="D31" s="257">
        <f>I31+BL31+'basis opt greeks'!C26</f>
        <v>48083.950561863043</v>
      </c>
      <c r="E31" s="257">
        <f>J31+BM31+'basis opt greeks'!D26</f>
        <v>-1585.1411663461477</v>
      </c>
      <c r="F31" s="291">
        <f t="shared" si="3"/>
        <v>-78.955188919999998</v>
      </c>
      <c r="G31" s="87">
        <f>DSUM(OPTTRADES,G$11,$A542:$A543)</f>
        <v>0</v>
      </c>
      <c r="H31" s="87">
        <f>DSUM(OPTTRADES,H$11,$A542:$A543)</f>
        <v>0</v>
      </c>
      <c r="I31" s="87">
        <f>DSUM(OPTTRADES,I$11,$A542:$A543)</f>
        <v>0</v>
      </c>
      <c r="J31" s="87">
        <f>DSUM(OPTTRADES,J$11,$A542:$A543)</f>
        <v>0</v>
      </c>
      <c r="K31" s="332">
        <f>[6]POSITION!D28</f>
        <v>4.25</v>
      </c>
      <c r="L31" s="333">
        <f t="shared" si="4"/>
        <v>-84.766818329999992</v>
      </c>
      <c r="M31" s="333">
        <v>1.5616294099999999</v>
      </c>
      <c r="N31" s="334">
        <f t="shared" si="14"/>
        <v>0</v>
      </c>
      <c r="O31" s="87">
        <f t="shared" si="15"/>
        <v>-0.70977835750000007</v>
      </c>
      <c r="P31" s="85">
        <f t="shared" si="5"/>
        <v>3.1349999999999998</v>
      </c>
      <c r="R31" s="81" t="e">
        <f>[2]!'NGc18 LAST'</f>
        <v>#REF!</v>
      </c>
      <c r="S31" s="85">
        <f t="shared" si="6"/>
        <v>3.121</v>
      </c>
      <c r="T31" s="81">
        <f t="shared" si="7"/>
        <v>3.121</v>
      </c>
      <c r="U31" s="81">
        <f t="shared" si="16"/>
        <v>-0.01</v>
      </c>
      <c r="V31" s="188">
        <f t="shared" si="8"/>
        <v>-80.516818329999992</v>
      </c>
      <c r="W31" s="87">
        <f t="shared" si="17"/>
        <v>-6.6675083500000003</v>
      </c>
      <c r="X31" s="87"/>
      <c r="Y31" s="87">
        <f t="shared" si="18"/>
        <v>11</v>
      </c>
      <c r="Z31" s="87"/>
      <c r="AA31" s="87"/>
      <c r="AB31" s="87">
        <f t="shared" si="0"/>
        <v>-80.516818329999992</v>
      </c>
      <c r="AC31" s="81"/>
      <c r="AD31" s="259"/>
      <c r="AE31" s="143" t="s">
        <v>154</v>
      </c>
      <c r="AF31" s="259"/>
      <c r="AG31" s="82"/>
      <c r="AH31" s="87">
        <f t="shared" si="9"/>
        <v>0</v>
      </c>
      <c r="AJ31" s="87">
        <v>0.47476315999999996</v>
      </c>
      <c r="AS31" s="172">
        <f t="shared" si="19"/>
        <v>-0.01</v>
      </c>
      <c r="AT31" s="87">
        <f t="shared" si="1"/>
        <v>0.20572757</v>
      </c>
      <c r="AU31" s="87"/>
      <c r="AV31" s="87"/>
      <c r="AW31" s="81"/>
      <c r="AX31" s="81"/>
      <c r="AY31" s="81"/>
      <c r="AZ31" s="81"/>
      <c r="BA31" s="82"/>
      <c r="BL31" s="90">
        <f t="shared" si="10"/>
        <v>35530.681894000001</v>
      </c>
      <c r="BM31" s="90">
        <f t="shared" si="11"/>
        <v>-1194.5531964407867</v>
      </c>
      <c r="BN31" s="89">
        <f t="shared" si="12"/>
        <v>0.70977835750000007</v>
      </c>
    </row>
    <row r="32" spans="1:66" x14ac:dyDescent="0.25">
      <c r="A32" s="84">
        <v>37803</v>
      </c>
      <c r="B32" s="87">
        <f t="shared" si="13"/>
        <v>-77.2988042458</v>
      </c>
      <c r="C32" s="89">
        <f t="shared" si="2"/>
        <v>0.68256193290000011</v>
      </c>
      <c r="D32" s="257">
        <f>I32+BL32+'basis opt greeks'!C27</f>
        <v>50089.968399910278</v>
      </c>
      <c r="E32" s="257">
        <f>J32+BM32+'basis opt greeks'!D27</f>
        <v>-1553.3991194667205</v>
      </c>
      <c r="F32" s="291">
        <f t="shared" si="3"/>
        <v>-75.933680379999998</v>
      </c>
      <c r="G32" s="87">
        <f>DSUM(OPTTRADES,G$11,$A544:$A545)</f>
        <v>0</v>
      </c>
      <c r="H32" s="87">
        <f>DSUM(OPTTRADES,H$11,$A544:$A545)</f>
        <v>0</v>
      </c>
      <c r="I32" s="87">
        <f>DSUM(OPTTRADES,I$11,$A544:$A545)</f>
        <v>0</v>
      </c>
      <c r="J32" s="87">
        <f>DSUM(OPTTRADES,J$11,$A544:$A545)</f>
        <v>0</v>
      </c>
      <c r="K32" s="332">
        <f>[6]POSITION!D29</f>
        <v>5.01</v>
      </c>
      <c r="L32" s="333">
        <f t="shared" si="4"/>
        <v>-82.763707269999998</v>
      </c>
      <c r="M32" s="333">
        <v>1.8200268900000003</v>
      </c>
      <c r="N32" s="334">
        <f t="shared" si="14"/>
        <v>0</v>
      </c>
      <c r="O32" s="87">
        <f t="shared" si="15"/>
        <v>-1.3651238658000002</v>
      </c>
      <c r="P32" s="85">
        <f t="shared" si="5"/>
        <v>3.177</v>
      </c>
      <c r="R32" s="81" t="e">
        <f>[2]!'NGc19 LAST'</f>
        <v>#REF!</v>
      </c>
      <c r="S32" s="85">
        <f t="shared" si="6"/>
        <v>3.161</v>
      </c>
      <c r="T32" s="81">
        <f t="shared" si="7"/>
        <v>3.161</v>
      </c>
      <c r="U32" s="81">
        <f t="shared" si="16"/>
        <v>-0.02</v>
      </c>
      <c r="V32" s="188">
        <f t="shared" si="8"/>
        <v>-77.753707269999992</v>
      </c>
      <c r="W32" s="87">
        <f t="shared" si="17"/>
        <v>-6.6166114699999996</v>
      </c>
      <c r="X32" s="87"/>
      <c r="Y32" s="87">
        <f t="shared" si="18"/>
        <v>11</v>
      </c>
      <c r="Z32" s="87"/>
      <c r="AA32" s="87"/>
      <c r="AB32" s="87">
        <f t="shared" si="0"/>
        <v>-77.753707269999992</v>
      </c>
      <c r="AC32" s="81"/>
      <c r="AD32" s="259"/>
      <c r="AE32" s="143" t="s">
        <v>155</v>
      </c>
      <c r="AF32" s="259"/>
      <c r="AG32" s="82"/>
      <c r="AH32" s="87">
        <f t="shared" si="9"/>
        <v>0</v>
      </c>
      <c r="AJ32" s="87">
        <v>0.32933705999999996</v>
      </c>
      <c r="AS32" s="172">
        <f t="shared" si="19"/>
        <v>-0.02</v>
      </c>
      <c r="AT32" s="87">
        <f t="shared" si="1"/>
        <v>0.410883632</v>
      </c>
      <c r="AU32" s="87"/>
      <c r="AV32" s="87"/>
      <c r="AW32" s="81"/>
      <c r="AX32" s="81"/>
      <c r="AY32" s="81"/>
      <c r="AZ32" s="81"/>
      <c r="BA32" s="82"/>
      <c r="BL32" s="90">
        <f t="shared" si="10"/>
        <v>36776.155049000001</v>
      </c>
      <c r="BM32" s="90">
        <f t="shared" si="11"/>
        <v>-1164.3028123203189</v>
      </c>
      <c r="BN32" s="89">
        <f t="shared" si="12"/>
        <v>0.68256193290000011</v>
      </c>
    </row>
    <row r="33" spans="1:66" x14ac:dyDescent="0.25">
      <c r="A33" s="84">
        <v>37834</v>
      </c>
      <c r="B33" s="87">
        <f t="shared" si="13"/>
        <v>-72.581773683799995</v>
      </c>
      <c r="C33" s="89">
        <f t="shared" si="2"/>
        <v>0.65820542459999998</v>
      </c>
      <c r="D33" s="257">
        <f>I33+BL33+'basis opt greeks'!C28</f>
        <v>51793.763073550115</v>
      </c>
      <c r="E33" s="257">
        <f>J33+BM33+'basis opt greeks'!D28</f>
        <v>-1504.4567785376421</v>
      </c>
      <c r="F33" s="291">
        <f t="shared" si="3"/>
        <v>-70.607157409999999</v>
      </c>
      <c r="G33" s="87">
        <f>DSUM(OPTTRADES,G$11,$A546:$A547)</f>
        <v>0</v>
      </c>
      <c r="H33" s="87">
        <f>DSUM(OPTTRADES,H$11,$A546:$A547)</f>
        <v>0</v>
      </c>
      <c r="I33" s="87">
        <f>DSUM(OPTTRADES,I$11,$A546:$A547)</f>
        <v>0</v>
      </c>
      <c r="J33" s="87">
        <f>DSUM(OPTTRADES,J$11,$A546:$A547)</f>
        <v>0</v>
      </c>
      <c r="K33" s="332">
        <f>[6]POSITION!D30</f>
        <v>5.38</v>
      </c>
      <c r="L33" s="333">
        <f t="shared" si="4"/>
        <v>-77.962171229999996</v>
      </c>
      <c r="M33" s="333">
        <v>1.9750138199999998</v>
      </c>
      <c r="N33" s="334">
        <f t="shared" si="14"/>
        <v>0</v>
      </c>
      <c r="O33" s="87">
        <f t="shared" si="15"/>
        <v>-1.9746162737999999</v>
      </c>
      <c r="P33" s="85">
        <f t="shared" si="5"/>
        <v>3.2250000000000001</v>
      </c>
      <c r="R33" s="81" t="e">
        <f>[2]!'NGc20 LAST'</f>
        <v>#REF!</v>
      </c>
      <c r="S33" s="85">
        <f t="shared" si="6"/>
        <v>3.1960000000000002</v>
      </c>
      <c r="T33" s="81">
        <f t="shared" si="7"/>
        <v>3.1960000000000002</v>
      </c>
      <c r="U33" s="81">
        <f t="shared" si="16"/>
        <v>-0.03</v>
      </c>
      <c r="V33" s="188">
        <f t="shared" si="8"/>
        <v>-72.58217123</v>
      </c>
      <c r="W33" s="87">
        <f t="shared" si="17"/>
        <v>-5.7458411499999995</v>
      </c>
      <c r="X33" s="87"/>
      <c r="Y33" s="87">
        <f t="shared" si="18"/>
        <v>11</v>
      </c>
      <c r="Z33" s="87"/>
      <c r="AA33" s="87"/>
      <c r="AB33" s="87">
        <f t="shared" si="0"/>
        <v>-72.58217123</v>
      </c>
      <c r="AC33" s="81"/>
      <c r="AD33" s="259"/>
      <c r="AE33" s="143" t="s">
        <v>156</v>
      </c>
      <c r="AF33" s="259"/>
      <c r="AG33" s="82"/>
      <c r="AH33" s="87">
        <f t="shared" si="9"/>
        <v>0</v>
      </c>
      <c r="AJ33" s="87">
        <v>0.38141052999999997</v>
      </c>
      <c r="AS33" s="172">
        <f t="shared" si="19"/>
        <v>-0.03</v>
      </c>
      <c r="AT33" s="87">
        <f t="shared" si="1"/>
        <v>0.40765042800000001</v>
      </c>
      <c r="AU33" s="87"/>
      <c r="AV33" s="87"/>
      <c r="AW33" s="81"/>
      <c r="AX33" s="81"/>
      <c r="AY33" s="81"/>
      <c r="AZ33" s="81"/>
      <c r="BA33" s="82"/>
      <c r="BL33" s="90">
        <f t="shared" si="10"/>
        <v>38495.735318999999</v>
      </c>
      <c r="BM33" s="90">
        <f t="shared" si="11"/>
        <v>-1138.2954354551648</v>
      </c>
      <c r="BN33" s="89">
        <f t="shared" si="12"/>
        <v>0.65820542459999998</v>
      </c>
    </row>
    <row r="34" spans="1:66" x14ac:dyDescent="0.25">
      <c r="A34" s="84">
        <v>37865</v>
      </c>
      <c r="B34" s="87">
        <f t="shared" si="13"/>
        <v>-69.57595326660001</v>
      </c>
      <c r="C34" s="89">
        <f t="shared" si="2"/>
        <v>0.65294580330000007</v>
      </c>
      <c r="D34" s="257">
        <f>I34+BL34+'basis opt greeks'!C29</f>
        <v>53874.820229936115</v>
      </c>
      <c r="E34" s="257">
        <f>J34+BM34+'basis opt greeks'!D29</f>
        <v>-1472.9872234685126</v>
      </c>
      <c r="F34" s="291">
        <f t="shared" si="3"/>
        <v>-68.27006166000001</v>
      </c>
      <c r="G34" s="87">
        <f>DSUM(OPTTRADES,G$11,$A548:$A549)</f>
        <v>0</v>
      </c>
      <c r="H34" s="87">
        <f>DSUM(OPTTRADES,H$11,$A548:$A549)</f>
        <v>0</v>
      </c>
      <c r="I34" s="87">
        <f>DSUM(OPTTRADES,I$11,$A548:$A549)</f>
        <v>0</v>
      </c>
      <c r="J34" s="87">
        <f>DSUM(OPTTRADES,J$11,$A548:$A549)</f>
        <v>0</v>
      </c>
      <c r="K34" s="332">
        <f>[6]POSITION!D31</f>
        <v>5.24</v>
      </c>
      <c r="L34" s="333">
        <f t="shared" si="4"/>
        <v>-75.380812910000003</v>
      </c>
      <c r="M34" s="333">
        <v>1.8707512500000001</v>
      </c>
      <c r="N34" s="334">
        <f t="shared" si="14"/>
        <v>0</v>
      </c>
      <c r="O34" s="87">
        <f t="shared" si="15"/>
        <v>-1.3058916066000001</v>
      </c>
      <c r="P34" s="85">
        <f t="shared" si="5"/>
        <v>3.22</v>
      </c>
      <c r="R34" s="81" t="e">
        <f>[2]!'NGc21 LAST'</f>
        <v>#REF!</v>
      </c>
      <c r="S34" s="85">
        <f t="shared" si="6"/>
        <v>3.1960000000000002</v>
      </c>
      <c r="T34" s="81">
        <f t="shared" si="7"/>
        <v>3.1960000000000002</v>
      </c>
      <c r="U34" s="81">
        <f t="shared" si="16"/>
        <v>-0.02</v>
      </c>
      <c r="V34" s="188">
        <f t="shared" si="8"/>
        <v>-70.140812910000008</v>
      </c>
      <c r="W34" s="87">
        <f t="shared" si="17"/>
        <v>-6.5557036999999996</v>
      </c>
      <c r="X34" s="87"/>
      <c r="Y34" s="87">
        <f t="shared" si="18"/>
        <v>11</v>
      </c>
      <c r="Z34" s="87"/>
      <c r="AA34" s="87"/>
      <c r="AB34" s="87">
        <f t="shared" si="0"/>
        <v>-70.140812910000008</v>
      </c>
      <c r="AC34" s="81"/>
      <c r="AD34" s="259"/>
      <c r="AE34" s="143" t="s">
        <v>157</v>
      </c>
      <c r="AF34" s="259"/>
      <c r="AG34" s="82"/>
      <c r="AH34" s="87">
        <f t="shared" si="9"/>
        <v>0</v>
      </c>
      <c r="AJ34" s="87">
        <v>0.40156902999999994</v>
      </c>
      <c r="AS34" s="172">
        <f t="shared" si="19"/>
        <v>-0.02</v>
      </c>
      <c r="AT34" s="87">
        <f t="shared" si="1"/>
        <v>0.403232488</v>
      </c>
      <c r="AU34" s="87"/>
      <c r="AV34" s="87"/>
      <c r="AW34" s="81"/>
      <c r="AX34" s="81"/>
      <c r="AY34" s="81"/>
      <c r="AZ34" s="81"/>
      <c r="BA34" s="82"/>
      <c r="BL34" s="90">
        <f t="shared" si="10"/>
        <v>39612.689843</v>
      </c>
      <c r="BM34" s="90">
        <f t="shared" si="11"/>
        <v>-1099.0967663244326</v>
      </c>
      <c r="BN34" s="89">
        <f t="shared" si="12"/>
        <v>0.65294580330000007</v>
      </c>
    </row>
    <row r="35" spans="1:66" x14ac:dyDescent="0.25">
      <c r="A35" s="84">
        <v>37895</v>
      </c>
      <c r="B35" s="87">
        <f t="shared" si="13"/>
        <v>-68.722130533200016</v>
      </c>
      <c r="C35" s="89">
        <f t="shared" si="2"/>
        <v>0.56405012660000009</v>
      </c>
      <c r="D35" s="257">
        <f>I35+BL35+'basis opt greeks'!C30</f>
        <v>49448.982897854243</v>
      </c>
      <c r="E35" s="257">
        <f>J35+BM35+'basis opt greeks'!D30</f>
        <v>-1304.1926692753293</v>
      </c>
      <c r="F35" s="291">
        <f t="shared" si="3"/>
        <v>-67.594030280000013</v>
      </c>
      <c r="G35" s="87">
        <f>DSUM(OPTTRADES,G$11,$A550:$A551)</f>
        <v>0</v>
      </c>
      <c r="H35" s="87">
        <f>DSUM(OPTTRADES,H$11,$A550:$A551)</f>
        <v>0</v>
      </c>
      <c r="I35" s="87">
        <f>DSUM(OPTTRADES,I$11,$A550:$A551)</f>
        <v>0</v>
      </c>
      <c r="J35" s="87">
        <f>DSUM(OPTTRADES,J$11,$A550:$A551)</f>
        <v>0</v>
      </c>
      <c r="K35" s="332">
        <f>[6]POSITION!D32</f>
        <v>6.02</v>
      </c>
      <c r="L35" s="333">
        <f t="shared" si="4"/>
        <v>-75.042968110000004</v>
      </c>
      <c r="M35" s="333">
        <v>1.4289378299999997</v>
      </c>
      <c r="N35" s="334">
        <f t="shared" si="14"/>
        <v>0</v>
      </c>
      <c r="O35" s="87">
        <f t="shared" si="15"/>
        <v>-1.1281002532000002</v>
      </c>
      <c r="P35" s="85">
        <f t="shared" si="5"/>
        <v>3.24</v>
      </c>
      <c r="R35" s="81" t="e">
        <f>[2]!'NGc22 LAST'</f>
        <v>#REF!</v>
      </c>
      <c r="S35" s="85">
        <f t="shared" si="6"/>
        <v>3.2210000000000001</v>
      </c>
      <c r="T35" s="81">
        <f t="shared" si="7"/>
        <v>3.2210000000000001</v>
      </c>
      <c r="U35" s="81">
        <f t="shared" si="16"/>
        <v>-0.02</v>
      </c>
      <c r="V35" s="188">
        <f t="shared" si="8"/>
        <v>-69.022968110000008</v>
      </c>
      <c r="W35" s="87">
        <f t="shared" si="17"/>
        <v>-5.4080029000000005</v>
      </c>
      <c r="X35" s="87"/>
      <c r="Y35" s="87">
        <f t="shared" si="18"/>
        <v>11</v>
      </c>
      <c r="Z35" s="87"/>
      <c r="AA35" s="87"/>
      <c r="AB35" s="87">
        <f t="shared" si="0"/>
        <v>-69.022968110000008</v>
      </c>
      <c r="AC35" s="81"/>
      <c r="AD35" s="259"/>
      <c r="AE35" s="143" t="s">
        <v>158</v>
      </c>
      <c r="AF35" s="259"/>
      <c r="AG35" s="82"/>
      <c r="AH35" s="87">
        <f t="shared" si="9"/>
        <v>0</v>
      </c>
      <c r="AJ35" s="87">
        <v>0.46468691000000001</v>
      </c>
      <c r="AS35" s="172">
        <f t="shared" si="19"/>
        <v>-0.02</v>
      </c>
      <c r="AT35" s="87">
        <f t="shared" si="1"/>
        <v>0.39705270400000003</v>
      </c>
      <c r="AU35" s="87"/>
      <c r="AV35" s="87"/>
      <c r="AW35" s="81"/>
      <c r="AX35" s="81"/>
      <c r="AY35" s="81"/>
      <c r="AZ35" s="81"/>
      <c r="BA35" s="82"/>
      <c r="BL35" s="90">
        <f t="shared" si="10"/>
        <v>36853.896136000003</v>
      </c>
      <c r="BM35" s="90">
        <f t="shared" si="11"/>
        <v>-990.59883887748038</v>
      </c>
      <c r="BN35" s="89">
        <f t="shared" si="12"/>
        <v>0.56405012660000009</v>
      </c>
    </row>
    <row r="36" spans="1:66" x14ac:dyDescent="0.25">
      <c r="A36" s="84">
        <v>37926</v>
      </c>
      <c r="B36" s="87">
        <f t="shared" si="13"/>
        <v>-37.853589928700003</v>
      </c>
      <c r="C36" s="89">
        <f t="shared" si="2"/>
        <v>0.65897404870000009</v>
      </c>
      <c r="D36" s="257">
        <f>I36+BL36+'basis opt greeks'!C31</f>
        <v>67062.040792481086</v>
      </c>
      <c r="E36" s="257">
        <f>J36+BM36+'basis opt greeks'!D31</f>
        <v>-1760.7973923023765</v>
      </c>
      <c r="F36" s="291">
        <f t="shared" si="3"/>
        <v>-37.194615880000001</v>
      </c>
      <c r="G36" s="87">
        <f>DSUM(OPTTRADES,G$11,$A552:$A553)</f>
        <v>0</v>
      </c>
      <c r="H36" s="87">
        <f>DSUM(OPTTRADES,H$11,$A552:$A553)</f>
        <v>0</v>
      </c>
      <c r="I36" s="87">
        <f>DSUM(OPTTRADES,I$11,$A552:$A553)</f>
        <v>0</v>
      </c>
      <c r="J36" s="87">
        <f>DSUM(OPTTRADES,J$11,$A552:$A553)</f>
        <v>0</v>
      </c>
      <c r="K36" s="332">
        <f>[6]POSITION!D33</f>
        <v>4.1100000000000003</v>
      </c>
      <c r="L36" s="333">
        <f t="shared" si="4"/>
        <v>-44.231059219999999</v>
      </c>
      <c r="M36" s="333">
        <v>2.9264433400000001</v>
      </c>
      <c r="N36" s="334">
        <f t="shared" si="14"/>
        <v>0</v>
      </c>
      <c r="O36" s="87">
        <f t="shared" si="15"/>
        <v>-0.65897404870000009</v>
      </c>
      <c r="P36" s="85">
        <f t="shared" si="5"/>
        <v>3.375</v>
      </c>
      <c r="R36" s="81" t="e">
        <f>[2]!'NGc23 LAST'</f>
        <v>#REF!</v>
      </c>
      <c r="S36" s="85">
        <f t="shared" si="6"/>
        <v>3.3610000000000002</v>
      </c>
      <c r="T36" s="81">
        <f t="shared" si="7"/>
        <v>3.3610000000000002</v>
      </c>
      <c r="U36" s="81">
        <f t="shared" si="16"/>
        <v>-0.01</v>
      </c>
      <c r="V36" s="188">
        <f t="shared" si="8"/>
        <v>-40.121059219999999</v>
      </c>
      <c r="W36" s="87">
        <f t="shared" si="17"/>
        <v>5.6925269999999972E-2</v>
      </c>
      <c r="X36" s="87"/>
      <c r="Y36" s="87">
        <f t="shared" si="18"/>
        <v>11</v>
      </c>
      <c r="Z36" s="87"/>
      <c r="AA36" s="87"/>
      <c r="AB36" s="87">
        <f t="shared" si="0"/>
        <v>-40.121059219999999</v>
      </c>
      <c r="AC36" s="81"/>
      <c r="AD36" s="259"/>
      <c r="AE36" s="143" t="s">
        <v>159</v>
      </c>
      <c r="AF36" s="259"/>
      <c r="AG36" s="82"/>
      <c r="AH36" s="87">
        <f t="shared" si="9"/>
        <v>0</v>
      </c>
      <c r="AJ36" s="87">
        <v>0.51589882999999981</v>
      </c>
      <c r="AS36" s="172">
        <f t="shared" si="19"/>
        <v>-0.01</v>
      </c>
      <c r="AT36" s="87">
        <f t="shared" si="1"/>
        <v>0.19361742000000001</v>
      </c>
      <c r="AU36" s="87"/>
      <c r="AV36" s="87"/>
      <c r="AW36" s="81"/>
      <c r="AX36" s="81"/>
      <c r="AY36" s="81"/>
      <c r="AZ36" s="81"/>
      <c r="BA36" s="82"/>
      <c r="BL36" s="90">
        <f t="shared" si="10"/>
        <v>53074.194988000003</v>
      </c>
      <c r="BM36" s="90">
        <f t="shared" si="11"/>
        <v>-1428.8374636550225</v>
      </c>
      <c r="BN36" s="89">
        <f t="shared" si="12"/>
        <v>0.65897404870000009</v>
      </c>
    </row>
    <row r="37" spans="1:66" x14ac:dyDescent="0.25">
      <c r="A37" s="84">
        <v>37956</v>
      </c>
      <c r="B37" s="87">
        <f t="shared" si="13"/>
        <v>-51.312795441300004</v>
      </c>
      <c r="C37" s="89">
        <f t="shared" si="2"/>
        <v>0.52904603130000005</v>
      </c>
      <c r="D37" s="257">
        <f>I37+BL37+'basis opt greeks'!C32</f>
        <v>53456.053024700515</v>
      </c>
      <c r="E37" s="257">
        <f>J37+BM37+'basis opt greeks'!D32</f>
        <v>-1248.3808364906774</v>
      </c>
      <c r="F37" s="291">
        <f t="shared" si="3"/>
        <v>-50.783749410000006</v>
      </c>
      <c r="G37" s="87">
        <f>DSUM(OPTTRADES,G$11,$A554:$A555)</f>
        <v>0</v>
      </c>
      <c r="H37" s="87">
        <f>DSUM(OPTTRADES,H$11,$A554:$A555)</f>
        <v>0</v>
      </c>
      <c r="I37" s="87">
        <f>DSUM(OPTTRADES,I$11,$A554:$A555)</f>
        <v>0</v>
      </c>
      <c r="J37" s="87">
        <f>DSUM(OPTTRADES,J$11,$A554:$A555)</f>
        <v>0</v>
      </c>
      <c r="K37" s="332">
        <f>[6]POSITION!D34</f>
        <v>4.62</v>
      </c>
      <c r="L37" s="333">
        <f t="shared" si="4"/>
        <v>-60.33380331</v>
      </c>
      <c r="M37" s="333">
        <v>4.9300538999999999</v>
      </c>
      <c r="N37" s="334">
        <f t="shared" si="14"/>
        <v>0</v>
      </c>
      <c r="O37" s="87">
        <f t="shared" si="15"/>
        <v>-0.52904603130000005</v>
      </c>
      <c r="P37" s="85">
        <f t="shared" si="5"/>
        <v>3.51</v>
      </c>
      <c r="R37" s="81" t="e">
        <f>[2]!'NGc24 LAST'</f>
        <v>#REF!</v>
      </c>
      <c r="S37" s="85">
        <f t="shared" si="6"/>
        <v>3.5</v>
      </c>
      <c r="T37" s="81">
        <f t="shared" si="7"/>
        <v>3.5</v>
      </c>
      <c r="U37" s="81">
        <f t="shared" si="16"/>
        <v>-0.01</v>
      </c>
      <c r="V37" s="188">
        <f t="shared" si="8"/>
        <v>-55.713803310000003</v>
      </c>
      <c r="W37" s="87">
        <f t="shared" si="17"/>
        <v>7.618066999999995E-2</v>
      </c>
      <c r="X37" s="87"/>
      <c r="Y37" s="87">
        <f t="shared" si="18"/>
        <v>11</v>
      </c>
      <c r="Z37" s="87"/>
      <c r="AA37" s="87"/>
      <c r="AB37" s="87">
        <f t="shared" si="0"/>
        <v>-55.713803310000003</v>
      </c>
      <c r="AC37" s="81"/>
      <c r="AD37" s="259"/>
      <c r="AE37" s="143" t="s">
        <v>160</v>
      </c>
      <c r="AF37" s="259"/>
      <c r="AG37" s="82"/>
      <c r="AH37" s="87">
        <f t="shared" si="9"/>
        <v>0</v>
      </c>
      <c r="AJ37" s="87">
        <v>0.51654001000000016</v>
      </c>
      <c r="AS37" s="172">
        <f t="shared" si="19"/>
        <v>-0.01</v>
      </c>
      <c r="AT37" s="87">
        <f t="shared" si="1"/>
        <v>0.18834804400000002</v>
      </c>
      <c r="AU37" s="87"/>
      <c r="AV37" s="87"/>
      <c r="AW37" s="81"/>
      <c r="AX37" s="81"/>
      <c r="AY37" s="81"/>
      <c r="AZ37" s="81"/>
      <c r="BA37" s="82"/>
      <c r="BL37" s="90">
        <f t="shared" si="10"/>
        <v>43734.238617999996</v>
      </c>
      <c r="BM37" s="90">
        <f t="shared" si="11"/>
        <v>-1031.9337382614633</v>
      </c>
      <c r="BN37" s="89">
        <f t="shared" si="12"/>
        <v>0.52904603130000005</v>
      </c>
    </row>
    <row r="38" spans="1:66" x14ac:dyDescent="0.25">
      <c r="A38" s="84">
        <v>37987</v>
      </c>
      <c r="B38" s="87">
        <f t="shared" si="13"/>
        <v>22.532241929999998</v>
      </c>
      <c r="C38" s="89">
        <f t="shared" si="2"/>
        <v>-4.4995695000000016E-3</v>
      </c>
      <c r="D38" s="257">
        <f>I38+BL38+'basis opt greeks'!C33</f>
        <v>5228.5216484285556</v>
      </c>
      <c r="E38" s="257">
        <f>J38+BM38+'basis opt greeks'!D33</f>
        <v>-112.55027338208701</v>
      </c>
      <c r="F38" s="291">
        <f t="shared" si="3"/>
        <v>22.532241929999998</v>
      </c>
      <c r="G38" s="87">
        <f>DSUM(OPTTRADES,G$11,$A556:$A557)</f>
        <v>0</v>
      </c>
      <c r="H38" s="87">
        <f>DSUM(OPTTRADES,H$11,$A556:$A557)</f>
        <v>0</v>
      </c>
      <c r="I38" s="87">
        <f>DSUM(OPTTRADES,I$11,$A556:$A557)</f>
        <v>0</v>
      </c>
      <c r="J38" s="87">
        <f>DSUM(OPTTRADES,J$11,$A556:$A557)</f>
        <v>0</v>
      </c>
      <c r="K38" s="332">
        <f>[6]POSITION!D35</f>
        <v>11.77</v>
      </c>
      <c r="L38" s="333">
        <f t="shared" si="4"/>
        <v>8.1594408899999991</v>
      </c>
      <c r="M38" s="333">
        <v>2.6028010400000001</v>
      </c>
      <c r="N38" s="334">
        <f t="shared" si="14"/>
        <v>0</v>
      </c>
      <c r="O38" s="87">
        <f t="shared" si="15"/>
        <v>0</v>
      </c>
      <c r="P38" s="85">
        <f t="shared" si="5"/>
        <v>3.57</v>
      </c>
      <c r="R38" s="81" t="e">
        <f>[2]!'NGc25 LAST'</f>
        <v>#REF!</v>
      </c>
      <c r="S38" s="85">
        <f t="shared" si="6"/>
        <v>3.5649999999999999</v>
      </c>
      <c r="T38" s="81">
        <f t="shared" si="7"/>
        <v>3.5649999999999999</v>
      </c>
      <c r="U38" s="81">
        <f t="shared" si="16"/>
        <v>0</v>
      </c>
      <c r="V38" s="188">
        <f t="shared" si="8"/>
        <v>19.929440889999999</v>
      </c>
      <c r="W38" s="87">
        <f t="shared" si="17"/>
        <v>0</v>
      </c>
      <c r="X38" s="87"/>
      <c r="Y38" s="87">
        <f t="shared" si="18"/>
        <v>12</v>
      </c>
      <c r="Z38" s="87"/>
      <c r="AA38" s="87"/>
      <c r="AB38" s="87">
        <f t="shared" si="0"/>
        <v>19.929440889999999</v>
      </c>
      <c r="AC38" s="81"/>
      <c r="AD38" s="259"/>
      <c r="AE38" s="143" t="s">
        <v>173</v>
      </c>
      <c r="AF38" s="259"/>
      <c r="AG38" s="82"/>
      <c r="AH38" s="87">
        <f t="shared" si="9"/>
        <v>0</v>
      </c>
      <c r="AJ38" s="87">
        <v>2.0925958200000006</v>
      </c>
      <c r="AS38" s="172">
        <f t="shared" si="19"/>
        <v>0</v>
      </c>
      <c r="AT38" s="87">
        <f t="shared" si="1"/>
        <v>0</v>
      </c>
      <c r="AU38" s="87"/>
      <c r="AV38" s="87"/>
      <c r="AW38" s="81"/>
      <c r="AX38" s="81"/>
      <c r="AY38" s="81"/>
      <c r="AZ38" s="81"/>
      <c r="BA38" s="82"/>
      <c r="BL38" s="90">
        <f t="shared" si="10"/>
        <v>-3740.706784</v>
      </c>
      <c r="BM38" s="90">
        <f t="shared" si="11"/>
        <v>76.601173716631493</v>
      </c>
      <c r="BN38" s="89">
        <f t="shared" si="12"/>
        <v>-4.4995695000000016E-3</v>
      </c>
    </row>
    <row r="39" spans="1:66" x14ac:dyDescent="0.25">
      <c r="A39" s="84">
        <v>38018</v>
      </c>
      <c r="B39" s="87">
        <f t="shared" si="13"/>
        <v>21.522682449999998</v>
      </c>
      <c r="C39" s="89">
        <f>H39+BN39+'basis opt greeks'!E34</f>
        <v>-6.3979814000000024E-3</v>
      </c>
      <c r="D39" s="257">
        <f>I39+BL39+'basis opt greeks'!C34</f>
        <v>5507.9592963884588</v>
      </c>
      <c r="E39" s="257">
        <f>J39+BM39+'basis opt greeks'!D34</f>
        <v>-108.76295948585295</v>
      </c>
      <c r="F39" s="291">
        <f t="shared" si="3"/>
        <v>21.522682449999998</v>
      </c>
      <c r="G39" s="87">
        <f>DSUM(OPTTRADES,G$11,$A558:$A559)</f>
        <v>0</v>
      </c>
      <c r="H39" s="87">
        <f>DSUM(OPTTRADES,H$11,$A558:$A559)</f>
        <v>0</v>
      </c>
      <c r="I39" s="87">
        <f>DSUM(OPTTRADES,I$11,$A558:$A559)</f>
        <v>0</v>
      </c>
      <c r="J39" s="87">
        <f>DSUM(OPTTRADES,J$11,$A558:$A559)</f>
        <v>0</v>
      </c>
      <c r="K39" s="332">
        <f>[6]POSITION!D36</f>
        <v>11.19</v>
      </c>
      <c r="L39" s="333">
        <f t="shared" si="4"/>
        <v>7.9838939299999998</v>
      </c>
      <c r="M39" s="333">
        <v>2.3487885200000003</v>
      </c>
      <c r="N39" s="334">
        <f t="shared" si="14"/>
        <v>0</v>
      </c>
      <c r="O39" s="87">
        <f t="shared" si="15"/>
        <v>0</v>
      </c>
      <c r="P39" s="85">
        <f t="shared" si="5"/>
        <v>3.4849999999999999</v>
      </c>
      <c r="R39" s="81" t="e">
        <f>[2]!'NGc26 LAST'</f>
        <v>#REF!</v>
      </c>
      <c r="S39" s="85">
        <f t="shared" si="6"/>
        <v>3.48</v>
      </c>
      <c r="T39" s="81">
        <f t="shared" si="7"/>
        <v>3.48</v>
      </c>
      <c r="U39" s="81">
        <f t="shared" si="16"/>
        <v>0</v>
      </c>
      <c r="V39" s="188">
        <f t="shared" si="8"/>
        <v>19.173893929999998</v>
      </c>
      <c r="W39" s="87">
        <f t="shared" si="17"/>
        <v>0</v>
      </c>
      <c r="X39" s="87"/>
      <c r="Y39" s="87">
        <f t="shared" si="18"/>
        <v>12</v>
      </c>
      <c r="Z39" s="87"/>
      <c r="AA39" s="87"/>
      <c r="AB39" s="87">
        <f t="shared" si="0"/>
        <v>19.173893929999998</v>
      </c>
      <c r="AC39" s="81"/>
      <c r="AD39" s="259"/>
      <c r="AE39" s="143" t="s">
        <v>162</v>
      </c>
      <c r="AF39" s="259"/>
      <c r="AG39" s="82"/>
      <c r="AH39" s="87">
        <f t="shared" si="9"/>
        <v>0</v>
      </c>
      <c r="AJ39" s="87">
        <v>2.0807854699999999</v>
      </c>
      <c r="AS39" s="172">
        <f t="shared" si="19"/>
        <v>0</v>
      </c>
      <c r="AT39" s="87">
        <f t="shared" si="1"/>
        <v>0</v>
      </c>
      <c r="AU39" s="87"/>
      <c r="AV39" s="87"/>
      <c r="AW39" s="81"/>
      <c r="AX39" s="81"/>
      <c r="AY39" s="81"/>
      <c r="AZ39" s="81"/>
      <c r="BA39" s="82"/>
      <c r="BL39" s="90">
        <f t="shared" si="10"/>
        <v>-3606.38942</v>
      </c>
      <c r="BM39" s="90">
        <f t="shared" si="11"/>
        <v>68.986020533880009</v>
      </c>
      <c r="BN39" s="89">
        <f t="shared" si="12"/>
        <v>-6.3979814000000024E-3</v>
      </c>
    </row>
    <row r="40" spans="1:66" x14ac:dyDescent="0.25">
      <c r="A40" s="84">
        <v>38047</v>
      </c>
      <c r="B40" s="87">
        <f t="shared" si="13"/>
        <v>20.461923579999997</v>
      </c>
      <c r="C40" s="89">
        <f>H40+BN40+'basis opt greeks'!E35</f>
        <v>-9.2540619999999935E-4</v>
      </c>
      <c r="D40" s="257">
        <f>I40+BL40+'basis opt greeks'!C35</f>
        <v>4504.8521407303915</v>
      </c>
      <c r="E40" s="257">
        <f>J40+BM40+'basis opt greeks'!D35</f>
        <v>-80.45701203804299</v>
      </c>
      <c r="F40" s="291">
        <f t="shared" si="3"/>
        <v>20.461923579999997</v>
      </c>
      <c r="G40" s="87">
        <f>DSUM(OPTTRADES,G$11,$A560:$A561)</f>
        <v>0</v>
      </c>
      <c r="H40" s="87">
        <f>DSUM(OPTTRADES,H$11,$A560:$A561)</f>
        <v>0</v>
      </c>
      <c r="I40" s="87">
        <f>DSUM(OPTTRADES,I$11,$A560:$A561)</f>
        <v>0</v>
      </c>
      <c r="J40" s="87">
        <f>DSUM(OPTTRADES,J$11,$A560:$A561)</f>
        <v>0</v>
      </c>
      <c r="K40" s="332">
        <f>[6]POSITION!D37</f>
        <v>11.19</v>
      </c>
      <c r="L40" s="333">
        <f t="shared" si="4"/>
        <v>7.3422649500000006</v>
      </c>
      <c r="M40" s="333">
        <v>1.92965863</v>
      </c>
      <c r="N40" s="334">
        <f t="shared" si="14"/>
        <v>0</v>
      </c>
      <c r="O40" s="87">
        <f t="shared" si="15"/>
        <v>0</v>
      </c>
      <c r="P40" s="85">
        <f t="shared" si="5"/>
        <v>3.355</v>
      </c>
      <c r="R40" s="81" t="e">
        <f>[2]!'NGc27 LAST'</f>
        <v>#REF!</v>
      </c>
      <c r="S40" s="85">
        <f t="shared" si="6"/>
        <v>3.35</v>
      </c>
      <c r="T40" s="81">
        <f t="shared" si="7"/>
        <v>3.35</v>
      </c>
      <c r="U40" s="81">
        <f t="shared" si="16"/>
        <v>0</v>
      </c>
      <c r="V40" s="188">
        <f t="shared" si="8"/>
        <v>18.532264949999998</v>
      </c>
      <c r="W40" s="87">
        <f t="shared" si="17"/>
        <v>0</v>
      </c>
      <c r="X40" s="87"/>
      <c r="Y40" s="87">
        <f t="shared" si="18"/>
        <v>12</v>
      </c>
      <c r="Z40" s="87"/>
      <c r="AA40" s="87"/>
      <c r="AB40" s="87">
        <f t="shared" si="0"/>
        <v>18.532264949999998</v>
      </c>
      <c r="AC40" s="81"/>
      <c r="AD40" s="259"/>
      <c r="AE40" s="144" t="s">
        <v>163</v>
      </c>
      <c r="AF40" s="259"/>
      <c r="AG40" s="82"/>
      <c r="AH40" s="87">
        <f t="shared" si="9"/>
        <v>0</v>
      </c>
      <c r="AJ40" s="87">
        <v>1.7722075800000001</v>
      </c>
      <c r="AS40" s="172">
        <f t="shared" si="19"/>
        <v>0</v>
      </c>
      <c r="AT40" s="87">
        <f t="shared" si="1"/>
        <v>0</v>
      </c>
      <c r="AU40" s="87"/>
      <c r="AV40" s="87"/>
      <c r="AW40" s="81"/>
      <c r="AX40" s="81"/>
      <c r="AY40" s="81"/>
      <c r="AZ40" s="81"/>
      <c r="BA40" s="82"/>
      <c r="BL40" s="90">
        <f t="shared" si="10"/>
        <v>-2995.1398429999999</v>
      </c>
      <c r="BM40" s="90">
        <f t="shared" si="11"/>
        <v>47.4572561259412</v>
      </c>
      <c r="BN40" s="89">
        <f t="shared" si="12"/>
        <v>-9.2540619999999935E-4</v>
      </c>
    </row>
    <row r="41" spans="1:66" x14ac:dyDescent="0.25">
      <c r="A41" s="84">
        <v>38078</v>
      </c>
      <c r="B41" s="87">
        <f t="shared" si="13"/>
        <v>9.462353779999999</v>
      </c>
      <c r="C41" s="89">
        <f t="shared" ref="C41:C72" si="20">H41+BN41</f>
        <v>-7.0999019999999982E-3</v>
      </c>
      <c r="D41" s="257">
        <f>I41+BL41+'basis opt greeks'!C35</f>
        <v>4535.7369537303912</v>
      </c>
      <c r="E41" s="257">
        <f>J41+BM41+'basis opt greeks'!D35</f>
        <v>-90.320331134552305</v>
      </c>
      <c r="F41" s="291">
        <f t="shared" si="3"/>
        <v>9.462353779999999</v>
      </c>
      <c r="G41" s="87">
        <f>DSUM(OPTTRADES,G$11,$A562:$A563)</f>
        <v>0</v>
      </c>
      <c r="H41" s="87">
        <f>DSUM(OPTTRADES,H$11,$A562:$A563)</f>
        <v>0</v>
      </c>
      <c r="I41" s="87">
        <f>DSUM(OPTTRADES,I$11,$A562:$A563)</f>
        <v>0</v>
      </c>
      <c r="J41" s="87">
        <f>DSUM(OPTTRADES,J$11,$A562:$A563)</f>
        <v>0</v>
      </c>
      <c r="K41" s="332">
        <f>[6]POSITION!D38</f>
        <v>9.36</v>
      </c>
      <c r="L41" s="333">
        <f t="shared" si="4"/>
        <v>0.27876686999999967</v>
      </c>
      <c r="M41" s="333">
        <v>-0.17641309000000002</v>
      </c>
      <c r="N41" s="334">
        <f t="shared" si="14"/>
        <v>0</v>
      </c>
      <c r="O41" s="87">
        <f t="shared" si="15"/>
        <v>0</v>
      </c>
      <c r="P41" s="85">
        <f t="shared" si="5"/>
        <v>3.17</v>
      </c>
      <c r="R41" s="81" t="e">
        <f>[2]!'NGc28 LAST'</f>
        <v>#REF!</v>
      </c>
      <c r="S41" s="85">
        <f t="shared" si="6"/>
        <v>3.165</v>
      </c>
      <c r="T41" s="81">
        <f t="shared" si="7"/>
        <v>3.165</v>
      </c>
      <c r="U41" s="81">
        <f t="shared" si="16"/>
        <v>0</v>
      </c>
      <c r="V41" s="188">
        <f t="shared" si="8"/>
        <v>9.6387668699999995</v>
      </c>
      <c r="W41" s="87">
        <f t="shared" si="17"/>
        <v>0</v>
      </c>
      <c r="X41" s="87"/>
      <c r="Y41" s="87">
        <f t="shared" si="18"/>
        <v>12</v>
      </c>
      <c r="Z41" s="87"/>
      <c r="AA41" s="87"/>
      <c r="AB41" s="87">
        <f t="shared" si="0"/>
        <v>9.6387668699999995</v>
      </c>
      <c r="AC41" s="81"/>
      <c r="AD41" s="259"/>
      <c r="AE41" s="143" t="s">
        <v>164</v>
      </c>
      <c r="AF41" s="259"/>
      <c r="AG41" s="82"/>
      <c r="AH41" s="87">
        <f t="shared" si="9"/>
        <v>0</v>
      </c>
      <c r="AJ41" s="87">
        <v>1.2465682299999998</v>
      </c>
      <c r="AS41" s="172">
        <f t="shared" si="19"/>
        <v>0</v>
      </c>
      <c r="AT41" s="87">
        <f t="shared" si="1"/>
        <v>0</v>
      </c>
      <c r="AU41" s="87"/>
      <c r="AV41" s="87"/>
      <c r="AW41" s="81"/>
      <c r="AX41" s="81"/>
      <c r="AY41" s="81"/>
      <c r="AZ41" s="81"/>
      <c r="BA41" s="82"/>
      <c r="BL41" s="90">
        <f t="shared" si="10"/>
        <v>-2964.2550300000003</v>
      </c>
      <c r="BM41" s="90">
        <f t="shared" si="11"/>
        <v>37.593937029431892</v>
      </c>
      <c r="BN41" s="89">
        <f t="shared" si="12"/>
        <v>-7.0999019999999982E-3</v>
      </c>
    </row>
    <row r="42" spans="1:66" x14ac:dyDescent="0.25">
      <c r="A42" s="84">
        <v>38108</v>
      </c>
      <c r="B42" s="87">
        <f t="shared" si="13"/>
        <v>9.7250616100000009</v>
      </c>
      <c r="C42" s="89">
        <f t="shared" si="20"/>
        <v>-7.9628526999999949E-3</v>
      </c>
      <c r="D42" s="257">
        <f>I42+BL42+'basis opt greeks'!C36</f>
        <v>-3099.8825850000003</v>
      </c>
      <c r="E42" s="257">
        <f>J42+BM42+'basis opt greeks'!D36</f>
        <v>36.099188227241591</v>
      </c>
      <c r="F42" s="291">
        <f t="shared" si="3"/>
        <v>9.7250616100000009</v>
      </c>
      <c r="G42" s="87">
        <f>DSUM(OPTTRADES,G$11,$A564:$A565)</f>
        <v>0</v>
      </c>
      <c r="H42" s="87">
        <f>DSUM(OPTTRADES,H$11,$A564:$A565)</f>
        <v>0</v>
      </c>
      <c r="I42" s="87">
        <f>DSUM(OPTTRADES,I$11,$A564:$A565)</f>
        <v>0</v>
      </c>
      <c r="J42" s="87">
        <f>DSUM(OPTTRADES,J$11,$A564:$A565)</f>
        <v>0</v>
      </c>
      <c r="K42" s="332">
        <f>[6]POSITION!D39</f>
        <v>9.5399999999999991</v>
      </c>
      <c r="L42" s="333">
        <f t="shared" si="4"/>
        <v>0.39012543000000033</v>
      </c>
      <c r="M42" s="333">
        <v>-0.20506382000000001</v>
      </c>
      <c r="N42" s="334">
        <f t="shared" si="14"/>
        <v>0</v>
      </c>
      <c r="O42" s="87">
        <f t="shared" si="15"/>
        <v>0</v>
      </c>
      <c r="P42" s="85">
        <f t="shared" si="5"/>
        <v>3.165</v>
      </c>
      <c r="R42" s="81" t="e">
        <f>[2]!'NGc29 LAST'</f>
        <v>#REF!</v>
      </c>
      <c r="S42" s="85">
        <f t="shared" si="6"/>
        <v>3.165</v>
      </c>
      <c r="T42" s="81">
        <f t="shared" si="7"/>
        <v>3.165</v>
      </c>
      <c r="U42" s="81">
        <f t="shared" si="16"/>
        <v>0</v>
      </c>
      <c r="V42" s="188">
        <f t="shared" si="8"/>
        <v>9.9301254300000004</v>
      </c>
      <c r="W42" s="87">
        <f t="shared" si="17"/>
        <v>0</v>
      </c>
      <c r="X42" s="87"/>
      <c r="Y42" s="87">
        <f t="shared" si="18"/>
        <v>12</v>
      </c>
      <c r="Z42" s="87"/>
      <c r="AA42" s="87"/>
      <c r="AB42" s="87">
        <f t="shared" si="0"/>
        <v>9.9301254300000004</v>
      </c>
      <c r="AC42" s="81"/>
      <c r="AD42" s="259"/>
      <c r="AE42" s="143" t="s">
        <v>165</v>
      </c>
      <c r="AF42" s="259"/>
      <c r="AG42" s="82"/>
      <c r="AH42" s="87">
        <f t="shared" si="9"/>
        <v>0</v>
      </c>
      <c r="AJ42" s="87">
        <v>1.1480711299999999</v>
      </c>
      <c r="AS42" s="172">
        <f t="shared" si="19"/>
        <v>0</v>
      </c>
      <c r="AT42" s="87">
        <f t="shared" si="1"/>
        <v>0</v>
      </c>
      <c r="AU42" s="87"/>
      <c r="AV42" s="87"/>
      <c r="AW42" s="81"/>
      <c r="AX42" s="81"/>
      <c r="AY42" s="81"/>
      <c r="AZ42" s="81"/>
      <c r="BA42" s="82"/>
      <c r="BL42" s="90">
        <f t="shared" si="10"/>
        <v>-3099.8825850000003</v>
      </c>
      <c r="BM42" s="90">
        <f t="shared" si="11"/>
        <v>36.099188227241591</v>
      </c>
      <c r="BN42" s="89">
        <f t="shared" si="12"/>
        <v>-7.9628526999999949E-3</v>
      </c>
    </row>
    <row r="43" spans="1:66" x14ac:dyDescent="0.25">
      <c r="A43" s="84">
        <v>38139</v>
      </c>
      <c r="B43" s="87">
        <f t="shared" si="13"/>
        <v>9.7782027300000003</v>
      </c>
      <c r="C43" s="89">
        <f t="shared" si="20"/>
        <v>-6.6276239999999986E-3</v>
      </c>
      <c r="D43" s="257">
        <f>I43+BL43+'basis opt greeks'!C37</f>
        <v>-3052.6472749999998</v>
      </c>
      <c r="E43" s="257">
        <f>J43+BM43+'basis opt greeks'!D37</f>
        <v>35.053658316221707</v>
      </c>
      <c r="F43" s="291">
        <f t="shared" si="3"/>
        <v>9.7782027300000003</v>
      </c>
      <c r="G43" s="87">
        <f>DSUM(OPTTRADES,G$11,$A566:$A567)</f>
        <v>0</v>
      </c>
      <c r="H43" s="87">
        <f>DSUM(OPTTRADES,H$11,$A566:$A567)</f>
        <v>0</v>
      </c>
      <c r="I43" s="87">
        <f>DSUM(OPTTRADES,I$11,$A566:$A567)</f>
        <v>0</v>
      </c>
      <c r="J43" s="87">
        <f>DSUM(OPTTRADES,J$11,$A566:$A567)</f>
        <v>0</v>
      </c>
      <c r="K43" s="332">
        <f>[6]POSITION!D40</f>
        <v>9.5299999999999994</v>
      </c>
      <c r="L43" s="333">
        <f t="shared" si="4"/>
        <v>0.44229701000000032</v>
      </c>
      <c r="M43" s="333">
        <v>-0.19409428000000001</v>
      </c>
      <c r="N43" s="334">
        <f t="shared" si="14"/>
        <v>0</v>
      </c>
      <c r="O43" s="87">
        <f t="shared" si="15"/>
        <v>0</v>
      </c>
      <c r="P43" s="85">
        <f t="shared" si="5"/>
        <v>3.2</v>
      </c>
      <c r="R43" s="81" t="e">
        <f>[2]!'NGc30 LAST'</f>
        <v>#REF!</v>
      </c>
      <c r="S43" s="85">
        <f t="shared" si="6"/>
        <v>3.2</v>
      </c>
      <c r="T43" s="81">
        <f t="shared" si="7"/>
        <v>3.2</v>
      </c>
      <c r="U43" s="81">
        <f t="shared" si="16"/>
        <v>0</v>
      </c>
      <c r="V43" s="188">
        <f t="shared" si="8"/>
        <v>9.9722970100000001</v>
      </c>
      <c r="W43" s="87">
        <f t="shared" si="17"/>
        <v>0</v>
      </c>
      <c r="X43" s="87"/>
      <c r="Y43" s="87">
        <f t="shared" si="18"/>
        <v>12</v>
      </c>
      <c r="Z43" s="87"/>
      <c r="AA43" s="87"/>
      <c r="AB43" s="87">
        <f t="shared" si="0"/>
        <v>9.9722970100000001</v>
      </c>
      <c r="AC43" s="81"/>
      <c r="AD43" s="259"/>
      <c r="AE43" s="143" t="s">
        <v>166</v>
      </c>
      <c r="AF43" s="259"/>
      <c r="AG43" s="82"/>
      <c r="AH43" s="87">
        <f t="shared" si="9"/>
        <v>0</v>
      </c>
      <c r="AJ43" s="87">
        <v>1.33188328</v>
      </c>
      <c r="AS43" s="172">
        <f t="shared" si="19"/>
        <v>0</v>
      </c>
      <c r="AT43" s="87">
        <f t="shared" si="1"/>
        <v>0</v>
      </c>
      <c r="AU43" s="87"/>
      <c r="AV43" s="87"/>
      <c r="AW43" s="81"/>
      <c r="AX43" s="81"/>
      <c r="AY43" s="81"/>
      <c r="AZ43" s="81"/>
      <c r="BA43" s="82"/>
      <c r="BL43" s="90">
        <f t="shared" si="10"/>
        <v>-3052.6472749999998</v>
      </c>
      <c r="BM43" s="90">
        <f t="shared" si="11"/>
        <v>35.053658316221707</v>
      </c>
      <c r="BN43" s="89">
        <f t="shared" si="12"/>
        <v>-6.6276239999999986E-3</v>
      </c>
    </row>
    <row r="44" spans="1:66" x14ac:dyDescent="0.25">
      <c r="A44" s="84">
        <v>38169</v>
      </c>
      <c r="B44" s="87">
        <f t="shared" si="13"/>
        <v>9.5664315799999979</v>
      </c>
      <c r="C44" s="89">
        <f t="shared" si="20"/>
        <v>-4.7456729999999989E-3</v>
      </c>
      <c r="D44" s="257">
        <f>I44+BL44+'basis opt greeks'!C38</f>
        <v>-3167.3628160000003</v>
      </c>
      <c r="E44" s="257">
        <f>J44+BM44+'basis opt greeks'!D38</f>
        <v>35.134401368925396</v>
      </c>
      <c r="F44" s="291">
        <f t="shared" si="3"/>
        <v>9.5664315799999979</v>
      </c>
      <c r="G44" s="87">
        <f>DSUM(OPTTRADES,G$11,$A568:$A569)</f>
        <v>0</v>
      </c>
      <c r="H44" s="87">
        <f>DSUM(OPTTRADES,H$11,$A568:$A569)</f>
        <v>0</v>
      </c>
      <c r="I44" s="87">
        <f>DSUM(OPTTRADES,I$11,$A568:$A569)</f>
        <v>0</v>
      </c>
      <c r="J44" s="87">
        <f>DSUM(OPTTRADES,J$11,$A568:$A569)</f>
        <v>0</v>
      </c>
      <c r="K44" s="332">
        <f>[6]POSITION!D41</f>
        <v>9.9499999999999993</v>
      </c>
      <c r="L44" s="333">
        <f t="shared" si="4"/>
        <v>-0.18052299999999999</v>
      </c>
      <c r="M44" s="333">
        <v>-0.20304541999999998</v>
      </c>
      <c r="N44" s="334">
        <f t="shared" si="14"/>
        <v>0</v>
      </c>
      <c r="O44" s="87">
        <f t="shared" si="15"/>
        <v>0</v>
      </c>
      <c r="P44" s="85">
        <f t="shared" si="5"/>
        <v>3.24</v>
      </c>
      <c r="R44" s="81" t="e">
        <f>[2]!'NGc31 LAST'</f>
        <v>#REF!</v>
      </c>
      <c r="S44" s="85">
        <f t="shared" si="6"/>
        <v>3.24</v>
      </c>
      <c r="T44" s="81">
        <f t="shared" si="7"/>
        <v>3.24</v>
      </c>
      <c r="U44" s="81">
        <f t="shared" si="16"/>
        <v>0</v>
      </c>
      <c r="V44" s="188">
        <f t="shared" si="8"/>
        <v>9.7694769999999984</v>
      </c>
      <c r="W44" s="87">
        <f t="shared" si="17"/>
        <v>0</v>
      </c>
      <c r="X44" s="87"/>
      <c r="Y44" s="87">
        <f t="shared" si="18"/>
        <v>12</v>
      </c>
      <c r="Z44" s="87"/>
      <c r="AA44" s="87"/>
      <c r="AB44" s="87">
        <f t="shared" si="0"/>
        <v>9.7694769999999984</v>
      </c>
      <c r="AC44" s="81"/>
      <c r="AD44" s="259"/>
      <c r="AE44" s="143" t="s">
        <v>167</v>
      </c>
      <c r="AF44" s="259"/>
      <c r="AG44" s="82"/>
      <c r="AH44" s="87">
        <f t="shared" si="9"/>
        <v>0</v>
      </c>
      <c r="AJ44" s="87">
        <v>1.2598741500000001</v>
      </c>
      <c r="AS44" s="172">
        <f t="shared" si="19"/>
        <v>0</v>
      </c>
      <c r="AT44" s="87">
        <f t="shared" si="1"/>
        <v>0</v>
      </c>
      <c r="AU44" s="87"/>
      <c r="AV44" s="87"/>
      <c r="AW44" s="81"/>
      <c r="AX44" s="81"/>
      <c r="AY44" s="81"/>
      <c r="AZ44" s="81"/>
      <c r="BA44" s="82"/>
      <c r="BL44" s="90">
        <f t="shared" si="10"/>
        <v>-3167.3628160000003</v>
      </c>
      <c r="BM44" s="90">
        <f t="shared" si="11"/>
        <v>35.134401368925396</v>
      </c>
      <c r="BN44" s="89">
        <f t="shared" si="12"/>
        <v>-4.7456729999999989E-3</v>
      </c>
    </row>
    <row r="45" spans="1:66" x14ac:dyDescent="0.25">
      <c r="A45" s="84">
        <v>38200</v>
      </c>
      <c r="B45" s="87">
        <f t="shared" si="13"/>
        <v>9.7334198800000014</v>
      </c>
      <c r="C45" s="89">
        <f t="shared" si="20"/>
        <v>-3.1613502999999973E-3</v>
      </c>
      <c r="D45" s="257">
        <f t="shared" ref="D45:D78" si="21">I45+BL45</f>
        <v>-3200.0622800000001</v>
      </c>
      <c r="E45" s="257">
        <f>J45+BM45+'basis opt greeks'!D39</f>
        <v>34.974971663244297</v>
      </c>
      <c r="F45" s="291">
        <f t="shared" si="3"/>
        <v>9.7334198800000014</v>
      </c>
      <c r="G45" s="87">
        <f>DSUM(OPTTRADES,G$11,$A570:$A571)</f>
        <v>0</v>
      </c>
      <c r="H45" s="87">
        <f>DSUM(OPTTRADES,H$11,$A570:$A571)</f>
        <v>0</v>
      </c>
      <c r="I45" s="87">
        <f>DSUM(OPTTRADES,I$11,$A570:$A571)</f>
        <v>0</v>
      </c>
      <c r="J45" s="87">
        <f>DSUM(OPTTRADES,J$11,$A570:$A571)</f>
        <v>0</v>
      </c>
      <c r="K45" s="332">
        <f>[6]POSITION!D42</f>
        <v>10.14</v>
      </c>
      <c r="L45" s="333">
        <f t="shared" si="4"/>
        <v>-0.18437948999999976</v>
      </c>
      <c r="M45" s="333">
        <v>-0.22220063000000001</v>
      </c>
      <c r="N45" s="334">
        <f t="shared" si="14"/>
        <v>0</v>
      </c>
      <c r="O45" s="87">
        <f t="shared" si="15"/>
        <v>0</v>
      </c>
      <c r="R45" s="81" t="e">
        <f>[2]!'NGc32 LAST'</f>
        <v>#REF!</v>
      </c>
      <c r="T45" s="81"/>
      <c r="U45" s="81"/>
      <c r="V45" s="188">
        <f t="shared" si="8"/>
        <v>9.955620510000001</v>
      </c>
      <c r="W45" s="83"/>
      <c r="X45" s="83"/>
      <c r="Y45" s="83"/>
      <c r="Z45" s="83"/>
      <c r="AA45" s="87"/>
      <c r="AB45" s="87">
        <f t="shared" ref="AB45:AB76" si="22">K45+L45+AD45</f>
        <v>9.955620510000001</v>
      </c>
      <c r="AC45" s="81"/>
      <c r="AD45" s="259"/>
      <c r="AE45" s="143" t="s">
        <v>168</v>
      </c>
      <c r="AF45" s="259"/>
      <c r="AG45" s="82"/>
      <c r="AH45" s="87">
        <f t="shared" si="9"/>
        <v>0</v>
      </c>
      <c r="AJ45" s="87">
        <v>1.4493964399999999</v>
      </c>
      <c r="AT45" s="83"/>
      <c r="AU45" s="87"/>
      <c r="AV45" s="87"/>
      <c r="AW45" s="81"/>
      <c r="AX45" s="81"/>
      <c r="AY45" s="81"/>
      <c r="AZ45" s="81"/>
      <c r="BA45" s="82"/>
      <c r="BL45" s="90">
        <f t="shared" ref="BL45:BL74" si="23">VLOOKUP($A45,OPTIONRISK,9,FALSE)</f>
        <v>-3200.0622800000001</v>
      </c>
      <c r="BM45" s="90">
        <f t="shared" si="11"/>
        <v>34.974971663244297</v>
      </c>
      <c r="BN45" s="89">
        <f t="shared" si="12"/>
        <v>-3.1613502999999973E-3</v>
      </c>
    </row>
    <row r="46" spans="1:66" x14ac:dyDescent="0.25">
      <c r="A46" s="84">
        <v>38231</v>
      </c>
      <c r="B46" s="87">
        <f t="shared" si="13"/>
        <v>9.8554365500000003</v>
      </c>
      <c r="C46" s="89">
        <f t="shared" si="20"/>
        <v>-1.9605457000000034E-3</v>
      </c>
      <c r="D46" s="257">
        <f t="shared" si="21"/>
        <v>-3148.6709729999993</v>
      </c>
      <c r="E46" s="257">
        <f>J46+BM46+'basis opt greeks'!D40</f>
        <v>33.270849281314099</v>
      </c>
      <c r="F46" s="291">
        <f t="shared" ref="F46:F77" si="24">K46+L46+M46</f>
        <v>9.8554365500000003</v>
      </c>
      <c r="G46" s="87">
        <f>DSUM(OPTTRADES,G$11,$A572:$A573)</f>
        <v>0</v>
      </c>
      <c r="H46" s="87">
        <f>DSUM(OPTTRADES,H$11,$A572:$A573)</f>
        <v>0</v>
      </c>
      <c r="I46" s="87">
        <f>DSUM(OPTTRADES,I$11,$A572:$A573)</f>
        <v>0</v>
      </c>
      <c r="J46" s="87">
        <f>DSUM(OPTTRADES,J$11,$A572:$A573)</f>
        <v>0</v>
      </c>
      <c r="K46" s="332">
        <f>[6]POSITION!D43</f>
        <v>10.06</v>
      </c>
      <c r="L46" s="333">
        <f t="shared" si="4"/>
        <v>5.7220400000002059E-3</v>
      </c>
      <c r="M46" s="333">
        <v>-0.21028549000000002</v>
      </c>
      <c r="N46" s="334">
        <f t="shared" si="14"/>
        <v>0</v>
      </c>
      <c r="O46" s="87">
        <f t="shared" si="15"/>
        <v>0</v>
      </c>
      <c r="R46" s="81" t="e">
        <f>[2]!'NGc33 LAST'</f>
        <v>#REF!</v>
      </c>
      <c r="T46" s="81"/>
      <c r="U46" s="81"/>
      <c r="V46" s="188">
        <f t="shared" si="8"/>
        <v>10.065722040000001</v>
      </c>
      <c r="W46" s="83"/>
      <c r="X46" s="83"/>
      <c r="Y46" s="83"/>
      <c r="Z46" s="83"/>
      <c r="AA46" s="87"/>
      <c r="AB46" s="87">
        <f t="shared" si="22"/>
        <v>10.065722040000001</v>
      </c>
      <c r="AC46" s="81"/>
      <c r="AD46" s="259"/>
      <c r="AE46" s="143" t="s">
        <v>169</v>
      </c>
      <c r="AF46" s="259"/>
      <c r="AG46" s="82"/>
      <c r="AH46" s="87">
        <f t="shared" si="9"/>
        <v>0</v>
      </c>
      <c r="AJ46" s="87">
        <v>1.57054055</v>
      </c>
      <c r="AT46" s="83"/>
      <c r="AU46" s="87"/>
      <c r="AV46" s="87"/>
      <c r="AW46" s="81"/>
      <c r="AX46" s="81"/>
      <c r="AY46" s="81"/>
      <c r="AZ46" s="81"/>
      <c r="BA46" s="82"/>
      <c r="BL46" s="90">
        <f t="shared" si="23"/>
        <v>-3148.6709729999993</v>
      </c>
      <c r="BM46" s="90">
        <f t="shared" si="11"/>
        <v>33.270849281314099</v>
      </c>
      <c r="BN46" s="89">
        <f t="shared" si="12"/>
        <v>-1.9605457000000034E-3</v>
      </c>
    </row>
    <row r="47" spans="1:66" x14ac:dyDescent="0.25">
      <c r="A47" s="84">
        <v>38261</v>
      </c>
      <c r="B47" s="87">
        <f t="shared" si="13"/>
        <v>10.07881894</v>
      </c>
      <c r="C47" s="89">
        <f t="shared" si="20"/>
        <v>-6.6716039999999838E-4</v>
      </c>
      <c r="D47" s="257">
        <f t="shared" si="21"/>
        <v>-3254.8990160000003</v>
      </c>
      <c r="E47" s="257">
        <f>J47+BM47+'basis opt greeks'!D41</f>
        <v>33.737961396303902</v>
      </c>
      <c r="F47" s="291">
        <f t="shared" si="24"/>
        <v>10.07881894</v>
      </c>
      <c r="G47" s="87">
        <f>DSUM(OPTTRADES,G$11,$A574:$A575)</f>
        <v>0</v>
      </c>
      <c r="H47" s="87">
        <f>DSUM(OPTTRADES,H$11,$A574:$A575)</f>
        <v>0</v>
      </c>
      <c r="I47" s="87">
        <f>DSUM(OPTTRADES,I$11,$A574:$A575)</f>
        <v>0</v>
      </c>
      <c r="J47" s="87">
        <f>DSUM(OPTTRADES,J$11,$A574:$A575)</f>
        <v>0</v>
      </c>
      <c r="K47" s="332">
        <f>[6]POSITION!D44</f>
        <v>10.44</v>
      </c>
      <c r="L47" s="333">
        <f t="shared" si="4"/>
        <v>-0.14874967999999988</v>
      </c>
      <c r="M47" s="333">
        <v>-0.21243138</v>
      </c>
      <c r="N47" s="334">
        <f t="shared" si="14"/>
        <v>0</v>
      </c>
      <c r="O47" s="87">
        <f t="shared" si="15"/>
        <v>0</v>
      </c>
      <c r="R47" s="81" t="e">
        <f>[2]!'NGc34 LAST'</f>
        <v>#REF!</v>
      </c>
      <c r="V47" s="188">
        <f t="shared" si="8"/>
        <v>10.29125032</v>
      </c>
      <c r="AB47" s="87">
        <f t="shared" si="22"/>
        <v>10.29125032</v>
      </c>
      <c r="AD47" s="259"/>
      <c r="AE47" s="143" t="s">
        <v>170</v>
      </c>
      <c r="AF47" s="259"/>
      <c r="AH47" s="87">
        <f t="shared" si="9"/>
        <v>0</v>
      </c>
      <c r="AJ47" s="87">
        <v>1.48560972</v>
      </c>
      <c r="BL47" s="90">
        <f t="shared" si="23"/>
        <v>-3254.8990160000003</v>
      </c>
      <c r="BM47" s="90">
        <f t="shared" si="11"/>
        <v>33.737961396303902</v>
      </c>
      <c r="BN47" s="89">
        <f t="shared" si="12"/>
        <v>-6.6716039999999838E-4</v>
      </c>
    </row>
    <row r="48" spans="1:66" x14ac:dyDescent="0.25">
      <c r="A48" s="84">
        <v>38292</v>
      </c>
      <c r="B48" s="87">
        <f t="shared" si="13"/>
        <v>3.1223591000000002</v>
      </c>
      <c r="C48" s="89">
        <f t="shared" si="20"/>
        <v>7.2973230000000083E-4</v>
      </c>
      <c r="D48" s="257">
        <f t="shared" si="21"/>
        <v>-3266.8522409999996</v>
      </c>
      <c r="E48" s="257">
        <f>J48+BM48+'basis opt greeks'!D42</f>
        <v>35.785103080082095</v>
      </c>
      <c r="F48" s="291">
        <f t="shared" si="24"/>
        <v>3.1223591000000002</v>
      </c>
      <c r="G48" s="87">
        <f>DSUM(OPTTRADES,G$11,$A576:$A577)</f>
        <v>0</v>
      </c>
      <c r="H48" s="87">
        <f>DSUM(OPTTRADES,H$11,$A576:$A577)</f>
        <v>0</v>
      </c>
      <c r="I48" s="87">
        <f>DSUM(OPTTRADES,I$11,$A576:$A577)</f>
        <v>0</v>
      </c>
      <c r="J48" s="87">
        <f>DSUM(OPTTRADES,J$11,$A576:$A577)</f>
        <v>0</v>
      </c>
      <c r="K48" s="332">
        <f>[6]POSITION!D45</f>
        <v>3.27</v>
      </c>
      <c r="L48" s="333">
        <f t="shared" si="4"/>
        <v>0.13695660000000021</v>
      </c>
      <c r="M48" s="333">
        <v>-0.2845975</v>
      </c>
      <c r="N48" s="334">
        <f t="shared" si="14"/>
        <v>0</v>
      </c>
      <c r="O48" s="87">
        <f t="shared" si="15"/>
        <v>0</v>
      </c>
      <c r="R48" s="81" t="e">
        <f>[2]!'NGc35 LAST'</f>
        <v>#REF!</v>
      </c>
      <c r="V48" s="188">
        <f t="shared" si="8"/>
        <v>3.4069566</v>
      </c>
      <c r="AB48" s="87">
        <f t="shared" si="22"/>
        <v>3.4069566</v>
      </c>
      <c r="AD48" s="259"/>
      <c r="AE48" s="143" t="s">
        <v>171</v>
      </c>
      <c r="AF48" s="259"/>
      <c r="AH48" s="87">
        <f t="shared" si="9"/>
        <v>0</v>
      </c>
      <c r="AJ48" s="87">
        <v>1.8468549999999999</v>
      </c>
      <c r="BL48" s="90">
        <f t="shared" si="23"/>
        <v>-3266.8522409999996</v>
      </c>
      <c r="BM48" s="90">
        <f t="shared" si="11"/>
        <v>35.785103080082095</v>
      </c>
      <c r="BN48" s="89">
        <f t="shared" si="12"/>
        <v>7.2973230000000083E-4</v>
      </c>
    </row>
    <row r="49" spans="1:66" x14ac:dyDescent="0.25">
      <c r="A49" s="84">
        <v>38322</v>
      </c>
      <c r="B49" s="87">
        <f t="shared" si="13"/>
        <v>2.5712944800000002</v>
      </c>
      <c r="C49" s="89">
        <f t="shared" si="20"/>
        <v>-4.3095723000000016E-3</v>
      </c>
      <c r="D49" s="257">
        <f t="shared" si="21"/>
        <v>-4349.5679380000001</v>
      </c>
      <c r="E49" s="257">
        <f>J49+BM49+'basis opt greeks'!D43</f>
        <v>50.339647638603694</v>
      </c>
      <c r="F49" s="291">
        <f t="shared" si="24"/>
        <v>2.5712944800000002</v>
      </c>
      <c r="G49" s="87">
        <f>DSUM(OPTTRADES,G$11,$A578:$A579)</f>
        <v>0</v>
      </c>
      <c r="H49" s="87">
        <f>DSUM(OPTTRADES,H$11,$A578:$A579)</f>
        <v>0</v>
      </c>
      <c r="I49" s="87">
        <f>DSUM(OPTTRADES,I$11,$A578:$A579)</f>
        <v>0</v>
      </c>
      <c r="J49" s="87">
        <f>DSUM(OPTTRADES,J$11,$A578:$A579)</f>
        <v>0</v>
      </c>
      <c r="K49" s="332">
        <f>[6]POSITION!D46</f>
        <v>3.25</v>
      </c>
      <c r="L49" s="333">
        <f t="shared" si="4"/>
        <v>5.6074680000000043E-2</v>
      </c>
      <c r="M49" s="333">
        <v>-0.73478019999999999</v>
      </c>
      <c r="N49" s="334">
        <f t="shared" si="14"/>
        <v>0</v>
      </c>
      <c r="O49" s="87">
        <f t="shared" si="15"/>
        <v>0</v>
      </c>
      <c r="R49" s="81" t="e">
        <f>[2]!'NGc36 LAST'</f>
        <v>#REF!</v>
      </c>
      <c r="V49" s="188">
        <f t="shared" si="8"/>
        <v>3.30607468</v>
      </c>
      <c r="AB49" s="87">
        <f t="shared" si="22"/>
        <v>3.30607468</v>
      </c>
      <c r="AD49" s="259"/>
      <c r="AE49" s="143" t="s">
        <v>172</v>
      </c>
      <c r="AF49" s="259"/>
      <c r="AH49" s="87">
        <f t="shared" si="9"/>
        <v>0</v>
      </c>
      <c r="AJ49" s="87">
        <v>2.1447178500000001</v>
      </c>
      <c r="BL49" s="90">
        <f t="shared" si="23"/>
        <v>-4349.5679380000001</v>
      </c>
      <c r="BM49" s="90">
        <f t="shared" si="11"/>
        <v>50.339647638603694</v>
      </c>
      <c r="BN49" s="89">
        <f t="shared" si="12"/>
        <v>-4.3095723000000016E-3</v>
      </c>
    </row>
    <row r="50" spans="1:66" x14ac:dyDescent="0.25">
      <c r="A50" s="84">
        <v>38353</v>
      </c>
      <c r="B50" s="87">
        <f t="shared" si="13"/>
        <v>1.6477746300000002</v>
      </c>
      <c r="C50" s="89">
        <f t="shared" si="20"/>
        <v>-2.7226047799999997E-2</v>
      </c>
      <c r="D50" s="257">
        <f t="shared" si="21"/>
        <v>-7534.5788000000002</v>
      </c>
      <c r="E50" s="257">
        <f>J50+BM50+'basis opt greeks'!D44</f>
        <v>82.22535304585891</v>
      </c>
      <c r="F50" s="291">
        <f t="shared" si="24"/>
        <v>1.6477746300000002</v>
      </c>
      <c r="G50" s="87">
        <f>DSUM(OPTTRADES,G$11,$A580:$A581)</f>
        <v>0</v>
      </c>
      <c r="H50" s="87">
        <f>DSUM(OPTTRADES,H$11,$A580:$A581)</f>
        <v>0</v>
      </c>
      <c r="I50" s="87">
        <f>DSUM(OPTTRADES,I$11,$A580:$A581)</f>
        <v>0</v>
      </c>
      <c r="J50" s="87">
        <f>DSUM(OPTTRADES,J$11,$A580:$A581)</f>
        <v>0</v>
      </c>
      <c r="K50" s="332">
        <f>[6]POSITION!D47</f>
        <v>3.43</v>
      </c>
      <c r="L50" s="333">
        <f t="shared" si="4"/>
        <v>-1.0513181700000001</v>
      </c>
      <c r="M50" s="333">
        <v>-0.73090719999999998</v>
      </c>
      <c r="N50" s="334">
        <f t="shared" si="14"/>
        <v>0</v>
      </c>
      <c r="O50" s="87">
        <f t="shared" si="15"/>
        <v>0</v>
      </c>
      <c r="V50" s="188">
        <f t="shared" si="8"/>
        <v>2.3786818300000001</v>
      </c>
      <c r="AB50" s="87">
        <f t="shared" si="22"/>
        <v>2.3786818300000001</v>
      </c>
      <c r="AD50" s="259"/>
      <c r="AE50" s="143" t="s">
        <v>185</v>
      </c>
      <c r="AF50" s="259"/>
      <c r="AH50" s="87">
        <f t="shared" si="9"/>
        <v>0</v>
      </c>
      <c r="AJ50" s="87">
        <v>4.1266710900000003</v>
      </c>
      <c r="BL50" s="90">
        <f t="shared" si="23"/>
        <v>-7534.5788000000002</v>
      </c>
      <c r="BM50" s="90">
        <f t="shared" si="11"/>
        <v>82.22535304585891</v>
      </c>
      <c r="BN50" s="89">
        <f t="shared" si="12"/>
        <v>-2.7226047799999997E-2</v>
      </c>
    </row>
    <row r="51" spans="1:66" x14ac:dyDescent="0.25">
      <c r="A51" s="84">
        <v>38384</v>
      </c>
      <c r="B51" s="87">
        <f t="shared" si="13"/>
        <v>2.7401373500000004</v>
      </c>
      <c r="C51" s="89">
        <f t="shared" si="20"/>
        <v>-2.9608622000000001E-2</v>
      </c>
      <c r="D51" s="257">
        <f t="shared" si="21"/>
        <v>-7192.1778949999998</v>
      </c>
      <c r="E51" s="257">
        <f>J51+BM51+'basis opt greeks'!D45</f>
        <v>74.343356878850045</v>
      </c>
      <c r="F51" s="291">
        <f t="shared" si="24"/>
        <v>2.7401373500000004</v>
      </c>
      <c r="G51" s="87">
        <f>DSUM(OPTTRADES,G$11,$A582:$A583)</f>
        <v>0</v>
      </c>
      <c r="H51" s="87">
        <f>DSUM(OPTTRADES,H$11,$A582:$A583)</f>
        <v>0</v>
      </c>
      <c r="I51" s="87">
        <f>DSUM(OPTTRADES,I$11,$A582:$A583)</f>
        <v>0</v>
      </c>
      <c r="J51" s="87">
        <f>DSUM(OPTTRADES,J$11,$A582:$A583)</f>
        <v>0</v>
      </c>
      <c r="K51" s="332">
        <f>[6]POSITION!D48</f>
        <v>3.43</v>
      </c>
      <c r="L51" s="333">
        <f t="shared" si="4"/>
        <v>-6.722066999999976E-2</v>
      </c>
      <c r="M51" s="333">
        <v>-0.62264198000000004</v>
      </c>
      <c r="N51" s="334">
        <f t="shared" si="14"/>
        <v>0</v>
      </c>
      <c r="O51" s="87">
        <f t="shared" si="15"/>
        <v>0</v>
      </c>
      <c r="V51" s="188">
        <f t="shared" si="8"/>
        <v>3.3627793300000004</v>
      </c>
      <c r="AB51" s="87">
        <f t="shared" si="22"/>
        <v>3.3627793300000004</v>
      </c>
      <c r="AD51" s="259"/>
      <c r="AE51" s="143" t="s">
        <v>174</v>
      </c>
      <c r="AF51" s="259"/>
      <c r="AH51" s="87">
        <f t="shared" si="9"/>
        <v>0</v>
      </c>
      <c r="AJ51" s="87">
        <v>4.1030794200000003</v>
      </c>
      <c r="BL51" s="90">
        <f t="shared" si="23"/>
        <v>-7192.1778949999998</v>
      </c>
      <c r="BM51" s="90">
        <f t="shared" si="11"/>
        <v>74.343356878850045</v>
      </c>
      <c r="BN51" s="89">
        <f t="shared" si="12"/>
        <v>-2.9608622000000001E-2</v>
      </c>
    </row>
    <row r="52" spans="1:66" x14ac:dyDescent="0.25">
      <c r="A52" s="84">
        <v>38412</v>
      </c>
      <c r="B52" s="87">
        <f t="shared" si="13"/>
        <v>1.80590845</v>
      </c>
      <c r="C52" s="89">
        <f t="shared" si="20"/>
        <v>-2.6605604499999998E-2</v>
      </c>
      <c r="D52" s="257">
        <f t="shared" si="21"/>
        <v>-6538.7795669999996</v>
      </c>
      <c r="E52" s="257">
        <f>J52+BM52+'basis opt greeks'!D46</f>
        <v>59.09240903490754</v>
      </c>
      <c r="F52" s="291">
        <f t="shared" si="24"/>
        <v>1.80590845</v>
      </c>
      <c r="G52" s="87">
        <f>DSUM(OPTTRADES,G$11,$A584:$A585)</f>
        <v>0</v>
      </c>
      <c r="H52" s="87">
        <f>DSUM(OPTTRADES,H$11,$A584:$A585)</f>
        <v>0</v>
      </c>
      <c r="I52" s="87">
        <f>DSUM(OPTTRADES,I$11,$A584:$A585)</f>
        <v>0</v>
      </c>
      <c r="J52" s="87">
        <f>DSUM(OPTTRADES,J$11,$A584:$A585)</f>
        <v>0</v>
      </c>
      <c r="K52" s="332">
        <f>[6]POSITION!D49</f>
        <v>3.43</v>
      </c>
      <c r="L52" s="333">
        <f t="shared" si="4"/>
        <v>-1.3482087100000002</v>
      </c>
      <c r="M52" s="333">
        <v>-0.27588284000000002</v>
      </c>
      <c r="N52" s="334">
        <f t="shared" si="14"/>
        <v>0</v>
      </c>
      <c r="O52" s="87">
        <f t="shared" si="15"/>
        <v>0</v>
      </c>
      <c r="V52" s="188">
        <f t="shared" si="8"/>
        <v>2.08179129</v>
      </c>
      <c r="AB52" s="87">
        <f t="shared" si="22"/>
        <v>2.08179129</v>
      </c>
      <c r="AD52" s="259"/>
      <c r="AE52" s="144" t="s">
        <v>175</v>
      </c>
      <c r="AF52" s="259"/>
      <c r="AH52" s="87">
        <f t="shared" si="9"/>
        <v>0</v>
      </c>
      <c r="AJ52" s="87">
        <v>3.6859939900000001</v>
      </c>
      <c r="BL52" s="90">
        <f t="shared" si="23"/>
        <v>-6538.7795669999996</v>
      </c>
      <c r="BM52" s="90">
        <f t="shared" si="11"/>
        <v>59.09240903490754</v>
      </c>
      <c r="BN52" s="89">
        <f t="shared" si="12"/>
        <v>-2.6605604499999998E-2</v>
      </c>
    </row>
    <row r="53" spans="1:66" x14ac:dyDescent="0.25">
      <c r="A53" s="84">
        <v>38443</v>
      </c>
      <c r="B53" s="87">
        <f t="shared" si="13"/>
        <v>4.1348226600000002</v>
      </c>
      <c r="C53" s="89">
        <f t="shared" si="20"/>
        <v>-3.3097496300000001E-2</v>
      </c>
      <c r="D53" s="257">
        <f t="shared" si="21"/>
        <v>-6474.2199900000005</v>
      </c>
      <c r="E53" s="257">
        <f>J53+BM53+'basis opt greeks'!D47</f>
        <v>52.599828062970474</v>
      </c>
      <c r="F53" s="291">
        <f t="shared" si="24"/>
        <v>4.1348226600000002</v>
      </c>
      <c r="G53" s="87">
        <f>DSUM(OPTTRADES,G$11,$A586:$A587)</f>
        <v>0</v>
      </c>
      <c r="H53" s="87">
        <f>DSUM(OPTTRADES,H$11,$A586:$A587)</f>
        <v>0</v>
      </c>
      <c r="I53" s="87">
        <f>DSUM(OPTTRADES,I$11,$A586:$A587)</f>
        <v>0</v>
      </c>
      <c r="J53" s="87">
        <f>DSUM(OPTTRADES,J$11,$A586:$A587)</f>
        <v>0</v>
      </c>
      <c r="K53" s="332">
        <f>[6]POSITION!D50</f>
        <v>3.43</v>
      </c>
      <c r="L53" s="333">
        <f t="shared" si="4"/>
        <v>0.85178962000000014</v>
      </c>
      <c r="M53" s="333">
        <v>-0.14696696000000001</v>
      </c>
      <c r="N53" s="334">
        <f t="shared" si="14"/>
        <v>0</v>
      </c>
      <c r="O53" s="87">
        <f t="shared" si="15"/>
        <v>0</v>
      </c>
      <c r="V53" s="188">
        <f t="shared" si="8"/>
        <v>4.2817896200000005</v>
      </c>
      <c r="AB53" s="87">
        <f t="shared" si="22"/>
        <v>4.2817896200000005</v>
      </c>
      <c r="AD53" s="259"/>
      <c r="AE53" s="143" t="s">
        <v>176</v>
      </c>
      <c r="AF53" s="259"/>
      <c r="AH53" s="87">
        <f t="shared" si="9"/>
        <v>0</v>
      </c>
      <c r="AJ53" s="87">
        <v>2.7667830600000003</v>
      </c>
      <c r="BL53" s="90">
        <f t="shared" si="23"/>
        <v>-6474.2199900000005</v>
      </c>
      <c r="BM53" s="90">
        <f t="shared" si="11"/>
        <v>52.599828062970474</v>
      </c>
      <c r="BN53" s="89">
        <f t="shared" si="12"/>
        <v>-3.3097496300000001E-2</v>
      </c>
    </row>
    <row r="54" spans="1:66" x14ac:dyDescent="0.25">
      <c r="A54" s="84">
        <v>38473</v>
      </c>
      <c r="B54" s="87">
        <f t="shared" si="13"/>
        <v>0.32546139000000035</v>
      </c>
      <c r="C54" s="89">
        <f t="shared" si="20"/>
        <v>2.8794338999999988E-3</v>
      </c>
      <c r="D54" s="257">
        <f t="shared" si="21"/>
        <v>-2391.4431670000004</v>
      </c>
      <c r="E54" s="257">
        <f>J54+BM54+'basis opt greeks'!D48</f>
        <v>7.7242004106776205</v>
      </c>
      <c r="F54" s="291">
        <f t="shared" si="24"/>
        <v>0.32546139000000035</v>
      </c>
      <c r="G54" s="87">
        <f>DSUM(OPTTRADES,G$11,$A588:$A589)</f>
        <v>0</v>
      </c>
      <c r="H54" s="87">
        <f>DSUM(OPTTRADES,H$11,$A588:$A589)</f>
        <v>0</v>
      </c>
      <c r="I54" s="87">
        <f>DSUM(OPTTRADES,I$11,$A588:$A589)</f>
        <v>0</v>
      </c>
      <c r="J54" s="87">
        <f>DSUM(OPTTRADES,J$11,$A588:$A589)</f>
        <v>0</v>
      </c>
      <c r="K54" s="332">
        <f>[6]POSITION!D51</f>
        <v>3.43</v>
      </c>
      <c r="L54" s="333">
        <f t="shared" si="4"/>
        <v>-2.9337771899999998</v>
      </c>
      <c r="M54" s="333">
        <v>-0.17076142</v>
      </c>
      <c r="N54" s="334">
        <f t="shared" si="14"/>
        <v>0</v>
      </c>
      <c r="O54" s="87">
        <f t="shared" si="15"/>
        <v>0</v>
      </c>
      <c r="V54" s="188">
        <f t="shared" si="8"/>
        <v>0.49622281000000035</v>
      </c>
      <c r="AB54" s="87">
        <f t="shared" si="22"/>
        <v>0.49622281000000035</v>
      </c>
      <c r="AD54" s="259"/>
      <c r="AE54" s="143" t="s">
        <v>177</v>
      </c>
      <c r="AF54" s="259"/>
      <c r="AH54" s="87">
        <f t="shared" si="9"/>
        <v>0</v>
      </c>
      <c r="AJ54" s="87">
        <v>-1.7490149999999999E-2</v>
      </c>
      <c r="BL54" s="90">
        <f t="shared" si="23"/>
        <v>-2391.4431670000004</v>
      </c>
      <c r="BM54" s="90">
        <f t="shared" si="11"/>
        <v>7.7242004106776205</v>
      </c>
      <c r="BN54" s="89">
        <f t="shared" si="12"/>
        <v>2.8794338999999988E-3</v>
      </c>
    </row>
    <row r="55" spans="1:66" x14ac:dyDescent="0.25">
      <c r="A55" s="84">
        <v>38504</v>
      </c>
      <c r="B55" s="87">
        <f t="shared" si="13"/>
        <v>0.66537119000000033</v>
      </c>
      <c r="C55" s="89">
        <f t="shared" si="20"/>
        <v>3.3282156999999996E-3</v>
      </c>
      <c r="D55" s="257">
        <f t="shared" si="21"/>
        <v>-2336.2575040000002</v>
      </c>
      <c r="E55" s="257">
        <f>J55+BM55+'basis opt greeks'!D49</f>
        <v>7.4835219712525705</v>
      </c>
      <c r="F55" s="291">
        <f t="shared" si="24"/>
        <v>0.66537119000000033</v>
      </c>
      <c r="G55" s="87">
        <f>DSUM(OPTTRADES,G$11,$A590:$A591)</f>
        <v>0</v>
      </c>
      <c r="H55" s="87">
        <f>DSUM(OPTTRADES,H$11,$A590:$A591)</f>
        <v>0</v>
      </c>
      <c r="I55" s="87">
        <f>DSUM(OPTTRADES,I$11,$A590:$A591)</f>
        <v>0</v>
      </c>
      <c r="J55" s="87">
        <f>DSUM(OPTTRADES,J$11,$A590:$A591)</f>
        <v>0</v>
      </c>
      <c r="K55" s="332">
        <f>[6]POSITION!D52</f>
        <v>3.43</v>
      </c>
      <c r="L55" s="333">
        <f t="shared" si="4"/>
        <v>-2.6030636299999999</v>
      </c>
      <c r="M55" s="333">
        <v>-0.16156518</v>
      </c>
      <c r="N55" s="334">
        <f t="shared" si="14"/>
        <v>0</v>
      </c>
      <c r="O55" s="87">
        <f t="shared" si="15"/>
        <v>0</v>
      </c>
      <c r="V55" s="188">
        <f t="shared" si="8"/>
        <v>0.82693637000000031</v>
      </c>
      <c r="AB55" s="87">
        <f t="shared" si="22"/>
        <v>0.82693637000000031</v>
      </c>
      <c r="AD55" s="259"/>
      <c r="AE55" s="143" t="s">
        <v>178</v>
      </c>
      <c r="AF55" s="259"/>
      <c r="AH55" s="87">
        <f t="shared" si="9"/>
        <v>0</v>
      </c>
      <c r="AJ55" s="87">
        <v>-2.0313339999999999E-2</v>
      </c>
      <c r="BL55" s="90">
        <f t="shared" si="23"/>
        <v>-2336.2575040000002</v>
      </c>
      <c r="BM55" s="90">
        <f t="shared" si="11"/>
        <v>7.4835219712525705</v>
      </c>
      <c r="BN55" s="89">
        <f t="shared" si="12"/>
        <v>3.3282156999999996E-3</v>
      </c>
    </row>
    <row r="56" spans="1:66" x14ac:dyDescent="0.25">
      <c r="A56" s="84">
        <v>38534</v>
      </c>
      <c r="B56" s="87">
        <f t="shared" si="13"/>
        <v>-4.5356290000000049E-2</v>
      </c>
      <c r="C56" s="89">
        <f t="shared" si="20"/>
        <v>4.0490204000000005E-3</v>
      </c>
      <c r="D56" s="257">
        <f t="shared" si="21"/>
        <v>-2417.8531119999998</v>
      </c>
      <c r="E56" s="257">
        <f>J56+BM56+'basis opt greeks'!D50</f>
        <v>7.3995490759753597</v>
      </c>
      <c r="F56" s="291">
        <f t="shared" si="24"/>
        <v>-4.5356290000000049E-2</v>
      </c>
      <c r="G56" s="87">
        <f>DSUM(OPTTRADES,G$11,$A592:$A593)</f>
        <v>0</v>
      </c>
      <c r="H56" s="87">
        <f>DSUM(OPTTRADES,H$11,$A592:$A593)</f>
        <v>0</v>
      </c>
      <c r="I56" s="87">
        <f>DSUM(OPTTRADES,I$11,$A592:$A593)</f>
        <v>0</v>
      </c>
      <c r="J56" s="87">
        <f>DSUM(OPTTRADES,J$11,$A592:$A593)</f>
        <v>0</v>
      </c>
      <c r="K56" s="332">
        <f>[6]POSITION!D53</f>
        <v>3.43</v>
      </c>
      <c r="L56" s="333">
        <f t="shared" si="4"/>
        <v>-3.3064012800000002</v>
      </c>
      <c r="M56" s="333">
        <v>-0.16895500999999999</v>
      </c>
      <c r="N56" s="334">
        <f t="shared" si="14"/>
        <v>0</v>
      </c>
      <c r="O56" s="87">
        <f t="shared" si="15"/>
        <v>0</v>
      </c>
      <c r="V56" s="188">
        <f t="shared" si="8"/>
        <v>0.12359871999999994</v>
      </c>
      <c r="AB56" s="87">
        <f t="shared" si="22"/>
        <v>0.12359871999999994</v>
      </c>
      <c r="AD56" s="259"/>
      <c r="AE56" s="143" t="s">
        <v>179</v>
      </c>
      <c r="AF56" s="259"/>
      <c r="AH56" s="87">
        <f t="shared" si="9"/>
        <v>0</v>
      </c>
      <c r="AJ56" s="87">
        <v>-1.9213890000000001E-2</v>
      </c>
      <c r="BL56" s="90">
        <f t="shared" si="23"/>
        <v>-2417.8531119999998</v>
      </c>
      <c r="BM56" s="90">
        <f t="shared" si="11"/>
        <v>7.3995490759753597</v>
      </c>
      <c r="BN56" s="89">
        <f t="shared" si="12"/>
        <v>4.0490204000000005E-3</v>
      </c>
    </row>
    <row r="57" spans="1:66" x14ac:dyDescent="0.25">
      <c r="A57" s="84">
        <v>38565</v>
      </c>
      <c r="B57" s="87">
        <f t="shared" si="13"/>
        <v>-0.17707798999999988</v>
      </c>
      <c r="C57" s="89">
        <f t="shared" si="20"/>
        <v>4.8318225999999988E-3</v>
      </c>
      <c r="D57" s="257">
        <f t="shared" si="21"/>
        <v>-2458.0265380000001</v>
      </c>
      <c r="E57" s="257">
        <f>J57+BM57+'basis opt greeks'!D51</f>
        <v>7.6677141683778194</v>
      </c>
      <c r="F57" s="291">
        <f t="shared" si="24"/>
        <v>-0.17707798999999988</v>
      </c>
      <c r="G57" s="87">
        <f>DSUM(OPTTRADES,G$11,$A594:$A595)</f>
        <v>0</v>
      </c>
      <c r="H57" s="87">
        <f>DSUM(OPTTRADES,H$11,$A594:$A595)</f>
        <v>0</v>
      </c>
      <c r="I57" s="87">
        <f>DSUM(OPTTRADES,I$11,$A594:$A595)</f>
        <v>0</v>
      </c>
      <c r="J57" s="87">
        <f>DSUM(OPTTRADES,J$11,$A594:$A595)</f>
        <v>0</v>
      </c>
      <c r="K57" s="332">
        <f>[6]POSITION!D54</f>
        <v>3.43</v>
      </c>
      <c r="L57" s="333">
        <f t="shared" si="4"/>
        <v>-3.4222482400000001</v>
      </c>
      <c r="M57" s="333">
        <v>-0.18482974999999999</v>
      </c>
      <c r="N57" s="334">
        <f t="shared" si="14"/>
        <v>0</v>
      </c>
      <c r="O57" s="87">
        <f t="shared" si="15"/>
        <v>0</v>
      </c>
      <c r="V57" s="188">
        <f t="shared" si="8"/>
        <v>7.7517600000001075E-3</v>
      </c>
      <c r="AB57" s="87">
        <f t="shared" si="22"/>
        <v>7.7517600000001075E-3</v>
      </c>
      <c r="AD57" s="259"/>
      <c r="AE57" s="143" t="s">
        <v>180</v>
      </c>
      <c r="AF57" s="259"/>
      <c r="AH57" s="87">
        <f t="shared" si="9"/>
        <v>0</v>
      </c>
      <c r="AJ57" s="87">
        <v>-2.0085519999999999E-2</v>
      </c>
      <c r="BL57" s="90">
        <f t="shared" si="23"/>
        <v>-2458.0265380000001</v>
      </c>
      <c r="BM57" s="90">
        <f t="shared" si="11"/>
        <v>7.6677141683778194</v>
      </c>
      <c r="BN57" s="89">
        <f t="shared" si="12"/>
        <v>4.8318225999999988E-3</v>
      </c>
    </row>
    <row r="58" spans="1:66" x14ac:dyDescent="0.25">
      <c r="A58" s="84">
        <v>38596</v>
      </c>
      <c r="B58" s="87">
        <f t="shared" si="13"/>
        <v>0.24245753000000028</v>
      </c>
      <c r="C58" s="89">
        <f t="shared" si="20"/>
        <v>2.1204542899999998E-2</v>
      </c>
      <c r="D58" s="257">
        <f t="shared" si="21"/>
        <v>-1019.2831160000001</v>
      </c>
      <c r="E58" s="257">
        <f>J58+BM58+'basis opt greeks'!D52</f>
        <v>6.5302729637234798</v>
      </c>
      <c r="F58" s="291">
        <f t="shared" si="24"/>
        <v>0.24245753000000028</v>
      </c>
      <c r="G58" s="87">
        <f>DSUM(OPTTRADES,G$11,$A596:$A597)</f>
        <v>0</v>
      </c>
      <c r="H58" s="87">
        <f>DSUM(OPTTRADES,H$11,$A596:$A597)</f>
        <v>0</v>
      </c>
      <c r="I58" s="87">
        <f>DSUM(OPTTRADES,I$11,$A596:$A597)</f>
        <v>0</v>
      </c>
      <c r="J58" s="87">
        <f>DSUM(OPTTRADES,J$11,$A596:$A597)</f>
        <v>0</v>
      </c>
      <c r="K58" s="332">
        <f>[6]POSITION!D55</f>
        <v>3.43</v>
      </c>
      <c r="L58" s="333">
        <f t="shared" si="4"/>
        <v>-3.0126763699999999</v>
      </c>
      <c r="M58" s="333">
        <v>-0.1748661</v>
      </c>
      <c r="N58" s="334">
        <f t="shared" si="14"/>
        <v>0</v>
      </c>
      <c r="O58" s="87">
        <f t="shared" si="15"/>
        <v>0</v>
      </c>
      <c r="V58" s="188">
        <f t="shared" si="8"/>
        <v>0.41732363000000028</v>
      </c>
      <c r="AB58" s="87">
        <f t="shared" si="22"/>
        <v>0.41732363000000028</v>
      </c>
      <c r="AD58" s="259"/>
      <c r="AE58" s="143" t="s">
        <v>181</v>
      </c>
      <c r="AF58" s="259"/>
      <c r="AH58" s="87">
        <f t="shared" si="9"/>
        <v>0</v>
      </c>
      <c r="AJ58" s="87">
        <v>-2.1965109999999999E-2</v>
      </c>
      <c r="BL58" s="90">
        <f t="shared" si="23"/>
        <v>-1019.2831160000001</v>
      </c>
      <c r="BM58" s="90">
        <f t="shared" si="11"/>
        <v>6.5302729637234798</v>
      </c>
      <c r="BN58" s="89">
        <f t="shared" si="12"/>
        <v>2.1204542899999998E-2</v>
      </c>
    </row>
    <row r="59" spans="1:66" x14ac:dyDescent="0.25">
      <c r="A59" s="84">
        <v>38626</v>
      </c>
      <c r="B59" s="87">
        <f t="shared" si="13"/>
        <v>8.3765999999999952E-2</v>
      </c>
      <c r="C59" s="89">
        <f t="shared" si="20"/>
        <v>2.1924503800000002E-2</v>
      </c>
      <c r="D59" s="257">
        <f t="shared" si="21"/>
        <v>-1072.3970529999999</v>
      </c>
      <c r="E59" s="257">
        <f>J59+BM59+'basis opt greeks'!D53</f>
        <v>7.3020271047227894</v>
      </c>
      <c r="F59" s="291">
        <f t="shared" si="24"/>
        <v>8.3765999999999952E-2</v>
      </c>
      <c r="G59" s="87">
        <f>DSUM(OPTTRADES,G$11,$A598:$A599)</f>
        <v>0</v>
      </c>
      <c r="H59" s="87">
        <f>DSUM(OPTTRADES,H$11,$A598:$A599)</f>
        <v>0</v>
      </c>
      <c r="I59" s="87">
        <f>DSUM(OPTTRADES,I$11,$A598:$A599)</f>
        <v>0</v>
      </c>
      <c r="J59" s="87">
        <f>DSUM(OPTTRADES,J$11,$A598:$A599)</f>
        <v>0</v>
      </c>
      <c r="K59" s="332">
        <f>[6]POSITION!D56</f>
        <v>3.43</v>
      </c>
      <c r="L59" s="333">
        <f t="shared" si="4"/>
        <v>-3.1467864900000002</v>
      </c>
      <c r="M59" s="333">
        <v>-0.19944750999999999</v>
      </c>
      <c r="N59" s="334">
        <f t="shared" si="14"/>
        <v>0</v>
      </c>
      <c r="O59" s="87">
        <f t="shared" si="15"/>
        <v>0</v>
      </c>
      <c r="V59" s="188">
        <f t="shared" si="8"/>
        <v>0.28321350999999995</v>
      </c>
      <c r="AB59" s="87">
        <f t="shared" si="22"/>
        <v>0.28321350999999995</v>
      </c>
      <c r="AD59" s="259"/>
      <c r="AE59" s="143" t="s">
        <v>182</v>
      </c>
      <c r="AF59" s="259"/>
      <c r="AH59" s="87">
        <f t="shared" si="9"/>
        <v>0</v>
      </c>
      <c r="AJ59" s="87">
        <v>-2.0775950000000001E-2</v>
      </c>
      <c r="BL59" s="90">
        <f t="shared" si="23"/>
        <v>-1072.3970529999999</v>
      </c>
      <c r="BM59" s="90">
        <f t="shared" si="11"/>
        <v>7.3020271047227894</v>
      </c>
      <c r="BN59" s="89">
        <f t="shared" si="12"/>
        <v>2.1924503800000002E-2</v>
      </c>
    </row>
    <row r="60" spans="1:66" x14ac:dyDescent="0.25">
      <c r="A60" s="84">
        <v>38657</v>
      </c>
      <c r="B60" s="87">
        <f t="shared" si="13"/>
        <v>-7.6808599999999672E-2</v>
      </c>
      <c r="C60" s="89">
        <f t="shared" si="20"/>
        <v>2.10696883E-2</v>
      </c>
      <c r="D60" s="257">
        <f t="shared" si="21"/>
        <v>-1161.9080389999999</v>
      </c>
      <c r="E60" s="257">
        <f>J60+BM60+'basis opt greeks'!D54</f>
        <v>7.942492813141679</v>
      </c>
      <c r="F60" s="291">
        <f t="shared" si="24"/>
        <v>-7.6808599999999672E-2</v>
      </c>
      <c r="G60" s="87">
        <f>DSUM(OPTTRADES,G$11,$A600:$A601)</f>
        <v>0</v>
      </c>
      <c r="H60" s="87">
        <f>DSUM(OPTTRADES,H$11,$A600:$A601)</f>
        <v>0</v>
      </c>
      <c r="I60" s="87">
        <f>DSUM(OPTTRADES,I$11,$A600:$A601)</f>
        <v>0</v>
      </c>
      <c r="J60" s="87">
        <f>DSUM(OPTTRADES,J$11,$A600:$A601)</f>
        <v>0</v>
      </c>
      <c r="K60" s="332">
        <f>[6]POSITION!D57</f>
        <v>3.43</v>
      </c>
      <c r="L60" s="333">
        <f t="shared" si="4"/>
        <v>-3.2396781099999998</v>
      </c>
      <c r="M60" s="333">
        <v>-0.26713049</v>
      </c>
      <c r="N60" s="334">
        <f t="shared" si="14"/>
        <v>0</v>
      </c>
      <c r="O60" s="87">
        <f t="shared" si="15"/>
        <v>0</v>
      </c>
      <c r="V60" s="188">
        <f t="shared" si="8"/>
        <v>0.19032189000000033</v>
      </c>
      <c r="AB60" s="87">
        <f t="shared" si="22"/>
        <v>0.19032189000000033</v>
      </c>
      <c r="AD60" s="259"/>
      <c r="AE60" s="143" t="s">
        <v>183</v>
      </c>
      <c r="AF60" s="259"/>
      <c r="AH60" s="87">
        <f t="shared" si="9"/>
        <v>0</v>
      </c>
      <c r="BL60" s="90">
        <f t="shared" si="23"/>
        <v>-1161.9080389999999</v>
      </c>
      <c r="BM60" s="90">
        <f t="shared" si="11"/>
        <v>7.942492813141679</v>
      </c>
      <c r="BN60" s="89">
        <f t="shared" si="12"/>
        <v>2.10696883E-2</v>
      </c>
    </row>
    <row r="61" spans="1:66" x14ac:dyDescent="0.25">
      <c r="A61" s="84">
        <v>38687</v>
      </c>
      <c r="B61" s="87">
        <f t="shared" si="13"/>
        <v>-1.4290365099999995</v>
      </c>
      <c r="C61" s="89">
        <f t="shared" si="20"/>
        <v>1.3980525899999999E-2</v>
      </c>
      <c r="D61" s="257">
        <f t="shared" si="21"/>
        <v>-2420.7529020000002</v>
      </c>
      <c r="E61" s="257">
        <f>J61+BM61+'basis opt greeks'!D55</f>
        <v>17.795054072553011</v>
      </c>
      <c r="F61" s="291">
        <f t="shared" si="24"/>
        <v>-1.4290365099999995</v>
      </c>
      <c r="G61" s="87">
        <f>DSUM(OPTTRADES,G$11,$A602:$A603)</f>
        <v>0</v>
      </c>
      <c r="H61" s="87">
        <f>DSUM(OPTTRADES,H$11,$A602:$A603)</f>
        <v>0</v>
      </c>
      <c r="I61" s="87">
        <f>DSUM(OPTTRADES,I$11,$A602:$A603)</f>
        <v>0</v>
      </c>
      <c r="J61" s="87">
        <f>DSUM(OPTTRADES,J$11,$A602:$A603)</f>
        <v>0</v>
      </c>
      <c r="K61" s="332">
        <f>[6]POSITION!D58</f>
        <v>3.43</v>
      </c>
      <c r="L61" s="333">
        <f t="shared" si="4"/>
        <v>-4.1695238999999997</v>
      </c>
      <c r="M61" s="333">
        <v>-0.68951260999999997</v>
      </c>
      <c r="N61" s="334">
        <f t="shared" si="14"/>
        <v>0</v>
      </c>
      <c r="O61" s="87">
        <f t="shared" si="15"/>
        <v>0</v>
      </c>
      <c r="V61" s="188">
        <f t="shared" si="8"/>
        <v>-0.73952389999999957</v>
      </c>
      <c r="AB61" s="87">
        <f t="shared" si="22"/>
        <v>-0.73952389999999957</v>
      </c>
      <c r="AD61" s="259"/>
      <c r="AE61" s="143" t="s">
        <v>184</v>
      </c>
      <c r="AF61" s="259"/>
      <c r="AH61" s="87">
        <f t="shared" si="9"/>
        <v>0</v>
      </c>
      <c r="BL61" s="90">
        <f t="shared" si="23"/>
        <v>-2420.7529020000002</v>
      </c>
      <c r="BM61" s="90">
        <f t="shared" si="11"/>
        <v>17.795054072553011</v>
      </c>
      <c r="BN61" s="89">
        <f t="shared" si="12"/>
        <v>1.3980525899999999E-2</v>
      </c>
    </row>
    <row r="62" spans="1:66" x14ac:dyDescent="0.25">
      <c r="A62" s="84">
        <v>38718</v>
      </c>
      <c r="B62" s="87">
        <f t="shared" si="13"/>
        <v>-1.3735122099999999</v>
      </c>
      <c r="C62" s="89">
        <f t="shared" si="20"/>
        <v>1.5135068400000002E-2</v>
      </c>
      <c r="D62" s="257">
        <f t="shared" si="21"/>
        <v>-2390.8214119999998</v>
      </c>
      <c r="E62" s="257">
        <f>J62+BM62+'basis opt greeks'!D56</f>
        <v>17.662918001368887</v>
      </c>
      <c r="F62" s="291">
        <f t="shared" si="24"/>
        <v>-1.3735122099999999</v>
      </c>
      <c r="G62" s="87">
        <f>DSUM(OPTTRADES,G$11,$A604:$A605)</f>
        <v>0</v>
      </c>
      <c r="H62" s="87">
        <f>DSUM(OPTTRADES,H$11,$A604:$A605)</f>
        <v>0</v>
      </c>
      <c r="I62" s="87">
        <f>DSUM(OPTTRADES,I$11,$A604:$A605)</f>
        <v>0</v>
      </c>
      <c r="J62" s="87">
        <f>DSUM(OPTTRADES,J$11,$A604:$A605)</f>
        <v>0</v>
      </c>
      <c r="K62" s="332">
        <f>[6]POSITION!D59</f>
        <v>3.43</v>
      </c>
      <c r="L62" s="333">
        <f t="shared" si="4"/>
        <v>-4.1177656300000001</v>
      </c>
      <c r="M62" s="333">
        <v>-0.68574657999999999</v>
      </c>
      <c r="N62" s="334">
        <f t="shared" si="14"/>
        <v>0</v>
      </c>
      <c r="O62" s="87">
        <f t="shared" si="15"/>
        <v>0</v>
      </c>
      <c r="V62" s="188">
        <f t="shared" si="8"/>
        <v>-0.68776562999999991</v>
      </c>
      <c r="AB62" s="87">
        <f t="shared" si="22"/>
        <v>-0.68776562999999991</v>
      </c>
      <c r="AD62" s="259"/>
      <c r="AE62" s="143" t="s">
        <v>184</v>
      </c>
      <c r="AF62" s="259"/>
      <c r="AH62" s="87">
        <f t="shared" si="9"/>
        <v>0</v>
      </c>
      <c r="BL62" s="90">
        <f t="shared" si="23"/>
        <v>-2390.8214119999998</v>
      </c>
      <c r="BM62" s="90">
        <f t="shared" si="11"/>
        <v>17.662918001368887</v>
      </c>
      <c r="BN62" s="89">
        <f t="shared" si="12"/>
        <v>1.5135068400000002E-2</v>
      </c>
    </row>
    <row r="63" spans="1:66" x14ac:dyDescent="0.25">
      <c r="A63" s="84">
        <v>38749</v>
      </c>
      <c r="B63" s="87">
        <f t="shared" si="13"/>
        <v>-7.2670649999999837E-2</v>
      </c>
      <c r="C63" s="89">
        <f t="shared" si="20"/>
        <v>1.3512588599999998E-2</v>
      </c>
      <c r="D63" s="257">
        <f t="shared" si="21"/>
        <v>-2067.1137119999999</v>
      </c>
      <c r="E63" s="257">
        <f>J63+BM63+'basis opt greeks'!D57</f>
        <v>14.559269815195062</v>
      </c>
      <c r="F63" s="291">
        <f t="shared" si="24"/>
        <v>-7.2670649999999837E-2</v>
      </c>
      <c r="G63" s="87">
        <f>DSUM(OPTTRADES,G$11,$A606:$A607)</f>
        <v>0</v>
      </c>
      <c r="H63" s="87">
        <f>DSUM(OPTTRADES,H$11,$A606:$A607)</f>
        <v>0</v>
      </c>
      <c r="I63" s="87">
        <f>DSUM(OPTTRADES,I$11,$A606:$A607)</f>
        <v>0</v>
      </c>
      <c r="J63" s="87">
        <f>DSUM(OPTTRADES,J$11,$A606:$A607)</f>
        <v>0</v>
      </c>
      <c r="K63" s="332">
        <f>[6]POSITION!D60</f>
        <v>3.43</v>
      </c>
      <c r="L63" s="333">
        <f t="shared" si="4"/>
        <v>-2.91851108</v>
      </c>
      <c r="M63" s="333">
        <v>-0.58415956999999996</v>
      </c>
      <c r="N63" s="334">
        <f t="shared" si="14"/>
        <v>0</v>
      </c>
      <c r="O63" s="87">
        <f t="shared" si="15"/>
        <v>0</v>
      </c>
      <c r="V63" s="188">
        <f t="shared" si="8"/>
        <v>0.51148892000000012</v>
      </c>
      <c r="AB63" s="87">
        <f t="shared" si="22"/>
        <v>0.51148892000000012</v>
      </c>
      <c r="AD63" s="259"/>
      <c r="AE63" s="143" t="s">
        <v>184</v>
      </c>
      <c r="AF63" s="259"/>
      <c r="AH63" s="87">
        <f t="shared" si="9"/>
        <v>0</v>
      </c>
      <c r="BL63" s="90">
        <f t="shared" si="23"/>
        <v>-2067.1137119999999</v>
      </c>
      <c r="BM63" s="90">
        <f t="shared" si="11"/>
        <v>14.559269815195062</v>
      </c>
      <c r="BN63" s="89">
        <f t="shared" si="12"/>
        <v>1.3512588599999998E-2</v>
      </c>
    </row>
    <row r="64" spans="1:66" x14ac:dyDescent="0.25">
      <c r="A64" s="84">
        <v>38777</v>
      </c>
      <c r="B64" s="87">
        <f t="shared" si="13"/>
        <v>-0.37091241999999974</v>
      </c>
      <c r="C64" s="89">
        <f t="shared" si="20"/>
        <v>2.2283755400000001E-2</v>
      </c>
      <c r="D64" s="257">
        <f t="shared" si="21"/>
        <v>-1087.6927759999999</v>
      </c>
      <c r="E64" s="257">
        <f>J64+BM64+'basis opt greeks'!D58</f>
        <v>6.17510417522245</v>
      </c>
      <c r="F64" s="291">
        <f t="shared" si="24"/>
        <v>-0.37091241999999974</v>
      </c>
      <c r="G64" s="87">
        <f>DSUM(OPTTRADES,G$11,$A608:$A609)</f>
        <v>0</v>
      </c>
      <c r="H64" s="87">
        <f>DSUM(OPTTRADES,H$11,$A608:$A609)</f>
        <v>0</v>
      </c>
      <c r="I64" s="87">
        <f>DSUM(OPTTRADES,I$11,$A608:$A609)</f>
        <v>0</v>
      </c>
      <c r="J64" s="87">
        <f>DSUM(OPTTRADES,J$11,$A608:$A609)</f>
        <v>0</v>
      </c>
      <c r="K64" s="332">
        <f>[6]POSITION!D61</f>
        <v>3.43</v>
      </c>
      <c r="L64" s="333">
        <f t="shared" si="4"/>
        <v>-3.5420886199999999</v>
      </c>
      <c r="M64" s="333">
        <v>-0.25882379999999999</v>
      </c>
      <c r="N64" s="334">
        <f t="shared" si="14"/>
        <v>0</v>
      </c>
      <c r="O64" s="87">
        <f t="shared" si="15"/>
        <v>0</v>
      </c>
      <c r="V64" s="188">
        <f t="shared" si="8"/>
        <v>-0.11208861999999975</v>
      </c>
      <c r="AB64" s="87">
        <f t="shared" si="22"/>
        <v>-0.11208861999999975</v>
      </c>
      <c r="AD64" s="259"/>
      <c r="AE64" s="143" t="s">
        <v>184</v>
      </c>
      <c r="AF64" s="259"/>
      <c r="AH64" s="87">
        <f t="shared" si="9"/>
        <v>0</v>
      </c>
      <c r="BL64" s="90">
        <f t="shared" si="23"/>
        <v>-1087.6927759999999</v>
      </c>
      <c r="BM64" s="90">
        <f t="shared" si="11"/>
        <v>6.17510417522245</v>
      </c>
      <c r="BN64" s="89">
        <f t="shared" si="12"/>
        <v>2.2283755400000001E-2</v>
      </c>
    </row>
    <row r="65" spans="1:66" x14ac:dyDescent="0.25">
      <c r="A65" s="84">
        <v>38808</v>
      </c>
      <c r="B65" s="87">
        <f t="shared" si="13"/>
        <v>0.80666307000000026</v>
      </c>
      <c r="C65" s="89">
        <f t="shared" si="20"/>
        <v>2.1487689099999999E-2</v>
      </c>
      <c r="D65" s="257">
        <f t="shared" si="21"/>
        <v>-880.91258000000005</v>
      </c>
      <c r="E65" s="257">
        <f>J65+BM65+'basis opt greeks'!D59</f>
        <v>3.8305190965092404</v>
      </c>
      <c r="F65" s="291">
        <f t="shared" si="24"/>
        <v>0.80666307000000026</v>
      </c>
      <c r="G65" s="87">
        <f>DSUM(OPTTRADES,G$11,$A610:$A611)</f>
        <v>0</v>
      </c>
      <c r="H65" s="87">
        <f>DSUM(OPTTRADES,H$11,$A610:$A611)</f>
        <v>0</v>
      </c>
      <c r="I65" s="87">
        <f>DSUM(OPTTRADES,I$11,$A610:$A611)</f>
        <v>0</v>
      </c>
      <c r="J65" s="87">
        <f>DSUM(OPTTRADES,J$11,$A610:$A611)</f>
        <v>0</v>
      </c>
      <c r="K65" s="332">
        <f>[6]POSITION!D62</f>
        <v>3.43</v>
      </c>
      <c r="L65" s="333">
        <f t="shared" si="4"/>
        <v>-2.4854699199999999</v>
      </c>
      <c r="M65" s="333">
        <v>-0.13786701000000001</v>
      </c>
      <c r="N65" s="334">
        <f t="shared" si="14"/>
        <v>0</v>
      </c>
      <c r="O65" s="87">
        <f t="shared" si="15"/>
        <v>0</v>
      </c>
      <c r="V65" s="188">
        <f t="shared" si="8"/>
        <v>0.94453008000000027</v>
      </c>
      <c r="AB65" s="87">
        <f t="shared" si="22"/>
        <v>0.94453008000000027</v>
      </c>
      <c r="AD65" s="259"/>
      <c r="AE65" s="143" t="s">
        <v>184</v>
      </c>
      <c r="AF65" s="259"/>
      <c r="AH65" s="87">
        <f t="shared" si="9"/>
        <v>0</v>
      </c>
      <c r="BL65" s="90">
        <f t="shared" si="23"/>
        <v>-880.91258000000005</v>
      </c>
      <c r="BM65" s="90">
        <f t="shared" si="11"/>
        <v>3.8305190965092404</v>
      </c>
      <c r="BN65" s="89">
        <f t="shared" si="12"/>
        <v>2.1487689099999999E-2</v>
      </c>
    </row>
    <row r="66" spans="1:66" x14ac:dyDescent="0.25">
      <c r="A66" s="84">
        <v>38838</v>
      </c>
      <c r="B66" s="87">
        <f t="shared" si="13"/>
        <v>0.66824567000000012</v>
      </c>
      <c r="C66" s="89">
        <f t="shared" si="20"/>
        <v>2.1798153799999997E-2</v>
      </c>
      <c r="D66" s="257">
        <f t="shared" si="21"/>
        <v>-932.83009200000004</v>
      </c>
      <c r="E66" s="257">
        <f>J66+BM66+'basis opt greeks'!D60</f>
        <v>3.1423720739219703</v>
      </c>
      <c r="F66" s="291">
        <f t="shared" si="24"/>
        <v>0.66824567000000012</v>
      </c>
      <c r="G66" s="87">
        <f>DSUM(OPTTRADES,G$11,$A612:$A613)</f>
        <v>0</v>
      </c>
      <c r="H66" s="87">
        <f>DSUM(OPTTRADES,H$11,$A612:$A613)</f>
        <v>0</v>
      </c>
      <c r="I66" s="87">
        <f>DSUM(OPTTRADES,I$11,$A612:$A613)</f>
        <v>0</v>
      </c>
      <c r="J66" s="87">
        <f>DSUM(OPTTRADES,J$11,$A612:$A613)</f>
        <v>0</v>
      </c>
      <c r="K66" s="332">
        <f>[6]POSITION!D63</f>
        <v>3.43</v>
      </c>
      <c r="L66" s="333">
        <f t="shared" si="4"/>
        <v>-2.60159546</v>
      </c>
      <c r="M66" s="333">
        <v>-0.16015887000000001</v>
      </c>
      <c r="N66" s="334">
        <f t="shared" si="14"/>
        <v>0</v>
      </c>
      <c r="O66" s="87">
        <f t="shared" si="15"/>
        <v>0</v>
      </c>
      <c r="V66" s="188">
        <f t="shared" si="8"/>
        <v>0.82840454000000019</v>
      </c>
      <c r="AB66" s="87">
        <f t="shared" si="22"/>
        <v>0.82840454000000019</v>
      </c>
      <c r="AD66" s="259"/>
      <c r="AE66" s="143" t="s">
        <v>184</v>
      </c>
      <c r="AF66" s="259"/>
      <c r="AH66" s="87">
        <f t="shared" si="9"/>
        <v>0</v>
      </c>
      <c r="BL66" s="90">
        <f t="shared" si="23"/>
        <v>-932.83009200000004</v>
      </c>
      <c r="BM66" s="90">
        <f t="shared" si="11"/>
        <v>3.1423720739219703</v>
      </c>
      <c r="BN66" s="89">
        <f t="shared" si="12"/>
        <v>2.1798153799999997E-2</v>
      </c>
    </row>
    <row r="67" spans="1:66" x14ac:dyDescent="0.25">
      <c r="A67" s="84">
        <v>38869</v>
      </c>
      <c r="B67" s="87">
        <f t="shared" si="13"/>
        <v>0.8919405199999999</v>
      </c>
      <c r="C67" s="89">
        <f t="shared" si="20"/>
        <v>2.1221155999999998E-2</v>
      </c>
      <c r="D67" s="257">
        <f t="shared" si="21"/>
        <v>-918.03738699999997</v>
      </c>
      <c r="E67" s="257">
        <f>J67+BM67+'basis opt greeks'!D61</f>
        <v>3.0932520191649497</v>
      </c>
      <c r="F67" s="291">
        <f t="shared" si="24"/>
        <v>0.8919405199999999</v>
      </c>
      <c r="G67" s="87">
        <f>DSUM(OPTTRADES,G$11,$A614:$A615)</f>
        <v>0</v>
      </c>
      <c r="H67" s="87">
        <f>DSUM(OPTTRADES,H$11,$A614:$A615)</f>
        <v>0</v>
      </c>
      <c r="I67" s="87">
        <f>DSUM(OPTTRADES,I$11,$A614:$A615)</f>
        <v>0</v>
      </c>
      <c r="J67" s="87">
        <f>DSUM(OPTTRADES,J$11,$A614:$A615)</f>
        <v>0</v>
      </c>
      <c r="K67" s="332">
        <f>[6]POSITION!D64</f>
        <v>3.43</v>
      </c>
      <c r="L67" s="333">
        <f t="shared" si="4"/>
        <v>-2.3865484600000002</v>
      </c>
      <c r="M67" s="333">
        <v>-0.15151102</v>
      </c>
      <c r="N67" s="334">
        <f t="shared" si="14"/>
        <v>0</v>
      </c>
      <c r="O67" s="87">
        <f t="shared" si="15"/>
        <v>0</v>
      </c>
      <c r="V67" s="188">
        <f t="shared" si="8"/>
        <v>1.04345154</v>
      </c>
      <c r="AB67" s="87">
        <f t="shared" si="22"/>
        <v>1.04345154</v>
      </c>
      <c r="AD67" s="259"/>
      <c r="AE67" s="143" t="s">
        <v>184</v>
      </c>
      <c r="AF67" s="259"/>
      <c r="AH67" s="87">
        <f t="shared" si="9"/>
        <v>0</v>
      </c>
      <c r="BL67" s="90">
        <f t="shared" si="23"/>
        <v>-918.03738699999997</v>
      </c>
      <c r="BM67" s="90">
        <f t="shared" si="11"/>
        <v>3.0932520191649497</v>
      </c>
      <c r="BN67" s="89">
        <f t="shared" si="12"/>
        <v>2.1221155999999998E-2</v>
      </c>
    </row>
    <row r="68" spans="1:66" x14ac:dyDescent="0.25">
      <c r="A68" s="84">
        <v>38899</v>
      </c>
      <c r="B68" s="87">
        <f t="shared" si="13"/>
        <v>0.24136994000000034</v>
      </c>
      <c r="C68" s="89">
        <f t="shared" si="20"/>
        <v>2.1762001500000003E-2</v>
      </c>
      <c r="D68" s="257">
        <f t="shared" si="21"/>
        <v>-993.04171800000006</v>
      </c>
      <c r="E68" s="257">
        <f>J68+BM68+'basis opt greeks'!D62</f>
        <v>3.3516919917864398</v>
      </c>
      <c r="F68" s="291">
        <f t="shared" si="24"/>
        <v>0.24136994000000034</v>
      </c>
      <c r="G68" s="87">
        <f>DSUM(OPTTRADES,G$11,$A616:$A617)</f>
        <v>0</v>
      </c>
      <c r="H68" s="87">
        <f>DSUM(OPTTRADES,H$11,$A616:$A617)</f>
        <v>0</v>
      </c>
      <c r="I68" s="87">
        <f>DSUM(OPTTRADES,I$11,$A616:$A617)</f>
        <v>0</v>
      </c>
      <c r="J68" s="87">
        <f>DSUM(OPTTRADES,J$11,$A616:$A617)</f>
        <v>0</v>
      </c>
      <c r="K68" s="332">
        <f>[6]POSITION!D65</f>
        <v>3.43</v>
      </c>
      <c r="L68" s="333">
        <f t="shared" si="4"/>
        <v>-3.0302227899999998</v>
      </c>
      <c r="M68" s="333">
        <v>-0.15840726999999999</v>
      </c>
      <c r="N68" s="334">
        <f t="shared" si="14"/>
        <v>0</v>
      </c>
      <c r="O68" s="87">
        <f t="shared" si="15"/>
        <v>0</v>
      </c>
      <c r="V68" s="188">
        <f t="shared" si="8"/>
        <v>0.39977721000000033</v>
      </c>
      <c r="AB68" s="87">
        <f t="shared" si="22"/>
        <v>0.39977721000000033</v>
      </c>
      <c r="AD68" s="259"/>
      <c r="AE68" s="143" t="s">
        <v>184</v>
      </c>
      <c r="AF68" s="259"/>
      <c r="AH68" s="87">
        <f t="shared" si="9"/>
        <v>0</v>
      </c>
      <c r="BL68" s="90">
        <f t="shared" si="23"/>
        <v>-993.04171800000006</v>
      </c>
      <c r="BM68" s="90">
        <f t="shared" si="11"/>
        <v>3.3516919917864398</v>
      </c>
      <c r="BN68" s="89">
        <f t="shared" si="12"/>
        <v>2.1762001500000003E-2</v>
      </c>
    </row>
    <row r="69" spans="1:66" x14ac:dyDescent="0.25">
      <c r="A69" s="84">
        <v>38930</v>
      </c>
      <c r="B69" s="87">
        <f t="shared" si="13"/>
        <v>0.17765584000000012</v>
      </c>
      <c r="C69" s="89">
        <f t="shared" si="20"/>
        <v>2.1580836999999999E-2</v>
      </c>
      <c r="D69" s="257">
        <f t="shared" si="21"/>
        <v>-1037.405311</v>
      </c>
      <c r="E69" s="257">
        <f>J69+BM69+'basis opt greeks'!D63</f>
        <v>3.51193867214237</v>
      </c>
      <c r="F69" s="291">
        <f t="shared" si="24"/>
        <v>0.17765584000000012</v>
      </c>
      <c r="G69" s="87"/>
      <c r="H69" s="87"/>
      <c r="I69" s="87"/>
      <c r="J69" s="87"/>
      <c r="K69" s="332">
        <f>[6]POSITION!D66</f>
        <v>3.43</v>
      </c>
      <c r="L69" s="333">
        <f t="shared" si="4"/>
        <v>-3.07909984</v>
      </c>
      <c r="M69" s="333">
        <v>-0.17324432000000001</v>
      </c>
      <c r="N69" s="334">
        <f t="shared" si="14"/>
        <v>0</v>
      </c>
      <c r="O69" s="87">
        <f t="shared" si="15"/>
        <v>0</v>
      </c>
      <c r="AB69" s="87">
        <f t="shared" si="22"/>
        <v>0.35090016000000013</v>
      </c>
      <c r="AD69" s="259"/>
      <c r="AE69" s="143" t="s">
        <v>184</v>
      </c>
      <c r="AF69" s="259"/>
      <c r="AH69" s="87">
        <f t="shared" si="9"/>
        <v>0</v>
      </c>
      <c r="BL69" s="90">
        <f t="shared" si="23"/>
        <v>-1037.405311</v>
      </c>
      <c r="BM69" s="90">
        <f t="shared" si="11"/>
        <v>3.51193867214237</v>
      </c>
      <c r="BN69" s="89">
        <f t="shared" si="12"/>
        <v>2.1580836999999999E-2</v>
      </c>
    </row>
    <row r="70" spans="1:66" x14ac:dyDescent="0.25">
      <c r="A70" s="84">
        <v>38961</v>
      </c>
      <c r="B70" s="87">
        <f t="shared" si="13"/>
        <v>-1.8497509999999412E-2</v>
      </c>
      <c r="C70" s="89">
        <f t="shared" si="20"/>
        <v>2.0629255799999999E-2</v>
      </c>
      <c r="D70" s="257">
        <f t="shared" si="21"/>
        <v>-1032.841471</v>
      </c>
      <c r="E70" s="257">
        <f>J70+BM70+'basis opt greeks'!D64</f>
        <v>3.4083293634496901</v>
      </c>
      <c r="F70" s="291">
        <f t="shared" si="24"/>
        <v>-1.8497509999999412E-2</v>
      </c>
      <c r="G70" s="87"/>
      <c r="H70" s="87"/>
      <c r="I70" s="87"/>
      <c r="J70" s="87"/>
      <c r="K70" s="332">
        <f>[6]POSITION!D67</f>
        <v>3.43</v>
      </c>
      <c r="L70" s="333">
        <f t="shared" si="4"/>
        <v>-3.2846323999999996</v>
      </c>
      <c r="M70" s="333">
        <v>-0.16386511000000001</v>
      </c>
      <c r="N70" s="334">
        <v>0</v>
      </c>
      <c r="O70" s="87">
        <f t="shared" si="15"/>
        <v>0</v>
      </c>
      <c r="AB70" s="87">
        <f t="shared" si="22"/>
        <v>0.1453676000000006</v>
      </c>
      <c r="AD70" s="259"/>
      <c r="AF70" s="259"/>
      <c r="AH70" s="87">
        <f t="shared" si="9"/>
        <v>0</v>
      </c>
      <c r="BL70" s="90">
        <f t="shared" si="23"/>
        <v>-1032.841471</v>
      </c>
      <c r="BM70" s="90">
        <f t="shared" si="11"/>
        <v>3.4083293634496901</v>
      </c>
      <c r="BN70" s="89">
        <f t="shared" si="12"/>
        <v>2.0629255799999999E-2</v>
      </c>
    </row>
    <row r="71" spans="1:66" x14ac:dyDescent="0.25">
      <c r="A71" s="84">
        <v>38991</v>
      </c>
      <c r="B71" s="87">
        <f t="shared" si="13"/>
        <v>0.11771475000000012</v>
      </c>
      <c r="C71" s="89">
        <f t="shared" si="20"/>
        <v>2.1336439200000001E-2</v>
      </c>
      <c r="D71" s="257">
        <f t="shared" si="21"/>
        <v>-1076.9681409999998</v>
      </c>
      <c r="E71" s="257">
        <f>J71+BM71+'basis opt greeks'!D65</f>
        <v>4.1245538672142406</v>
      </c>
      <c r="F71" s="291">
        <f t="shared" si="24"/>
        <v>0.11771475000000012</v>
      </c>
      <c r="G71" s="87"/>
      <c r="H71" s="87"/>
      <c r="I71" s="87"/>
      <c r="J71" s="87"/>
      <c r="K71" s="332">
        <f>[6]POSITION!D68</f>
        <v>3.43</v>
      </c>
      <c r="L71" s="333">
        <f t="shared" si="4"/>
        <v>-3.1254384200000001</v>
      </c>
      <c r="M71" s="333">
        <v>-0.18684682999999999</v>
      </c>
      <c r="N71" s="334"/>
      <c r="O71" s="87">
        <f t="shared" si="15"/>
        <v>0</v>
      </c>
      <c r="AB71" s="87">
        <f t="shared" si="22"/>
        <v>0.30456158000000011</v>
      </c>
      <c r="AD71" s="259"/>
      <c r="AF71" s="259"/>
      <c r="AH71" s="87">
        <f t="shared" si="9"/>
        <v>0</v>
      </c>
      <c r="BL71" s="90">
        <f t="shared" si="23"/>
        <v>-1076.9681409999998</v>
      </c>
      <c r="BM71" s="90">
        <f t="shared" si="11"/>
        <v>4.1245538672142406</v>
      </c>
      <c r="BN71" s="89">
        <f t="shared" si="12"/>
        <v>2.1336439200000001E-2</v>
      </c>
    </row>
    <row r="72" spans="1:66" x14ac:dyDescent="0.25">
      <c r="A72" s="84">
        <v>39022</v>
      </c>
      <c r="B72" s="87">
        <f t="shared" si="13"/>
        <v>0.26625284999999987</v>
      </c>
      <c r="C72" s="89">
        <f t="shared" si="20"/>
        <v>2.0428727100000002E-2</v>
      </c>
      <c r="D72" s="257">
        <f t="shared" si="21"/>
        <v>-1169.1290879999999</v>
      </c>
      <c r="E72" s="257">
        <f>J72+BM72+'basis opt greeks'!D66</f>
        <v>4.65049089664614</v>
      </c>
      <c r="F72" s="291">
        <f t="shared" si="24"/>
        <v>0.26625284999999987</v>
      </c>
      <c r="G72" s="87"/>
      <c r="H72" s="87"/>
      <c r="I72" s="87"/>
      <c r="J72" s="87"/>
      <c r="K72" s="332">
        <f>[6]POSITION!D69</f>
        <v>3.43</v>
      </c>
      <c r="L72" s="333">
        <f t="shared" si="4"/>
        <v>-2.9135860300000003</v>
      </c>
      <c r="M72" s="333">
        <v>-0.25016112000000001</v>
      </c>
      <c r="N72" s="334"/>
      <c r="O72" s="87">
        <f t="shared" si="15"/>
        <v>0</v>
      </c>
      <c r="AB72" s="87">
        <f t="shared" si="22"/>
        <v>0.51641396999999989</v>
      </c>
      <c r="AD72" s="259"/>
      <c r="AF72" s="259"/>
      <c r="AH72" s="87">
        <f t="shared" si="9"/>
        <v>0</v>
      </c>
      <c r="BL72" s="90">
        <f t="shared" si="23"/>
        <v>-1169.1290879999999</v>
      </c>
      <c r="BM72" s="90">
        <f t="shared" si="11"/>
        <v>4.65049089664614</v>
      </c>
      <c r="BN72" s="89">
        <f t="shared" si="12"/>
        <v>2.0428727100000002E-2</v>
      </c>
    </row>
    <row r="73" spans="1:66" x14ac:dyDescent="0.25">
      <c r="A73" s="84">
        <v>39052</v>
      </c>
      <c r="B73" s="87">
        <f t="shared" si="13"/>
        <v>-0.25215368999999999</v>
      </c>
      <c r="C73" s="89">
        <f t="shared" ref="C73:C100" si="25">H73+BN73</f>
        <v>1.41636691E-2</v>
      </c>
      <c r="D73" s="257">
        <f t="shared" si="21"/>
        <v>-2455.5381010000001</v>
      </c>
      <c r="E73" s="257">
        <f>J73+BM73+'basis opt greeks'!D67</f>
        <v>11.46713210130045</v>
      </c>
      <c r="F73" s="291">
        <f t="shared" si="24"/>
        <v>-0.25215368999999999</v>
      </c>
      <c r="G73" s="87"/>
      <c r="H73" s="87"/>
      <c r="I73" s="87"/>
      <c r="J73" s="87"/>
      <c r="K73" s="332">
        <f>[6]POSITION!D70</f>
        <v>3.43</v>
      </c>
      <c r="L73" s="333">
        <f t="shared" si="4"/>
        <v>-3.0366743600000001</v>
      </c>
      <c r="M73" s="333">
        <v>-0.64547933000000002</v>
      </c>
      <c r="N73" s="334"/>
      <c r="O73" s="87">
        <f t="shared" si="15"/>
        <v>0</v>
      </c>
      <c r="AB73" s="87">
        <f t="shared" si="22"/>
        <v>0.39332564000000003</v>
      </c>
      <c r="AD73" s="259"/>
      <c r="AF73" s="259"/>
      <c r="AH73" s="87">
        <f t="shared" si="9"/>
        <v>0</v>
      </c>
      <c r="BL73" s="90">
        <f t="shared" si="23"/>
        <v>-2455.5381010000001</v>
      </c>
      <c r="BM73" s="90">
        <f t="shared" si="11"/>
        <v>11.46713210130045</v>
      </c>
      <c r="BN73" s="89">
        <f t="shared" si="12"/>
        <v>1.41636691E-2</v>
      </c>
    </row>
    <row r="74" spans="1:66" x14ac:dyDescent="0.25">
      <c r="A74" s="84">
        <v>39083</v>
      </c>
      <c r="B74" s="87">
        <f t="shared" si="13"/>
        <v>0.24472149000000021</v>
      </c>
      <c r="C74" s="89">
        <f t="shared" si="25"/>
        <v>1.5164858599999999E-2</v>
      </c>
      <c r="D74" s="257">
        <f t="shared" si="21"/>
        <v>-2366.2138059999997</v>
      </c>
      <c r="E74" s="257">
        <f>J74+BM74+'basis opt greeks'!D68</f>
        <v>11.00208733744009</v>
      </c>
      <c r="F74" s="291">
        <f t="shared" si="24"/>
        <v>0.24472149000000021</v>
      </c>
      <c r="G74" s="87"/>
      <c r="H74" s="87"/>
      <c r="I74" s="87"/>
      <c r="J74" s="87"/>
      <c r="K74" s="332">
        <f>[6]POSITION!D71</f>
        <v>3.43</v>
      </c>
      <c r="L74" s="333">
        <f t="shared" si="4"/>
        <v>-2.54336816</v>
      </c>
      <c r="M74" s="333">
        <v>-0.64191034999999996</v>
      </c>
      <c r="N74" s="334"/>
      <c r="O74" s="87">
        <f t="shared" si="15"/>
        <v>0</v>
      </c>
      <c r="AB74" s="87">
        <f t="shared" si="22"/>
        <v>0.88663184000000017</v>
      </c>
      <c r="AD74" s="259"/>
      <c r="AF74" s="259"/>
      <c r="AH74" s="87">
        <f t="shared" si="9"/>
        <v>0</v>
      </c>
      <c r="BL74" s="90">
        <f t="shared" si="23"/>
        <v>-2366.2138059999997</v>
      </c>
      <c r="BM74" s="90">
        <f t="shared" si="11"/>
        <v>11.00208733744009</v>
      </c>
      <c r="BN74" s="89">
        <f t="shared" si="12"/>
        <v>1.5164858599999999E-2</v>
      </c>
    </row>
    <row r="75" spans="1:66" x14ac:dyDescent="0.25">
      <c r="A75" s="84">
        <v>39114</v>
      </c>
      <c r="B75" s="87">
        <f t="shared" si="13"/>
        <v>1.5622023100000004</v>
      </c>
      <c r="C75" s="89">
        <f t="shared" si="25"/>
        <v>1.3642904200000002E-2</v>
      </c>
      <c r="D75" s="257">
        <f t="shared" si="21"/>
        <v>-2022.525007</v>
      </c>
      <c r="E75" s="257">
        <f>J75+BM75+'basis opt greeks'!D69</f>
        <v>8.8983723477070296</v>
      </c>
      <c r="F75" s="291">
        <f t="shared" si="24"/>
        <v>1.5622023100000004</v>
      </c>
      <c r="G75" s="87"/>
      <c r="H75" s="87"/>
      <c r="I75" s="87"/>
      <c r="J75" s="87"/>
      <c r="K75" s="332">
        <f>[6]POSITION!D72</f>
        <v>3.43</v>
      </c>
      <c r="L75" s="333">
        <f t="shared" si="4"/>
        <v>-1.32094087</v>
      </c>
      <c r="M75" s="333">
        <v>-0.54685682000000002</v>
      </c>
      <c r="N75" s="334"/>
      <c r="O75" s="87">
        <f t="shared" si="15"/>
        <v>0</v>
      </c>
      <c r="AB75" s="87">
        <f t="shared" si="22"/>
        <v>2.1090591300000003</v>
      </c>
      <c r="AD75" s="259"/>
      <c r="AF75" s="259"/>
      <c r="AH75" s="87">
        <f t="shared" si="9"/>
        <v>0</v>
      </c>
      <c r="BL75" s="90">
        <f t="shared" ref="BL75:BL100" si="26">VLOOKUP($A75,OPTIONRISK,9,FALSE)</f>
        <v>-2022.525007</v>
      </c>
      <c r="BM75" s="90">
        <f t="shared" ref="BM75:BM100" si="27">VLOOKUP($A75,OPTIONRISK,10,FALSE)</f>
        <v>8.8983723477070296</v>
      </c>
      <c r="BN75" s="89">
        <f t="shared" si="12"/>
        <v>1.3642904200000002E-2</v>
      </c>
    </row>
    <row r="76" spans="1:66" x14ac:dyDescent="0.25">
      <c r="A76" s="84">
        <v>39142</v>
      </c>
      <c r="B76" s="87">
        <f t="shared" si="13"/>
        <v>1.4503817800000001</v>
      </c>
      <c r="C76" s="89">
        <f t="shared" si="25"/>
        <v>2.15972317E-2</v>
      </c>
      <c r="D76" s="257">
        <f t="shared" si="21"/>
        <v>-1065.2107619999999</v>
      </c>
      <c r="E76" s="257">
        <f>J76+BM76+'basis opt greeks'!D70</f>
        <v>3.4282844626967801</v>
      </c>
      <c r="F76" s="291">
        <f t="shared" si="24"/>
        <v>1.4503817800000001</v>
      </c>
      <c r="G76" s="87"/>
      <c r="H76" s="87"/>
      <c r="I76" s="87"/>
      <c r="J76" s="87"/>
      <c r="K76" s="332">
        <f>[6]POSITION!D73</f>
        <v>3.43</v>
      </c>
      <c r="L76" s="333">
        <f t="shared" si="4"/>
        <v>-1.7373096100000001</v>
      </c>
      <c r="M76" s="333">
        <v>-0.24230861000000001</v>
      </c>
      <c r="N76" s="334"/>
      <c r="O76" s="87">
        <f t="shared" si="15"/>
        <v>0</v>
      </c>
      <c r="AB76" s="87">
        <f t="shared" si="22"/>
        <v>1.6926903900000001</v>
      </c>
      <c r="AD76" s="259"/>
      <c r="AF76" s="259"/>
      <c r="AH76" s="87">
        <f t="shared" si="9"/>
        <v>0</v>
      </c>
      <c r="BL76" s="90">
        <f t="shared" si="26"/>
        <v>-1065.2107619999999</v>
      </c>
      <c r="BM76" s="90">
        <f t="shared" si="27"/>
        <v>3.4282844626967801</v>
      </c>
      <c r="BN76" s="89">
        <f t="shared" si="12"/>
        <v>2.15972317E-2</v>
      </c>
    </row>
    <row r="77" spans="1:66" x14ac:dyDescent="0.25">
      <c r="A77" s="84">
        <v>39173</v>
      </c>
      <c r="B77" s="87">
        <f t="shared" si="13"/>
        <v>2.6545466900000001</v>
      </c>
      <c r="C77" s="89">
        <f t="shared" si="25"/>
        <v>2.0701064700000001E-2</v>
      </c>
      <c r="D77" s="257">
        <f t="shared" si="21"/>
        <v>-946.25507499999992</v>
      </c>
      <c r="E77" s="257">
        <f>J77+BM77+'basis opt greeks'!D71</f>
        <v>2.5427904175222502</v>
      </c>
      <c r="F77" s="291">
        <f t="shared" si="24"/>
        <v>2.6545466900000001</v>
      </c>
      <c r="G77" s="87"/>
      <c r="H77" s="87"/>
      <c r="I77" s="87"/>
      <c r="J77" s="87"/>
      <c r="K77" s="332">
        <f>[6]POSITION!D74</f>
        <v>3.43</v>
      </c>
      <c r="L77" s="333">
        <f t="shared" si="4"/>
        <v>-0.64637020000000001</v>
      </c>
      <c r="M77" s="333">
        <v>-0.12908311</v>
      </c>
      <c r="N77" s="334"/>
      <c r="O77" s="87">
        <f t="shared" si="15"/>
        <v>0</v>
      </c>
      <c r="AB77" s="87">
        <f t="shared" ref="AB77:AB109" si="28">K77+L77+AD77</f>
        <v>2.7836297999999999</v>
      </c>
      <c r="AD77" s="259"/>
      <c r="AF77" s="259"/>
      <c r="AH77" s="87">
        <f t="shared" si="9"/>
        <v>0</v>
      </c>
      <c r="BL77" s="90">
        <f t="shared" si="26"/>
        <v>-946.25507499999992</v>
      </c>
      <c r="BM77" s="90">
        <f t="shared" si="27"/>
        <v>2.5427904175222502</v>
      </c>
      <c r="BN77" s="89">
        <f t="shared" si="12"/>
        <v>2.0701064700000001E-2</v>
      </c>
    </row>
    <row r="78" spans="1:66" x14ac:dyDescent="0.25">
      <c r="A78" s="84">
        <v>39203</v>
      </c>
      <c r="B78" s="87">
        <f t="shared" si="13"/>
        <v>2.46630327</v>
      </c>
      <c r="C78" s="89">
        <f t="shared" si="25"/>
        <v>2.0959301399999998E-2</v>
      </c>
      <c r="D78" s="257">
        <f t="shared" si="21"/>
        <v>-1030.108514</v>
      </c>
      <c r="E78" s="257">
        <f>J78+BM78+'basis opt greeks'!D72</f>
        <v>2.0669467488021898</v>
      </c>
      <c r="F78" s="291">
        <f t="shared" ref="F78:F95" si="29">K78+L78+M78</f>
        <v>2.46630327</v>
      </c>
      <c r="G78" s="87"/>
      <c r="H78" s="87"/>
      <c r="I78" s="87"/>
      <c r="J78" s="87"/>
      <c r="K78" s="332">
        <f>[6]POSITION!D75</f>
        <v>3.43</v>
      </c>
      <c r="L78" s="333">
        <f t="shared" ref="L78:L95" si="30">VLOOKUP(A78,HEDGEQUANTITIES,2,FALSE)</f>
        <v>-0.81372562000000004</v>
      </c>
      <c r="M78" s="333">
        <v>-0.14997110999999999</v>
      </c>
      <c r="N78" s="334"/>
      <c r="O78" s="87">
        <f t="shared" si="15"/>
        <v>0</v>
      </c>
      <c r="AB78" s="87">
        <f t="shared" si="28"/>
        <v>2.6162743800000001</v>
      </c>
      <c r="AD78" s="259"/>
      <c r="AF78" s="259"/>
      <c r="AH78" s="87">
        <f t="shared" ref="AH78:AH97" si="31">AD78-AF78</f>
        <v>0</v>
      </c>
      <c r="BL78" s="90">
        <f t="shared" si="26"/>
        <v>-1030.108514</v>
      </c>
      <c r="BM78" s="90">
        <f t="shared" si="27"/>
        <v>2.0669467488021898</v>
      </c>
      <c r="BN78" s="89">
        <f t="shared" ref="BN78:BN100" si="32">VLOOKUP($A78,OPTIONRISK,5,FALSE)</f>
        <v>2.0959301399999998E-2</v>
      </c>
    </row>
    <row r="79" spans="1:66" x14ac:dyDescent="0.25">
      <c r="A79" s="84">
        <v>39234</v>
      </c>
      <c r="B79" s="87">
        <f t="shared" ref="B79:B100" si="33">G79+L79+N79+K79+M79+O79</f>
        <v>2.57451118</v>
      </c>
      <c r="C79" s="89">
        <f t="shared" si="25"/>
        <v>2.0461303E-2</v>
      </c>
      <c r="D79" s="257">
        <f t="shared" ref="D79:D100" si="34">I79+BL79</f>
        <v>-987.96322400000008</v>
      </c>
      <c r="E79" s="257">
        <f>J79+BM79+'basis opt greeks'!D73</f>
        <v>1.8813524982888401</v>
      </c>
      <c r="F79" s="291">
        <f t="shared" si="29"/>
        <v>2.57451118</v>
      </c>
      <c r="G79" s="87"/>
      <c r="H79" s="87"/>
      <c r="I79" s="87"/>
      <c r="J79" s="87"/>
      <c r="K79" s="332">
        <f>[6]POSITION!D76</f>
        <v>3.43</v>
      </c>
      <c r="L79" s="333">
        <f t="shared" si="30"/>
        <v>-0.71359490000000003</v>
      </c>
      <c r="M79" s="333">
        <v>-0.14189392000000001</v>
      </c>
      <c r="N79" s="334"/>
      <c r="O79" s="87">
        <f t="shared" ref="O79:O109" si="35">BN79*U79*100</f>
        <v>0</v>
      </c>
      <c r="AB79" s="87">
        <f t="shared" si="28"/>
        <v>2.7164051000000002</v>
      </c>
      <c r="AD79" s="259"/>
      <c r="AF79" s="259"/>
      <c r="AH79" s="87">
        <f t="shared" si="31"/>
        <v>0</v>
      </c>
      <c r="BL79" s="90">
        <f t="shared" si="26"/>
        <v>-987.96322400000008</v>
      </c>
      <c r="BM79" s="90">
        <f t="shared" si="27"/>
        <v>1.8813524982888401</v>
      </c>
      <c r="BN79" s="89">
        <f t="shared" si="32"/>
        <v>2.0461303E-2</v>
      </c>
    </row>
    <row r="80" spans="1:66" x14ac:dyDescent="0.25">
      <c r="A80" s="84">
        <v>39264</v>
      </c>
      <c r="B80" s="87">
        <f t="shared" si="33"/>
        <v>1.9696855</v>
      </c>
      <c r="C80" s="89">
        <f t="shared" si="25"/>
        <v>2.1017813900000001E-2</v>
      </c>
      <c r="D80" s="257">
        <f t="shared" si="34"/>
        <v>-1058.0070949999999</v>
      </c>
      <c r="E80" s="257">
        <f>J80+BM80+'basis opt greeks'!D74</f>
        <v>2.0562392881587903</v>
      </c>
      <c r="F80" s="291">
        <f t="shared" si="29"/>
        <v>1.9696855</v>
      </c>
      <c r="G80" s="87"/>
      <c r="H80" s="87"/>
      <c r="I80" s="87"/>
      <c r="J80" s="87"/>
      <c r="K80" s="332">
        <f>[6]POSITION!D77</f>
        <v>3.43</v>
      </c>
      <c r="L80" s="333">
        <f t="shared" si="30"/>
        <v>-1.31193958</v>
      </c>
      <c r="M80" s="333">
        <v>-0.14837491999999999</v>
      </c>
      <c r="N80" s="334"/>
      <c r="O80" s="87">
        <f t="shared" si="35"/>
        <v>0</v>
      </c>
      <c r="AB80" s="87">
        <f t="shared" si="28"/>
        <v>2.1180604199999999</v>
      </c>
      <c r="AD80" s="259"/>
      <c r="AF80" s="259"/>
      <c r="AH80" s="87">
        <f t="shared" si="31"/>
        <v>0</v>
      </c>
      <c r="BL80" s="90">
        <f t="shared" si="26"/>
        <v>-1058.0070949999999</v>
      </c>
      <c r="BM80" s="90">
        <f t="shared" si="27"/>
        <v>2.0562392881587903</v>
      </c>
      <c r="BN80" s="89">
        <f t="shared" si="32"/>
        <v>2.1017813900000001E-2</v>
      </c>
    </row>
    <row r="81" spans="1:66" x14ac:dyDescent="0.25">
      <c r="A81" s="84">
        <v>39295</v>
      </c>
      <c r="B81" s="87">
        <f t="shared" si="33"/>
        <v>1.9191656500000001</v>
      </c>
      <c r="C81" s="89">
        <f t="shared" si="25"/>
        <v>2.0831723E-2</v>
      </c>
      <c r="D81" s="257">
        <f t="shared" si="34"/>
        <v>-1105.2653339999999</v>
      </c>
      <c r="E81" s="257">
        <f>J81+BM81+'basis opt greeks'!D75</f>
        <v>2.2056717316906198</v>
      </c>
      <c r="F81" s="291">
        <f t="shared" si="29"/>
        <v>1.9191656500000001</v>
      </c>
      <c r="G81" s="87"/>
      <c r="H81" s="87"/>
      <c r="I81" s="87"/>
      <c r="J81" s="87"/>
      <c r="K81" s="332">
        <f>[6]POSITION!D78</f>
        <v>3.43</v>
      </c>
      <c r="L81" s="333">
        <f t="shared" si="30"/>
        <v>-1.3485323</v>
      </c>
      <c r="M81" s="333">
        <v>-0.16230205</v>
      </c>
      <c r="N81" s="334"/>
      <c r="O81" s="87">
        <f t="shared" si="35"/>
        <v>0</v>
      </c>
      <c r="AB81" s="87">
        <f t="shared" si="28"/>
        <v>2.0814677000000001</v>
      </c>
      <c r="AD81" s="259"/>
      <c r="AF81" s="259"/>
      <c r="AH81" s="87">
        <f t="shared" si="31"/>
        <v>0</v>
      </c>
      <c r="BL81" s="90">
        <f t="shared" si="26"/>
        <v>-1105.2653339999999</v>
      </c>
      <c r="BM81" s="90">
        <f t="shared" si="27"/>
        <v>2.2056717316906198</v>
      </c>
      <c r="BN81" s="89">
        <f t="shared" si="32"/>
        <v>2.0831723E-2</v>
      </c>
    </row>
    <row r="82" spans="1:66" x14ac:dyDescent="0.25">
      <c r="A82" s="84">
        <v>39326</v>
      </c>
      <c r="B82" s="87">
        <f t="shared" si="33"/>
        <v>2.1283793500000003</v>
      </c>
      <c r="C82" s="89">
        <f t="shared" si="25"/>
        <v>1.97684812E-2</v>
      </c>
      <c r="D82" s="257">
        <f t="shared" si="34"/>
        <v>-1123.1444840000001</v>
      </c>
      <c r="E82" s="257">
        <f>J82+BM82+'basis opt greeks'!D76</f>
        <v>2.2693634496919901</v>
      </c>
      <c r="F82" s="291">
        <f t="shared" si="29"/>
        <v>2.1283793500000003</v>
      </c>
      <c r="G82" s="87"/>
      <c r="H82" s="87"/>
      <c r="I82" s="87"/>
      <c r="J82" s="87"/>
      <c r="K82" s="332">
        <f>[6]POSITION!D79</f>
        <v>3.43</v>
      </c>
      <c r="L82" s="333">
        <f t="shared" si="30"/>
        <v>-1.14807327</v>
      </c>
      <c r="M82" s="333">
        <v>-0.15354738000000001</v>
      </c>
      <c r="N82" s="334"/>
      <c r="O82" s="87">
        <f t="shared" si="35"/>
        <v>0</v>
      </c>
      <c r="AB82" s="87">
        <f t="shared" si="28"/>
        <v>2.2819267300000003</v>
      </c>
      <c r="AD82" s="259"/>
      <c r="AF82" s="259"/>
      <c r="AH82" s="87">
        <f t="shared" si="31"/>
        <v>0</v>
      </c>
      <c r="BL82" s="90">
        <f t="shared" si="26"/>
        <v>-1123.1444840000001</v>
      </c>
      <c r="BM82" s="90">
        <f t="shared" si="27"/>
        <v>2.2693634496919901</v>
      </c>
      <c r="BN82" s="89">
        <f t="shared" si="32"/>
        <v>1.97684812E-2</v>
      </c>
    </row>
    <row r="83" spans="1:66" x14ac:dyDescent="0.25">
      <c r="A83" s="84">
        <v>39356</v>
      </c>
      <c r="B83" s="87">
        <f t="shared" si="33"/>
        <v>2.0223358800000004</v>
      </c>
      <c r="C83" s="89">
        <f t="shared" si="25"/>
        <v>2.0640041200000001E-2</v>
      </c>
      <c r="D83" s="257">
        <f t="shared" si="34"/>
        <v>-1134.0386040000001</v>
      </c>
      <c r="E83" s="257">
        <f>J83+BM83+'basis opt greeks'!D77</f>
        <v>2.8264982888432604</v>
      </c>
      <c r="F83" s="291">
        <f t="shared" si="29"/>
        <v>2.0223358800000004</v>
      </c>
      <c r="G83" s="87"/>
      <c r="H83" s="87"/>
      <c r="I83" s="87"/>
      <c r="J83" s="87"/>
      <c r="K83" s="332">
        <f>[6]POSITION!D80</f>
        <v>3.43</v>
      </c>
      <c r="L83" s="333">
        <f t="shared" si="30"/>
        <v>-1.23254438</v>
      </c>
      <c r="M83" s="333">
        <v>-0.17511974</v>
      </c>
      <c r="N83" s="334"/>
      <c r="O83" s="87">
        <f t="shared" si="35"/>
        <v>0</v>
      </c>
      <c r="AB83" s="87">
        <f t="shared" si="28"/>
        <v>2.1974556200000004</v>
      </c>
      <c r="AD83" s="259"/>
      <c r="AF83" s="259"/>
      <c r="AH83" s="87">
        <f t="shared" si="31"/>
        <v>0</v>
      </c>
      <c r="BL83" s="90">
        <f t="shared" si="26"/>
        <v>-1134.0386040000001</v>
      </c>
      <c r="BM83" s="90">
        <f t="shared" si="27"/>
        <v>2.8264982888432604</v>
      </c>
      <c r="BN83" s="89">
        <f t="shared" si="32"/>
        <v>2.0640041200000001E-2</v>
      </c>
    </row>
    <row r="84" spans="1:66" x14ac:dyDescent="0.25">
      <c r="A84" s="84">
        <v>39387</v>
      </c>
      <c r="B84" s="87">
        <f t="shared" si="33"/>
        <v>1.8063714799999999</v>
      </c>
      <c r="C84" s="89">
        <f t="shared" si="25"/>
        <v>1.9817979700000002E-2</v>
      </c>
      <c r="D84" s="257">
        <f t="shared" si="34"/>
        <v>-1216.9708759999999</v>
      </c>
      <c r="E84" s="257">
        <f>J84+BM84+'basis opt greeks'!D78</f>
        <v>3.2170929500342194</v>
      </c>
      <c r="F84" s="291">
        <f t="shared" si="29"/>
        <v>1.8063714799999999</v>
      </c>
      <c r="G84" s="87"/>
      <c r="H84" s="87"/>
      <c r="I84" s="87"/>
      <c r="J84" s="87"/>
      <c r="K84" s="332">
        <f>[6]POSITION!D81</f>
        <v>3.43</v>
      </c>
      <c r="L84" s="333">
        <f t="shared" si="30"/>
        <v>-1.3891091800000002</v>
      </c>
      <c r="M84" s="333">
        <v>-0.23451933999999999</v>
      </c>
      <c r="N84" s="334"/>
      <c r="O84" s="87">
        <f t="shared" si="35"/>
        <v>0</v>
      </c>
      <c r="AB84" s="87">
        <f t="shared" si="28"/>
        <v>2.04089082</v>
      </c>
      <c r="AD84" s="259"/>
      <c r="AF84" s="259"/>
      <c r="AH84" s="87">
        <f t="shared" si="31"/>
        <v>0</v>
      </c>
      <c r="BL84" s="90">
        <f t="shared" si="26"/>
        <v>-1216.9708759999999</v>
      </c>
      <c r="BM84" s="90">
        <f t="shared" si="27"/>
        <v>3.2170929500342194</v>
      </c>
      <c r="BN84" s="89">
        <f t="shared" si="32"/>
        <v>1.9817979700000002E-2</v>
      </c>
    </row>
    <row r="85" spans="1:66" x14ac:dyDescent="0.25">
      <c r="A85" s="84">
        <v>39417</v>
      </c>
      <c r="B85" s="87">
        <f t="shared" si="33"/>
        <v>0.35201620999999983</v>
      </c>
      <c r="C85" s="89">
        <f t="shared" si="25"/>
        <v>1.4536405300000001E-2</v>
      </c>
      <c r="D85" s="257">
        <f t="shared" si="34"/>
        <v>-2541.0845830000003</v>
      </c>
      <c r="E85" s="257">
        <f>J85+BM85+'basis opt greeks'!D79</f>
        <v>8.5664610540724695</v>
      </c>
      <c r="F85" s="291">
        <f t="shared" si="29"/>
        <v>0.35201620999999983</v>
      </c>
      <c r="G85" s="87"/>
      <c r="H85" s="87"/>
      <c r="I85" s="87"/>
      <c r="J85" s="87"/>
      <c r="K85" s="332">
        <f>[6]POSITION!D82</f>
        <v>3.43</v>
      </c>
      <c r="L85" s="333">
        <f t="shared" si="30"/>
        <v>-2.4727085100000004</v>
      </c>
      <c r="M85" s="333">
        <v>-0.60527527999999997</v>
      </c>
      <c r="N85" s="334"/>
      <c r="O85" s="87">
        <f t="shared" si="35"/>
        <v>0</v>
      </c>
      <c r="AB85" s="87">
        <f t="shared" si="28"/>
        <v>0.9572914899999998</v>
      </c>
      <c r="AD85" s="259"/>
      <c r="AF85" s="259"/>
      <c r="AH85" s="87">
        <f t="shared" si="31"/>
        <v>0</v>
      </c>
      <c r="BL85" s="90">
        <f t="shared" si="26"/>
        <v>-2541.0845830000003</v>
      </c>
      <c r="BM85" s="90">
        <f t="shared" si="27"/>
        <v>8.5664610540724695</v>
      </c>
      <c r="BN85" s="89">
        <f t="shared" si="32"/>
        <v>1.4536405300000001E-2</v>
      </c>
    </row>
    <row r="86" spans="1:66" x14ac:dyDescent="0.25">
      <c r="A86" s="84">
        <v>39448</v>
      </c>
      <c r="B86" s="87">
        <f t="shared" si="33"/>
        <v>-0.73628417999999995</v>
      </c>
      <c r="C86" s="89">
        <f t="shared" si="25"/>
        <v>-8.4236149999999997E-4</v>
      </c>
      <c r="D86" s="257">
        <f t="shared" si="34"/>
        <v>-186.032442</v>
      </c>
      <c r="E86" s="257">
        <f>J86+BM86+'basis opt greeks'!D80</f>
        <v>-1.1791288158795339</v>
      </c>
      <c r="F86" s="291">
        <f t="shared" si="29"/>
        <v>-0.73628417999999995</v>
      </c>
      <c r="G86" s="87"/>
      <c r="H86" s="87"/>
      <c r="I86" s="87"/>
      <c r="J86" s="87"/>
      <c r="K86" s="332">
        <f>[6]POSITION!D83</f>
        <v>0</v>
      </c>
      <c r="L86" s="333">
        <f t="shared" si="30"/>
        <v>-0.12109313999999999</v>
      </c>
      <c r="M86" s="333">
        <v>-0.61519104000000002</v>
      </c>
      <c r="N86" s="334"/>
      <c r="O86" s="87">
        <f t="shared" si="35"/>
        <v>0</v>
      </c>
      <c r="AB86" s="87">
        <f t="shared" si="28"/>
        <v>-0.12109313999999999</v>
      </c>
      <c r="AD86" s="259"/>
      <c r="AF86" s="259"/>
      <c r="AH86" s="87">
        <f t="shared" si="31"/>
        <v>0</v>
      </c>
      <c r="BL86" s="90">
        <f t="shared" si="26"/>
        <v>-186.032442</v>
      </c>
      <c r="BM86" s="90">
        <f t="shared" si="27"/>
        <v>-1.1791288158795339</v>
      </c>
      <c r="BN86" s="89">
        <f t="shared" si="32"/>
        <v>-8.4236149999999997E-4</v>
      </c>
    </row>
    <row r="87" spans="1:66" x14ac:dyDescent="0.25">
      <c r="A87" s="84">
        <v>39479</v>
      </c>
      <c r="B87" s="87">
        <f t="shared" si="33"/>
        <v>-7.351430000000006E-3</v>
      </c>
      <c r="C87" s="89">
        <f t="shared" si="25"/>
        <v>-8.0821309999999993E-4</v>
      </c>
      <c r="D87" s="257">
        <f t="shared" si="34"/>
        <v>-173.17481100000001</v>
      </c>
      <c r="E87" s="257">
        <f>J87+BM87+'basis opt greeks'!D81</f>
        <v>-1.1785185489390799</v>
      </c>
      <c r="F87" s="291">
        <f t="shared" si="29"/>
        <v>-7.351430000000006E-3</v>
      </c>
      <c r="G87" s="87"/>
      <c r="H87" s="87"/>
      <c r="I87" s="87"/>
      <c r="J87" s="87"/>
      <c r="K87" s="332">
        <f>[6]POSITION!D84</f>
        <v>0</v>
      </c>
      <c r="L87" s="333">
        <f t="shared" si="30"/>
        <v>-7.351430000000006E-3</v>
      </c>
      <c r="M87" s="333"/>
      <c r="N87" s="334"/>
      <c r="O87" s="87">
        <f t="shared" si="35"/>
        <v>0</v>
      </c>
      <c r="AB87" s="87">
        <f t="shared" si="28"/>
        <v>-7.351430000000006E-3</v>
      </c>
      <c r="AD87" s="259"/>
      <c r="AF87" s="259"/>
      <c r="AH87" s="87">
        <f t="shared" si="31"/>
        <v>0</v>
      </c>
      <c r="BL87" s="90">
        <f t="shared" si="26"/>
        <v>-173.17481100000001</v>
      </c>
      <c r="BM87" s="90">
        <f t="shared" si="27"/>
        <v>-1.1785185489390799</v>
      </c>
      <c r="BN87" s="89">
        <f t="shared" si="32"/>
        <v>-8.0821309999999993E-4</v>
      </c>
    </row>
    <row r="88" spans="1:66" x14ac:dyDescent="0.25">
      <c r="A88" s="84">
        <v>39508</v>
      </c>
      <c r="B88" s="87">
        <f t="shared" si="33"/>
        <v>-0.26013343</v>
      </c>
      <c r="C88" s="89">
        <f t="shared" si="25"/>
        <v>-6.2792870000000006E-4</v>
      </c>
      <c r="D88" s="257">
        <f t="shared" si="34"/>
        <v>-123.67626100000001</v>
      </c>
      <c r="E88" s="257">
        <f>J88+BM88+'basis opt greeks'!D82</f>
        <v>-1.6364783025325111</v>
      </c>
      <c r="F88" s="291">
        <f t="shared" si="29"/>
        <v>-0.26013343</v>
      </c>
      <c r="G88" s="87"/>
      <c r="H88" s="87"/>
      <c r="I88" s="87"/>
      <c r="J88" s="87"/>
      <c r="K88" s="332">
        <f>[6]POSITION!D85</f>
        <v>0</v>
      </c>
      <c r="L88" s="333">
        <f t="shared" si="30"/>
        <v>-0.26013343</v>
      </c>
      <c r="M88" s="333"/>
      <c r="N88" s="334"/>
      <c r="O88" s="87">
        <f t="shared" si="35"/>
        <v>0</v>
      </c>
      <c r="AB88" s="87">
        <f t="shared" si="28"/>
        <v>-0.26013343</v>
      </c>
      <c r="AD88" s="259"/>
      <c r="AF88" s="259"/>
      <c r="AH88" s="87">
        <f t="shared" si="31"/>
        <v>0</v>
      </c>
      <c r="BL88" s="90">
        <f t="shared" si="26"/>
        <v>-123.67626100000001</v>
      </c>
      <c r="BM88" s="90">
        <f t="shared" si="27"/>
        <v>-1.6364783025325111</v>
      </c>
      <c r="BN88" s="89">
        <f t="shared" si="32"/>
        <v>-6.2792870000000006E-4</v>
      </c>
    </row>
    <row r="89" spans="1:66" x14ac:dyDescent="0.25">
      <c r="A89" s="84">
        <v>39539</v>
      </c>
      <c r="B89" s="87">
        <f t="shared" si="33"/>
        <v>-9.0054460000000003E-2</v>
      </c>
      <c r="C89" s="89">
        <f t="shared" si="25"/>
        <v>-8.5317690000000007E-4</v>
      </c>
      <c r="D89" s="257">
        <f t="shared" si="34"/>
        <v>-141.91663699999998</v>
      </c>
      <c r="E89" s="257">
        <f>J89+BM89+'basis opt greeks'!D83</f>
        <v>-1.795430253251189</v>
      </c>
      <c r="F89" s="291">
        <f t="shared" si="29"/>
        <v>-9.0054460000000003E-2</v>
      </c>
      <c r="G89" s="87"/>
      <c r="H89" s="87"/>
      <c r="I89" s="87"/>
      <c r="J89" s="87"/>
      <c r="K89" s="332">
        <f>[6]POSITION!D86</f>
        <v>0</v>
      </c>
      <c r="L89" s="333">
        <f t="shared" si="30"/>
        <v>-9.0054460000000003E-2</v>
      </c>
      <c r="M89" s="333"/>
      <c r="N89" s="334"/>
      <c r="O89" s="87">
        <f t="shared" si="35"/>
        <v>0</v>
      </c>
      <c r="AB89" s="87">
        <f t="shared" si="28"/>
        <v>-9.0054460000000003E-2</v>
      </c>
      <c r="AD89" s="259"/>
      <c r="AF89" s="259"/>
      <c r="AH89" s="87">
        <f t="shared" si="31"/>
        <v>0</v>
      </c>
      <c r="BL89" s="90">
        <f t="shared" si="26"/>
        <v>-141.91663699999998</v>
      </c>
      <c r="BM89" s="90">
        <f t="shared" si="27"/>
        <v>-1.795430253251189</v>
      </c>
      <c r="BN89" s="89">
        <f t="shared" si="32"/>
        <v>-8.5317690000000007E-4</v>
      </c>
    </row>
    <row r="90" spans="1:66" x14ac:dyDescent="0.25">
      <c r="A90" s="84">
        <v>39569</v>
      </c>
      <c r="B90" s="87">
        <f t="shared" si="33"/>
        <v>-0.20972001000000001</v>
      </c>
      <c r="C90" s="89">
        <f t="shared" si="25"/>
        <v>-1.1495436999999999E-3</v>
      </c>
      <c r="D90" s="257">
        <f t="shared" si="34"/>
        <v>-193.35539600000001</v>
      </c>
      <c r="E90" s="257">
        <f>J90+BM90+'basis opt greeks'!D84</f>
        <v>-2.4114477754962329</v>
      </c>
      <c r="F90" s="291">
        <f t="shared" si="29"/>
        <v>-0.20972001000000001</v>
      </c>
      <c r="G90" s="87"/>
      <c r="H90" s="87"/>
      <c r="I90" s="87"/>
      <c r="J90" s="87"/>
      <c r="K90" s="332">
        <f>[6]POSITION!D87</f>
        <v>0</v>
      </c>
      <c r="L90" s="333">
        <f t="shared" si="30"/>
        <v>-0.20972001000000001</v>
      </c>
      <c r="M90" s="333"/>
      <c r="N90" s="334"/>
      <c r="O90" s="87">
        <f t="shared" si="35"/>
        <v>0</v>
      </c>
      <c r="AB90" s="87">
        <f t="shared" si="28"/>
        <v>-0.20972001000000001</v>
      </c>
      <c r="AD90" s="259"/>
      <c r="AF90" s="259"/>
      <c r="AH90" s="87">
        <f t="shared" si="31"/>
        <v>0</v>
      </c>
      <c r="BL90" s="90">
        <f t="shared" si="26"/>
        <v>-193.35539600000001</v>
      </c>
      <c r="BM90" s="90">
        <f t="shared" si="27"/>
        <v>-2.4114477754962329</v>
      </c>
      <c r="BN90" s="89">
        <f t="shared" si="32"/>
        <v>-1.1495436999999999E-3</v>
      </c>
    </row>
    <row r="91" spans="1:66" x14ac:dyDescent="0.25">
      <c r="A91" s="84">
        <v>39600</v>
      </c>
      <c r="B91" s="87">
        <f t="shared" si="33"/>
        <v>-0.13794508999999999</v>
      </c>
      <c r="C91" s="89">
        <f t="shared" si="25"/>
        <v>-8.0586649999999998E-4</v>
      </c>
      <c r="D91" s="257">
        <f t="shared" si="34"/>
        <v>-140.34339599999998</v>
      </c>
      <c r="E91" s="257">
        <f>J91+BM91+'basis opt greeks'!D85</f>
        <v>-2.47402710472279</v>
      </c>
      <c r="F91" s="291">
        <f t="shared" si="29"/>
        <v>-0.13794508999999999</v>
      </c>
      <c r="G91" s="87"/>
      <c r="H91" s="87"/>
      <c r="I91" s="87"/>
      <c r="J91" s="87"/>
      <c r="K91" s="332">
        <f>[6]POSITION!D88</f>
        <v>0</v>
      </c>
      <c r="L91" s="333">
        <f t="shared" si="30"/>
        <v>-0.13794508999999999</v>
      </c>
      <c r="M91" s="333"/>
      <c r="N91" s="334"/>
      <c r="O91" s="87">
        <f t="shared" si="35"/>
        <v>0</v>
      </c>
      <c r="AB91" s="87">
        <f t="shared" si="28"/>
        <v>-0.13794508999999999</v>
      </c>
      <c r="AD91" s="259"/>
      <c r="AF91" s="259"/>
      <c r="AH91" s="87">
        <f t="shared" si="31"/>
        <v>0</v>
      </c>
      <c r="BL91" s="90">
        <f t="shared" si="26"/>
        <v>-140.34339599999998</v>
      </c>
      <c r="BM91" s="90">
        <f t="shared" si="27"/>
        <v>-2.47402710472279</v>
      </c>
      <c r="BN91" s="89">
        <f t="shared" si="32"/>
        <v>-8.0586649999999998E-4</v>
      </c>
    </row>
    <row r="92" spans="1:66" x14ac:dyDescent="0.25">
      <c r="A92" s="84">
        <v>39600</v>
      </c>
      <c r="B92" s="87">
        <f t="shared" si="33"/>
        <v>-0.13794508999999999</v>
      </c>
      <c r="C92" s="89">
        <f t="shared" si="25"/>
        <v>-8.0586649999999998E-4</v>
      </c>
      <c r="D92" s="257">
        <f t="shared" si="34"/>
        <v>-140.34339599999998</v>
      </c>
      <c r="E92" s="257">
        <f>J92+BM92+'basis opt greeks'!D86</f>
        <v>-2.47402710472279</v>
      </c>
      <c r="F92" s="291">
        <f t="shared" si="29"/>
        <v>-0.13794508999999999</v>
      </c>
      <c r="G92" s="87"/>
      <c r="H92" s="87"/>
      <c r="I92" s="87"/>
      <c r="J92" s="87"/>
      <c r="K92" s="332">
        <f>[6]POSITION!D89</f>
        <v>0</v>
      </c>
      <c r="L92" s="333">
        <f t="shared" si="30"/>
        <v>-0.13794508999999999</v>
      </c>
      <c r="M92" s="333"/>
      <c r="N92" s="334"/>
      <c r="O92" s="87">
        <f t="shared" si="35"/>
        <v>0</v>
      </c>
      <c r="AB92" s="87">
        <f t="shared" si="28"/>
        <v>-0.13794508999999999</v>
      </c>
      <c r="AD92" s="259"/>
      <c r="AF92" s="259"/>
      <c r="AH92" s="87">
        <f t="shared" si="31"/>
        <v>0</v>
      </c>
      <c r="BL92" s="90">
        <f t="shared" si="26"/>
        <v>-140.34339599999998</v>
      </c>
      <c r="BM92" s="90">
        <f t="shared" si="27"/>
        <v>-2.47402710472279</v>
      </c>
      <c r="BN92" s="89">
        <f t="shared" si="32"/>
        <v>-8.0586649999999998E-4</v>
      </c>
    </row>
    <row r="93" spans="1:66" x14ac:dyDescent="0.25">
      <c r="A93" s="84">
        <v>39600</v>
      </c>
      <c r="B93" s="87">
        <f t="shared" si="33"/>
        <v>-0.13794508999999999</v>
      </c>
      <c r="C93" s="89">
        <f t="shared" si="25"/>
        <v>-8.0586649999999998E-4</v>
      </c>
      <c r="D93" s="257">
        <f t="shared" si="34"/>
        <v>-140.34339599999998</v>
      </c>
      <c r="E93" s="257">
        <f>J93+BM93+'basis opt greeks'!D87</f>
        <v>-2.47402710472279</v>
      </c>
      <c r="F93" s="291">
        <f t="shared" si="29"/>
        <v>-0.13794508999999999</v>
      </c>
      <c r="G93" s="87"/>
      <c r="H93" s="87"/>
      <c r="I93" s="87"/>
      <c r="J93" s="87"/>
      <c r="K93" s="332">
        <f>[6]POSITION!D90</f>
        <v>0</v>
      </c>
      <c r="L93" s="333">
        <f t="shared" si="30"/>
        <v>-0.13794508999999999</v>
      </c>
      <c r="M93" s="333"/>
      <c r="N93" s="334"/>
      <c r="O93" s="87">
        <f t="shared" si="35"/>
        <v>0</v>
      </c>
      <c r="AB93" s="87">
        <f t="shared" si="28"/>
        <v>-0.13794508999999999</v>
      </c>
      <c r="AD93" s="259"/>
      <c r="AF93" s="259"/>
      <c r="AH93" s="87">
        <f t="shared" si="31"/>
        <v>0</v>
      </c>
      <c r="BL93" s="90">
        <f t="shared" si="26"/>
        <v>-140.34339599999998</v>
      </c>
      <c r="BM93" s="90">
        <f t="shared" si="27"/>
        <v>-2.47402710472279</v>
      </c>
      <c r="BN93" s="89">
        <f t="shared" si="32"/>
        <v>-8.0586649999999998E-4</v>
      </c>
    </row>
    <row r="94" spans="1:66" x14ac:dyDescent="0.25">
      <c r="A94" s="84">
        <v>39600</v>
      </c>
      <c r="B94" s="87">
        <f t="shared" si="33"/>
        <v>-0.13794508999999999</v>
      </c>
      <c r="C94" s="89">
        <f t="shared" si="25"/>
        <v>-8.0586649999999998E-4</v>
      </c>
      <c r="D94" s="257">
        <f t="shared" si="34"/>
        <v>-140.34339599999998</v>
      </c>
      <c r="E94" s="257">
        <f>J94+BM94+'basis opt greeks'!D88</f>
        <v>-2.47402710472279</v>
      </c>
      <c r="F94" s="291">
        <f t="shared" si="29"/>
        <v>-0.13794508999999999</v>
      </c>
      <c r="G94" s="87"/>
      <c r="H94" s="87"/>
      <c r="I94" s="87"/>
      <c r="J94" s="87"/>
      <c r="K94" s="332">
        <f>[6]POSITION!D91</f>
        <v>0</v>
      </c>
      <c r="L94" s="333">
        <f t="shared" si="30"/>
        <v>-0.13794508999999999</v>
      </c>
      <c r="M94" s="333"/>
      <c r="N94" s="334"/>
      <c r="O94" s="87">
        <f t="shared" si="35"/>
        <v>0</v>
      </c>
      <c r="AB94" s="87">
        <f t="shared" si="28"/>
        <v>-0.13794508999999999</v>
      </c>
      <c r="AD94" s="259"/>
      <c r="AF94" s="259"/>
      <c r="AH94" s="87">
        <f t="shared" si="31"/>
        <v>0</v>
      </c>
      <c r="BL94" s="90">
        <f t="shared" si="26"/>
        <v>-140.34339599999998</v>
      </c>
      <c r="BM94" s="90">
        <f t="shared" si="27"/>
        <v>-2.47402710472279</v>
      </c>
      <c r="BN94" s="89">
        <f t="shared" si="32"/>
        <v>-8.0586649999999998E-4</v>
      </c>
    </row>
    <row r="95" spans="1:66" ht="13.8" thickBot="1" x14ac:dyDescent="0.3">
      <c r="A95" s="84">
        <v>39600</v>
      </c>
      <c r="B95" s="87">
        <f t="shared" si="33"/>
        <v>-0.13794508999999999</v>
      </c>
      <c r="C95" s="89">
        <f t="shared" si="25"/>
        <v>-8.0586649999999998E-4</v>
      </c>
      <c r="D95" s="257">
        <f t="shared" si="34"/>
        <v>-140.34339599999998</v>
      </c>
      <c r="E95" s="257">
        <f>J95+BM95+'basis opt greeks'!D89</f>
        <v>-2.47402710472279</v>
      </c>
      <c r="F95" s="293">
        <f t="shared" si="29"/>
        <v>-0.13794508999999999</v>
      </c>
      <c r="G95" s="87"/>
      <c r="H95" s="87"/>
      <c r="I95" s="87"/>
      <c r="J95" s="87"/>
      <c r="K95" s="332">
        <f>[6]POSITION!D92</f>
        <v>0</v>
      </c>
      <c r="L95" s="333">
        <f t="shared" si="30"/>
        <v>-0.13794508999999999</v>
      </c>
      <c r="M95" s="333"/>
      <c r="N95" s="334"/>
      <c r="O95" s="87">
        <f t="shared" si="35"/>
        <v>0</v>
      </c>
      <c r="AB95" s="87">
        <f t="shared" si="28"/>
        <v>-0.13794508999999999</v>
      </c>
      <c r="AD95" s="259"/>
      <c r="AF95" s="259"/>
      <c r="AH95" s="87">
        <f t="shared" si="31"/>
        <v>0</v>
      </c>
      <c r="BL95" s="90">
        <f t="shared" si="26"/>
        <v>-140.34339599999998</v>
      </c>
      <c r="BM95" s="90">
        <f t="shared" si="27"/>
        <v>-2.47402710472279</v>
      </c>
      <c r="BN95" s="89">
        <f t="shared" si="32"/>
        <v>-8.0586649999999998E-4</v>
      </c>
    </row>
    <row r="96" spans="1:66" ht="13.8" thickTop="1" x14ac:dyDescent="0.25">
      <c r="A96" s="84">
        <v>39600</v>
      </c>
      <c r="B96" s="87">
        <f t="shared" si="33"/>
        <v>-0.13794508999999999</v>
      </c>
      <c r="C96" s="89">
        <f t="shared" si="25"/>
        <v>-8.0586649999999998E-4</v>
      </c>
      <c r="D96" s="257">
        <f t="shared" si="34"/>
        <v>-140.34339599999998</v>
      </c>
      <c r="E96" s="257">
        <f>J96+BM96+'basis opt greeks'!D90</f>
        <v>-2.47402710472279</v>
      </c>
      <c r="F96" s="87"/>
      <c r="G96" s="87"/>
      <c r="H96" s="87"/>
      <c r="I96" s="87"/>
      <c r="J96" s="87"/>
      <c r="K96" s="332">
        <f>[6]POSITION!D93</f>
        <v>0</v>
      </c>
      <c r="L96" s="333">
        <f>VLOOKUP(A96,HEDGEQUANTITIES,2,FALSE)</f>
        <v>-0.13794508999999999</v>
      </c>
      <c r="M96" s="333"/>
      <c r="N96" s="334"/>
      <c r="O96" s="87">
        <f t="shared" si="35"/>
        <v>0</v>
      </c>
      <c r="AB96" s="87">
        <f t="shared" si="28"/>
        <v>-0.13794508999999999</v>
      </c>
      <c r="AD96" s="259"/>
      <c r="AF96" s="259"/>
      <c r="AH96" s="87">
        <f t="shared" si="31"/>
        <v>0</v>
      </c>
      <c r="BL96" s="90">
        <f t="shared" si="26"/>
        <v>-140.34339599999998</v>
      </c>
      <c r="BM96" s="90">
        <f t="shared" si="27"/>
        <v>-2.47402710472279</v>
      </c>
      <c r="BN96" s="89">
        <f t="shared" si="32"/>
        <v>-8.0586649999999998E-4</v>
      </c>
    </row>
    <row r="97" spans="1:66" x14ac:dyDescent="0.25">
      <c r="A97" s="84">
        <v>39600</v>
      </c>
      <c r="B97" s="87">
        <f t="shared" si="33"/>
        <v>-0.13794508999999999</v>
      </c>
      <c r="C97" s="89">
        <f t="shared" si="25"/>
        <v>-8.0586649999999998E-4</v>
      </c>
      <c r="D97" s="257">
        <f t="shared" si="34"/>
        <v>-140.34339599999998</v>
      </c>
      <c r="E97" s="257">
        <f>J97+BM97+'basis opt greeks'!D91</f>
        <v>-2.47402710472279</v>
      </c>
      <c r="F97" s="87"/>
      <c r="G97" s="87"/>
      <c r="H97" s="87"/>
      <c r="I97" s="87"/>
      <c r="J97" s="87"/>
      <c r="K97" s="332">
        <f>[6]POSITION!D94</f>
        <v>0</v>
      </c>
      <c r="L97" s="333">
        <f>VLOOKUP(A97,HEDGEQUANTITIES,2,FALSE)</f>
        <v>-0.13794508999999999</v>
      </c>
      <c r="M97" s="333"/>
      <c r="N97" s="334"/>
      <c r="O97" s="87">
        <f t="shared" si="35"/>
        <v>0</v>
      </c>
      <c r="AB97" s="87">
        <f t="shared" si="28"/>
        <v>-0.13794508999999999</v>
      </c>
      <c r="AD97" s="259"/>
      <c r="AF97" s="259"/>
      <c r="AH97" s="87">
        <f t="shared" si="31"/>
        <v>0</v>
      </c>
      <c r="BL97" s="90">
        <f t="shared" si="26"/>
        <v>-140.34339599999998</v>
      </c>
      <c r="BM97" s="90">
        <f t="shared" si="27"/>
        <v>-2.47402710472279</v>
      </c>
      <c r="BN97" s="89">
        <f t="shared" si="32"/>
        <v>-8.0586649999999998E-4</v>
      </c>
    </row>
    <row r="98" spans="1:66" x14ac:dyDescent="0.25">
      <c r="A98" s="84">
        <v>39600</v>
      </c>
      <c r="B98" s="87">
        <f t="shared" si="33"/>
        <v>-0.13794508999999999</v>
      </c>
      <c r="C98" s="89">
        <f t="shared" si="25"/>
        <v>-8.0586649999999998E-4</v>
      </c>
      <c r="D98" s="257">
        <f t="shared" si="34"/>
        <v>-140.34339599999998</v>
      </c>
      <c r="E98" s="257">
        <f>J98+BM98+'basis opt greeks'!D92</f>
        <v>-2.47402710472279</v>
      </c>
      <c r="F98" s="87"/>
      <c r="G98" s="87"/>
      <c r="H98" s="87"/>
      <c r="I98" s="87"/>
      <c r="J98" s="87"/>
      <c r="K98" s="332"/>
      <c r="L98" s="333">
        <f>VLOOKUP(A98,HEDGEQUANTITIES,2,FALSE)</f>
        <v>-0.13794508999999999</v>
      </c>
      <c r="M98" s="333"/>
      <c r="N98" s="334"/>
      <c r="O98" s="87">
        <f t="shared" si="35"/>
        <v>0</v>
      </c>
      <c r="AB98" s="87">
        <f t="shared" si="28"/>
        <v>-0.22308415000000009</v>
      </c>
      <c r="AD98" s="85">
        <v>-8.51390600000001E-2</v>
      </c>
      <c r="BL98" s="90">
        <f t="shared" si="26"/>
        <v>-140.34339599999998</v>
      </c>
      <c r="BM98" s="90">
        <f t="shared" si="27"/>
        <v>-2.47402710472279</v>
      </c>
      <c r="BN98" s="89">
        <f t="shared" si="32"/>
        <v>-8.0586649999999998E-4</v>
      </c>
    </row>
    <row r="99" spans="1:66" x14ac:dyDescent="0.25">
      <c r="A99" s="84">
        <v>39600</v>
      </c>
      <c r="B99" s="87">
        <f t="shared" si="33"/>
        <v>-0.13794508999999999</v>
      </c>
      <c r="C99" s="89">
        <f t="shared" si="25"/>
        <v>-8.0586649999999998E-4</v>
      </c>
      <c r="D99" s="257">
        <f t="shared" si="34"/>
        <v>-140.34339599999998</v>
      </c>
      <c r="E99" s="257">
        <f>J99+BM99+'basis opt greeks'!D93</f>
        <v>-2.47402710472279</v>
      </c>
      <c r="F99" s="87"/>
      <c r="G99" s="87"/>
      <c r="H99" s="87"/>
      <c r="I99" s="87"/>
      <c r="J99" s="87"/>
      <c r="K99" s="332"/>
      <c r="L99" s="333">
        <f>VLOOKUP(A99,HEDGEQUANTITIES,2,FALSE)</f>
        <v>-0.13794508999999999</v>
      </c>
      <c r="M99" s="333"/>
      <c r="N99" s="334"/>
      <c r="O99" s="87">
        <f t="shared" si="35"/>
        <v>0</v>
      </c>
      <c r="AB99" s="87">
        <f t="shared" si="28"/>
        <v>-1.0175746600000006</v>
      </c>
      <c r="AD99" s="85">
        <v>-0.87962957000000075</v>
      </c>
      <c r="BL99" s="90">
        <f t="shared" si="26"/>
        <v>-140.34339599999998</v>
      </c>
      <c r="BM99" s="90">
        <f t="shared" si="27"/>
        <v>-2.47402710472279</v>
      </c>
      <c r="BN99" s="89">
        <f t="shared" si="32"/>
        <v>-8.0586649999999998E-4</v>
      </c>
    </row>
    <row r="100" spans="1:66" x14ac:dyDescent="0.25">
      <c r="A100" s="84">
        <v>39600</v>
      </c>
      <c r="B100" s="87">
        <f t="shared" si="33"/>
        <v>-0.13794508999999999</v>
      </c>
      <c r="C100" s="89">
        <f t="shared" si="25"/>
        <v>-8.0586649999999998E-4</v>
      </c>
      <c r="D100" s="257">
        <f t="shared" si="34"/>
        <v>-140.34339599999998</v>
      </c>
      <c r="E100" s="257">
        <f>J100+BM100+'basis opt greeks'!D94</f>
        <v>-2.47402710472279</v>
      </c>
      <c r="F100" s="87"/>
      <c r="G100" s="87"/>
      <c r="H100" s="87"/>
      <c r="I100" s="87"/>
      <c r="J100" s="87"/>
      <c r="K100" s="332"/>
      <c r="L100" s="333">
        <f>VLOOKUP(A100,HEDGEQUANTITIES,2,FALSE)</f>
        <v>-0.13794508999999999</v>
      </c>
      <c r="M100" s="333"/>
      <c r="N100" s="334"/>
      <c r="O100" s="87">
        <f t="shared" si="35"/>
        <v>0</v>
      </c>
      <c r="AB100" s="87">
        <f t="shared" si="28"/>
        <v>-1.5126907599999981</v>
      </c>
      <c r="AD100" s="85">
        <v>-1.3747456699999983</v>
      </c>
      <c r="BL100" s="90">
        <f t="shared" si="26"/>
        <v>-140.34339599999998</v>
      </c>
      <c r="BM100" s="90">
        <f t="shared" si="27"/>
        <v>-2.47402710472279</v>
      </c>
      <c r="BN100" s="89">
        <f t="shared" si="32"/>
        <v>-8.0586649999999998E-4</v>
      </c>
    </row>
    <row r="101" spans="1:66" x14ac:dyDescent="0.25">
      <c r="B101" s="87"/>
      <c r="C101" s="89"/>
      <c r="D101" s="90"/>
      <c r="E101" s="90"/>
      <c r="F101" s="87"/>
      <c r="G101" s="87"/>
      <c r="H101" s="87"/>
      <c r="I101" s="87"/>
      <c r="J101" s="87"/>
      <c r="K101" s="332"/>
      <c r="L101" s="333"/>
      <c r="M101" s="333"/>
      <c r="N101" s="334"/>
      <c r="O101" s="87">
        <f t="shared" si="35"/>
        <v>0</v>
      </c>
      <c r="AB101" s="87">
        <f t="shared" si="28"/>
        <v>-1.7066010299999992</v>
      </c>
      <c r="AD101" s="85">
        <v>-1.7066010299999992</v>
      </c>
    </row>
    <row r="102" spans="1:66" x14ac:dyDescent="0.25">
      <c r="F102" s="87"/>
      <c r="G102" s="87"/>
      <c r="H102" s="87"/>
      <c r="I102" s="87"/>
      <c r="J102" s="87"/>
      <c r="K102" s="332"/>
      <c r="L102" s="333"/>
      <c r="M102" s="333"/>
      <c r="N102" s="334"/>
      <c r="O102" s="87">
        <f t="shared" si="35"/>
        <v>0</v>
      </c>
      <c r="AB102" s="87">
        <f t="shared" si="28"/>
        <v>-1.9421414700000008</v>
      </c>
      <c r="AD102" s="85">
        <v>-1.9421414700000008</v>
      </c>
    </row>
    <row r="103" spans="1:66" x14ac:dyDescent="0.25">
      <c r="F103" s="87"/>
      <c r="G103" s="87"/>
      <c r="H103" s="87"/>
      <c r="I103" s="87"/>
      <c r="J103" s="87"/>
      <c r="K103" s="332"/>
      <c r="L103" s="333"/>
      <c r="M103" s="333"/>
      <c r="N103" s="334"/>
      <c r="O103" s="87">
        <f t="shared" si="35"/>
        <v>0</v>
      </c>
      <c r="AB103" s="87">
        <f t="shared" si="28"/>
        <v>-2.11736572</v>
      </c>
      <c r="AD103" s="85">
        <v>-2.11736572</v>
      </c>
    </row>
    <row r="104" spans="1:66" x14ac:dyDescent="0.25">
      <c r="F104" s="87"/>
      <c r="G104" s="87"/>
      <c r="H104" s="87"/>
      <c r="I104" s="87"/>
      <c r="J104" s="87"/>
      <c r="K104" s="332"/>
      <c r="L104" s="333"/>
      <c r="M104" s="333"/>
      <c r="N104" s="334"/>
      <c r="O104" s="87">
        <f t="shared" si="35"/>
        <v>0</v>
      </c>
      <c r="AB104" s="87">
        <f t="shared" si="28"/>
        <v>-2.2529748300000012</v>
      </c>
      <c r="AD104" s="85">
        <v>-2.2529748300000012</v>
      </c>
    </row>
    <row r="105" spans="1:66" x14ac:dyDescent="0.25">
      <c r="F105" s="87"/>
      <c r="G105" s="87"/>
      <c r="H105" s="87"/>
      <c r="I105" s="87"/>
      <c r="J105" s="87"/>
      <c r="K105" s="332"/>
      <c r="L105" s="333"/>
      <c r="M105" s="333"/>
      <c r="N105" s="334"/>
      <c r="O105" s="87">
        <f t="shared" si="35"/>
        <v>0</v>
      </c>
      <c r="AB105" s="87">
        <f t="shared" si="28"/>
        <v>-2.3615210400000004</v>
      </c>
      <c r="AD105" s="85">
        <v>-2.3615210400000004</v>
      </c>
    </row>
    <row r="106" spans="1:66" x14ac:dyDescent="0.25">
      <c r="F106" s="87"/>
      <c r="G106" s="87"/>
      <c r="H106" s="87"/>
      <c r="I106" s="87"/>
      <c r="J106" s="87"/>
      <c r="K106" s="332"/>
      <c r="L106" s="333"/>
      <c r="M106" s="333"/>
      <c r="N106" s="334"/>
      <c r="O106" s="87">
        <f t="shared" si="35"/>
        <v>0</v>
      </c>
      <c r="AB106" s="87">
        <f t="shared" si="28"/>
        <v>-2.45095025</v>
      </c>
      <c r="AD106" s="85">
        <v>-2.45095025</v>
      </c>
    </row>
    <row r="107" spans="1:66" x14ac:dyDescent="0.25">
      <c r="F107" s="87"/>
      <c r="G107" s="87"/>
      <c r="H107" s="87"/>
      <c r="I107" s="87"/>
      <c r="J107" s="87"/>
      <c r="K107" s="332"/>
      <c r="L107" s="333"/>
      <c r="M107" s="333"/>
      <c r="N107" s="334"/>
      <c r="O107" s="87">
        <f t="shared" si="35"/>
        <v>0</v>
      </c>
      <c r="AB107" s="87">
        <f t="shared" si="28"/>
        <v>-2.5264809899999987</v>
      </c>
      <c r="AD107" s="85">
        <v>-2.5264809899999987</v>
      </c>
    </row>
    <row r="108" spans="1:66" x14ac:dyDescent="0.25">
      <c r="F108" s="87"/>
      <c r="G108" s="87"/>
      <c r="H108" s="87"/>
      <c r="I108" s="87"/>
      <c r="J108" s="87"/>
      <c r="K108" s="332"/>
      <c r="L108" s="333"/>
      <c r="M108" s="333"/>
      <c r="N108" s="334"/>
      <c r="O108" s="87">
        <f t="shared" si="35"/>
        <v>0</v>
      </c>
      <c r="AB108" s="87">
        <f t="shared" si="28"/>
        <v>-2.5916585600000008</v>
      </c>
      <c r="AD108" s="85">
        <v>-2.5916585600000008</v>
      </c>
    </row>
    <row r="109" spans="1:66" ht="13.8" thickBot="1" x14ac:dyDescent="0.3">
      <c r="F109" s="87"/>
      <c r="G109" s="87"/>
      <c r="H109" s="87"/>
      <c r="I109" s="87"/>
      <c r="J109" s="87"/>
      <c r="K109" s="335"/>
      <c r="L109" s="333"/>
      <c r="M109" s="336"/>
      <c r="N109" s="337"/>
      <c r="O109" s="87">
        <f t="shared" si="35"/>
        <v>0</v>
      </c>
      <c r="AB109" s="87">
        <f t="shared" si="28"/>
        <v>-2.6489560700000019</v>
      </c>
      <c r="AD109" s="85">
        <v>-2.6489560700000019</v>
      </c>
    </row>
    <row r="110" spans="1:66" ht="13.8" thickTop="1" x14ac:dyDescent="0.25">
      <c r="G110" s="87"/>
      <c r="H110" s="87"/>
      <c r="I110" s="87"/>
      <c r="J110" s="87"/>
      <c r="K110" s="87"/>
      <c r="AD110" s="85">
        <v>-2.7000943899999985</v>
      </c>
    </row>
    <row r="111" spans="1:66" x14ac:dyDescent="0.25">
      <c r="G111" s="87"/>
      <c r="H111" s="87"/>
      <c r="I111" s="87"/>
      <c r="J111" s="87"/>
      <c r="K111" s="87"/>
      <c r="AD111" s="85">
        <v>-2.7463658100000012</v>
      </c>
    </row>
    <row r="112" spans="1:66" x14ac:dyDescent="0.25">
      <c r="G112" s="87"/>
      <c r="H112" s="87"/>
      <c r="I112" s="87"/>
      <c r="J112" s="87"/>
      <c r="K112" s="87"/>
      <c r="AD112" s="85">
        <v>-2.78872345</v>
      </c>
    </row>
    <row r="113" spans="7:30" x14ac:dyDescent="0.25">
      <c r="G113" s="87"/>
      <c r="H113" s="87"/>
      <c r="I113" s="87"/>
      <c r="J113" s="87"/>
      <c r="K113" s="87"/>
      <c r="AD113" s="85">
        <v>-3.0690937999999992</v>
      </c>
    </row>
    <row r="114" spans="7:30" x14ac:dyDescent="0.25">
      <c r="G114" s="87"/>
      <c r="H114" s="87"/>
      <c r="I114" s="87"/>
      <c r="J114" s="87"/>
      <c r="K114" s="87"/>
      <c r="AD114" s="85">
        <v>-3.1004545400000021</v>
      </c>
    </row>
    <row r="115" spans="7:30" x14ac:dyDescent="0.25">
      <c r="G115" s="87"/>
      <c r="H115" s="87"/>
      <c r="I115" s="87"/>
      <c r="J115" s="87"/>
      <c r="K115" s="87"/>
      <c r="AD115" s="85">
        <v>-3.1298621899999999</v>
      </c>
    </row>
    <row r="116" spans="7:30" x14ac:dyDescent="0.25">
      <c r="G116" s="87"/>
      <c r="H116" s="87"/>
      <c r="I116" s="87"/>
      <c r="J116" s="87"/>
      <c r="K116" s="87"/>
      <c r="AD116" s="85">
        <v>-3.1576296199999998</v>
      </c>
    </row>
    <row r="117" spans="7:30" x14ac:dyDescent="0.25">
      <c r="G117" s="87"/>
      <c r="H117" s="87"/>
      <c r="I117" s="87"/>
      <c r="J117" s="87"/>
      <c r="K117" s="87"/>
      <c r="AD117" s="85">
        <v>-3.1840053299999997</v>
      </c>
    </row>
    <row r="118" spans="7:30" x14ac:dyDescent="0.25">
      <c r="G118" s="87"/>
      <c r="H118" s="87"/>
      <c r="I118" s="87"/>
      <c r="J118" s="87"/>
      <c r="K118" s="87"/>
      <c r="AD118" s="85">
        <v>-3.209187550000002</v>
      </c>
    </row>
    <row r="119" spans="7:30" x14ac:dyDescent="0.25">
      <c r="G119" s="87"/>
      <c r="H119" s="87"/>
      <c r="I119" s="87"/>
      <c r="J119" s="87"/>
      <c r="K119" s="87"/>
      <c r="AD119" s="85">
        <v>-3.2333377899999989</v>
      </c>
    </row>
    <row r="120" spans="7:30" x14ac:dyDescent="0.25">
      <c r="G120" s="87"/>
      <c r="H120" s="87"/>
      <c r="I120" s="87"/>
      <c r="J120" s="87"/>
      <c r="K120" s="87"/>
      <c r="AD120" s="85">
        <v>-3.2565871400000006</v>
      </c>
    </row>
    <row r="121" spans="7:30" x14ac:dyDescent="0.25">
      <c r="G121" s="87"/>
      <c r="H121" s="87"/>
      <c r="I121" s="87"/>
      <c r="J121" s="87"/>
      <c r="K121" s="87"/>
      <c r="AD121" s="85">
        <v>-3.2790452600000006</v>
      </c>
    </row>
    <row r="122" spans="7:30" x14ac:dyDescent="0.25">
      <c r="G122" s="87"/>
      <c r="H122" s="87"/>
      <c r="I122" s="87"/>
      <c r="J122" s="87"/>
      <c r="K122" s="87"/>
      <c r="AD122" s="85">
        <v>-3.3008024400000004</v>
      </c>
    </row>
    <row r="123" spans="7:30" x14ac:dyDescent="0.25">
      <c r="G123" s="87"/>
      <c r="H123" s="87"/>
      <c r="I123" s="87"/>
      <c r="J123" s="87"/>
      <c r="K123" s="87"/>
    </row>
    <row r="124" spans="7:30" x14ac:dyDescent="0.25">
      <c r="G124" s="87"/>
      <c r="H124" s="87"/>
      <c r="I124" s="87"/>
      <c r="J124" s="87"/>
      <c r="K124" s="87"/>
    </row>
    <row r="125" spans="7:30" x14ac:dyDescent="0.25">
      <c r="G125" s="87"/>
      <c r="H125" s="87"/>
      <c r="I125" s="87"/>
      <c r="J125" s="87"/>
      <c r="K125" s="87"/>
    </row>
    <row r="126" spans="7:30" x14ac:dyDescent="0.25">
      <c r="G126" s="87"/>
      <c r="H126" s="87"/>
      <c r="I126" s="87"/>
      <c r="J126" s="87"/>
      <c r="K126" s="87"/>
    </row>
    <row r="127" spans="7:30" x14ac:dyDescent="0.25">
      <c r="G127" s="87"/>
      <c r="H127" s="87"/>
      <c r="I127" s="87"/>
      <c r="J127" s="87"/>
      <c r="K127" s="87"/>
    </row>
    <row r="128" spans="7:30" x14ac:dyDescent="0.25">
      <c r="G128" s="87"/>
      <c r="H128" s="87"/>
      <c r="I128" s="87"/>
      <c r="J128" s="87"/>
      <c r="K128" s="87"/>
    </row>
    <row r="129" spans="7:11" x14ac:dyDescent="0.25">
      <c r="G129" s="87"/>
      <c r="H129" s="87"/>
      <c r="I129" s="87"/>
      <c r="J129" s="87"/>
      <c r="K129" s="87"/>
    </row>
    <row r="130" spans="7:11" x14ac:dyDescent="0.25">
      <c r="G130" s="87"/>
      <c r="H130" s="87"/>
      <c r="I130" s="87"/>
      <c r="J130" s="87"/>
      <c r="K130" s="87"/>
    </row>
    <row r="131" spans="7:11" x14ac:dyDescent="0.25">
      <c r="G131" s="87"/>
      <c r="H131" s="87"/>
      <c r="I131" s="87"/>
      <c r="J131" s="87"/>
      <c r="K131" s="87"/>
    </row>
    <row r="132" spans="7:11" x14ac:dyDescent="0.25">
      <c r="G132" s="87"/>
      <c r="H132" s="87"/>
      <c r="I132" s="87"/>
      <c r="J132" s="87"/>
      <c r="K132" s="87"/>
    </row>
    <row r="133" spans="7:11" x14ac:dyDescent="0.25">
      <c r="G133" s="87"/>
      <c r="H133" s="87"/>
      <c r="I133" s="87"/>
      <c r="J133" s="87"/>
      <c r="K133" s="87"/>
    </row>
    <row r="134" spans="7:11" x14ac:dyDescent="0.25">
      <c r="G134" s="87"/>
      <c r="H134" s="87"/>
      <c r="I134" s="87"/>
      <c r="J134" s="87"/>
      <c r="K134" s="87"/>
    </row>
    <row r="135" spans="7:11" x14ac:dyDescent="0.25">
      <c r="G135" s="87"/>
      <c r="H135" s="87"/>
      <c r="I135" s="87"/>
      <c r="J135" s="87"/>
      <c r="K135" s="87"/>
    </row>
    <row r="136" spans="7:11" x14ac:dyDescent="0.25">
      <c r="G136" s="87"/>
      <c r="H136" s="87"/>
      <c r="I136" s="87"/>
      <c r="J136" s="87"/>
      <c r="K136" s="87"/>
    </row>
    <row r="137" spans="7:11" x14ac:dyDescent="0.25">
      <c r="G137" s="87"/>
      <c r="H137" s="87"/>
      <c r="I137" s="87"/>
      <c r="J137" s="87"/>
      <c r="K137" s="87"/>
    </row>
    <row r="138" spans="7:11" x14ac:dyDescent="0.25">
      <c r="G138" s="87"/>
      <c r="H138" s="87"/>
      <c r="I138" s="87"/>
      <c r="J138" s="87"/>
      <c r="K138" s="87"/>
    </row>
    <row r="139" spans="7:11" x14ac:dyDescent="0.25">
      <c r="G139" s="87"/>
      <c r="H139" s="87"/>
      <c r="I139" s="87"/>
      <c r="J139" s="87"/>
      <c r="K139" s="87"/>
    </row>
    <row r="140" spans="7:11" x14ac:dyDescent="0.25">
      <c r="G140" s="87"/>
      <c r="H140" s="87"/>
      <c r="I140" s="87"/>
      <c r="J140" s="87"/>
      <c r="K140" s="87"/>
    </row>
    <row r="141" spans="7:11" x14ac:dyDescent="0.25">
      <c r="G141" s="87"/>
      <c r="H141" s="87"/>
      <c r="I141" s="87"/>
      <c r="J141" s="87"/>
      <c r="K141" s="87"/>
    </row>
    <row r="142" spans="7:11" x14ac:dyDescent="0.25">
      <c r="G142" s="87"/>
      <c r="H142" s="87"/>
      <c r="I142" s="87"/>
      <c r="J142" s="87"/>
      <c r="K142" s="87"/>
    </row>
    <row r="143" spans="7:11" x14ac:dyDescent="0.25">
      <c r="G143" s="87"/>
      <c r="H143" s="87"/>
      <c r="I143" s="87"/>
      <c r="J143" s="87"/>
      <c r="K143" s="87"/>
    </row>
    <row r="144" spans="7:11" x14ac:dyDescent="0.25">
      <c r="G144" s="87"/>
      <c r="H144" s="87"/>
      <c r="I144" s="87"/>
      <c r="J144" s="87"/>
      <c r="K144" s="87"/>
    </row>
    <row r="145" spans="7:11" x14ac:dyDescent="0.25">
      <c r="G145" s="87"/>
      <c r="H145" s="87"/>
      <c r="I145" s="87"/>
      <c r="J145" s="87"/>
      <c r="K145" s="87"/>
    </row>
    <row r="146" spans="7:11" x14ac:dyDescent="0.25">
      <c r="G146" s="87"/>
      <c r="H146" s="87"/>
      <c r="I146" s="87"/>
      <c r="J146" s="87"/>
      <c r="K146" s="87"/>
    </row>
    <row r="147" spans="7:11" x14ac:dyDescent="0.25">
      <c r="G147" s="87"/>
      <c r="H147" s="87"/>
      <c r="I147" s="87"/>
      <c r="J147" s="87"/>
      <c r="K147" s="87"/>
    </row>
    <row r="148" spans="7:11" x14ac:dyDescent="0.25">
      <c r="G148" s="87"/>
      <c r="H148" s="87"/>
      <c r="I148" s="87"/>
      <c r="J148" s="87"/>
      <c r="K148" s="87"/>
    </row>
    <row r="149" spans="7:11" x14ac:dyDescent="0.25">
      <c r="G149" s="87"/>
      <c r="H149" s="87"/>
      <c r="I149" s="87"/>
      <c r="J149" s="87"/>
      <c r="K149" s="87"/>
    </row>
    <row r="150" spans="7:11" x14ac:dyDescent="0.25">
      <c r="G150" s="87"/>
      <c r="H150" s="87"/>
      <c r="I150" s="87"/>
      <c r="J150" s="87"/>
      <c r="K150" s="87"/>
    </row>
    <row r="151" spans="7:11" x14ac:dyDescent="0.25">
      <c r="G151" s="87"/>
      <c r="H151" s="87"/>
      <c r="I151" s="87"/>
      <c r="J151" s="87"/>
      <c r="K151" s="87"/>
    </row>
    <row r="152" spans="7:11" x14ac:dyDescent="0.25">
      <c r="G152" s="87"/>
      <c r="H152" s="87"/>
      <c r="I152" s="87"/>
      <c r="J152" s="87"/>
      <c r="K152" s="87"/>
    </row>
    <row r="153" spans="7:11" x14ac:dyDescent="0.25">
      <c r="G153" s="87"/>
      <c r="H153" s="87"/>
      <c r="I153" s="87"/>
      <c r="J153" s="87"/>
      <c r="K153" s="87"/>
    </row>
    <row r="154" spans="7:11" x14ac:dyDescent="0.25">
      <c r="G154" s="87"/>
      <c r="H154" s="87"/>
      <c r="I154" s="87"/>
      <c r="J154" s="87"/>
      <c r="K154" s="87"/>
    </row>
    <row r="155" spans="7:11" x14ac:dyDescent="0.25">
      <c r="G155" s="87"/>
      <c r="H155" s="87"/>
      <c r="I155" s="87"/>
      <c r="J155" s="87"/>
      <c r="K155" s="87"/>
    </row>
    <row r="156" spans="7:11" x14ac:dyDescent="0.25">
      <c r="G156" s="87"/>
      <c r="H156" s="87"/>
      <c r="I156" s="87"/>
      <c r="J156" s="87"/>
      <c r="K156" s="87"/>
    </row>
    <row r="157" spans="7:11" x14ac:dyDescent="0.25">
      <c r="G157" s="87"/>
      <c r="H157" s="87"/>
      <c r="I157" s="87"/>
      <c r="J157" s="87"/>
      <c r="K157" s="87"/>
    </row>
    <row r="158" spans="7:11" x14ac:dyDescent="0.25">
      <c r="G158" s="87"/>
      <c r="H158" s="87"/>
      <c r="I158" s="87"/>
      <c r="J158" s="87"/>
      <c r="K158" s="87"/>
    </row>
    <row r="159" spans="7:11" x14ac:dyDescent="0.25">
      <c r="G159" s="87"/>
      <c r="H159" s="87"/>
      <c r="I159" s="87"/>
      <c r="J159" s="87"/>
      <c r="K159" s="87"/>
    </row>
    <row r="160" spans="7:11" x14ac:dyDescent="0.25">
      <c r="G160" s="87"/>
      <c r="H160" s="87"/>
      <c r="I160" s="87"/>
      <c r="J160" s="87"/>
      <c r="K160" s="87"/>
    </row>
    <row r="161" spans="7:11" x14ac:dyDescent="0.25">
      <c r="G161" s="87"/>
      <c r="H161" s="87"/>
      <c r="I161" s="87"/>
      <c r="J161" s="87"/>
      <c r="K161" s="87"/>
    </row>
    <row r="162" spans="7:11" x14ac:dyDescent="0.25">
      <c r="G162" s="87"/>
      <c r="H162" s="87"/>
      <c r="I162" s="87"/>
      <c r="J162" s="87"/>
      <c r="K162" s="87"/>
    </row>
    <row r="163" spans="7:11" x14ac:dyDescent="0.25">
      <c r="G163" s="87"/>
      <c r="H163" s="87"/>
      <c r="I163" s="87"/>
      <c r="J163" s="87"/>
      <c r="K163" s="87"/>
    </row>
    <row r="164" spans="7:11" x14ac:dyDescent="0.25">
      <c r="G164" s="87"/>
      <c r="H164" s="87"/>
      <c r="I164" s="87"/>
      <c r="J164" s="87"/>
      <c r="K164" s="87"/>
    </row>
    <row r="165" spans="7:11" x14ac:dyDescent="0.25">
      <c r="G165" s="87"/>
      <c r="H165" s="87"/>
      <c r="I165" s="87"/>
      <c r="J165" s="87"/>
      <c r="K165" s="87"/>
    </row>
    <row r="166" spans="7:11" x14ac:dyDescent="0.25">
      <c r="G166" s="87"/>
      <c r="H166" s="87"/>
      <c r="I166" s="87"/>
      <c r="J166" s="87"/>
      <c r="K166" s="87"/>
    </row>
    <row r="167" spans="7:11" x14ac:dyDescent="0.25">
      <c r="G167" s="87"/>
      <c r="H167" s="87"/>
      <c r="I167" s="87"/>
      <c r="J167" s="87"/>
      <c r="K167" s="87"/>
    </row>
    <row r="168" spans="7:11" x14ac:dyDescent="0.25">
      <c r="G168" s="87"/>
      <c r="H168" s="87"/>
      <c r="I168" s="87"/>
      <c r="J168" s="87"/>
      <c r="K168" s="87"/>
    </row>
    <row r="169" spans="7:11" x14ac:dyDescent="0.25">
      <c r="G169" s="87"/>
      <c r="H169" s="87"/>
      <c r="I169" s="87"/>
      <c r="J169" s="87"/>
      <c r="K169" s="87"/>
    </row>
    <row r="170" spans="7:11" x14ac:dyDescent="0.25">
      <c r="G170" s="87"/>
      <c r="H170" s="87"/>
      <c r="I170" s="87"/>
      <c r="J170" s="87"/>
      <c r="K170" s="87"/>
    </row>
    <row r="171" spans="7:11" x14ac:dyDescent="0.25">
      <c r="G171" s="87"/>
      <c r="H171" s="87"/>
      <c r="I171" s="87"/>
      <c r="J171" s="87"/>
      <c r="K171" s="87"/>
    </row>
    <row r="172" spans="7:11" x14ac:dyDescent="0.25">
      <c r="G172" s="87"/>
      <c r="H172" s="87"/>
      <c r="I172" s="87"/>
      <c r="J172" s="87"/>
      <c r="K172" s="87"/>
    </row>
    <row r="173" spans="7:11" x14ac:dyDescent="0.25">
      <c r="G173" s="87"/>
      <c r="H173" s="87"/>
      <c r="I173" s="87"/>
      <c r="J173" s="87"/>
      <c r="K173" s="87"/>
    </row>
    <row r="174" spans="7:11" x14ac:dyDescent="0.25">
      <c r="G174" s="87"/>
      <c r="H174" s="87"/>
      <c r="I174" s="87"/>
      <c r="J174" s="87"/>
      <c r="K174" s="87"/>
    </row>
    <row r="175" spans="7:11" x14ac:dyDescent="0.25">
      <c r="G175" s="87"/>
      <c r="H175" s="87"/>
      <c r="I175" s="87"/>
      <c r="J175" s="87"/>
      <c r="K175" s="87"/>
    </row>
    <row r="176" spans="7:11" x14ac:dyDescent="0.25">
      <c r="G176" s="87"/>
      <c r="H176" s="87"/>
      <c r="I176" s="87"/>
      <c r="J176" s="87"/>
      <c r="K176" s="87"/>
    </row>
    <row r="177" spans="7:11" x14ac:dyDescent="0.25">
      <c r="G177" s="87"/>
      <c r="H177" s="87"/>
      <c r="I177" s="87"/>
      <c r="J177" s="87"/>
      <c r="K177" s="87"/>
    </row>
    <row r="178" spans="7:11" x14ac:dyDescent="0.25">
      <c r="G178" s="87"/>
      <c r="H178" s="87"/>
      <c r="I178" s="87"/>
      <c r="J178" s="87"/>
      <c r="K178" s="87"/>
    </row>
    <row r="179" spans="7:11" x14ac:dyDescent="0.25">
      <c r="G179" s="87"/>
      <c r="H179" s="87"/>
      <c r="I179" s="87"/>
      <c r="J179" s="87"/>
      <c r="K179" s="87"/>
    </row>
    <row r="180" spans="7:11" x14ac:dyDescent="0.25">
      <c r="G180" s="87"/>
      <c r="H180" s="87"/>
      <c r="I180" s="87"/>
      <c r="J180" s="87"/>
      <c r="K180" s="87"/>
    </row>
    <row r="181" spans="7:11" x14ac:dyDescent="0.25">
      <c r="G181" s="87"/>
      <c r="H181" s="87"/>
      <c r="I181" s="87"/>
      <c r="J181" s="87"/>
      <c r="K181" s="87"/>
    </row>
    <row r="182" spans="7:11" x14ac:dyDescent="0.25">
      <c r="G182" s="87"/>
      <c r="H182" s="87"/>
      <c r="I182" s="87"/>
      <c r="J182" s="87"/>
      <c r="K182" s="87"/>
    </row>
    <row r="183" spans="7:11" x14ac:dyDescent="0.25">
      <c r="G183" s="87"/>
      <c r="H183" s="87"/>
      <c r="I183" s="87"/>
      <c r="J183" s="87"/>
      <c r="K183" s="87"/>
    </row>
    <row r="184" spans="7:11" x14ac:dyDescent="0.25">
      <c r="G184" s="87"/>
      <c r="H184" s="87"/>
      <c r="I184" s="87"/>
      <c r="J184" s="87"/>
      <c r="K184" s="87"/>
    </row>
    <row r="185" spans="7:11" x14ac:dyDescent="0.25">
      <c r="G185" s="87"/>
      <c r="H185" s="87"/>
      <c r="I185" s="87"/>
      <c r="J185" s="87"/>
      <c r="K185" s="87"/>
    </row>
    <row r="186" spans="7:11" x14ac:dyDescent="0.25">
      <c r="G186" s="87"/>
      <c r="H186" s="87"/>
      <c r="I186" s="87"/>
      <c r="J186" s="87"/>
      <c r="K186" s="87"/>
    </row>
    <row r="187" spans="7:11" x14ac:dyDescent="0.25">
      <c r="G187" s="87"/>
      <c r="H187" s="87"/>
      <c r="I187" s="87"/>
      <c r="J187" s="87"/>
      <c r="K187" s="87"/>
    </row>
    <row r="188" spans="7:11" x14ac:dyDescent="0.25">
      <c r="G188" s="87"/>
      <c r="H188" s="87"/>
      <c r="I188" s="87"/>
      <c r="J188" s="87"/>
      <c r="K188" s="87"/>
    </row>
    <row r="189" spans="7:11" x14ac:dyDescent="0.25">
      <c r="G189" s="87"/>
      <c r="H189" s="87"/>
      <c r="I189" s="87"/>
      <c r="J189" s="87"/>
      <c r="K189" s="87"/>
    </row>
    <row r="190" spans="7:11" x14ac:dyDescent="0.25">
      <c r="G190" s="87"/>
      <c r="H190" s="87"/>
      <c r="I190" s="87"/>
      <c r="J190" s="87"/>
      <c r="K190" s="87"/>
    </row>
    <row r="191" spans="7:11" x14ac:dyDescent="0.25">
      <c r="G191" s="87"/>
      <c r="H191" s="87"/>
      <c r="I191" s="87"/>
      <c r="J191" s="87"/>
      <c r="K191" s="87"/>
    </row>
    <row r="192" spans="7:11" x14ac:dyDescent="0.25">
      <c r="G192" s="87"/>
      <c r="H192" s="87"/>
      <c r="I192" s="87"/>
      <c r="J192" s="87"/>
      <c r="K192" s="87"/>
    </row>
    <row r="193" spans="7:11" x14ac:dyDescent="0.25">
      <c r="G193" s="87"/>
      <c r="H193" s="87"/>
      <c r="I193" s="87"/>
      <c r="J193" s="87"/>
      <c r="K193" s="87"/>
    </row>
    <row r="194" spans="7:11" x14ac:dyDescent="0.25">
      <c r="G194" s="87"/>
      <c r="H194" s="87"/>
      <c r="I194" s="87"/>
      <c r="J194" s="87"/>
      <c r="K194" s="87"/>
    </row>
    <row r="195" spans="7:11" x14ac:dyDescent="0.25">
      <c r="G195" s="87"/>
      <c r="H195" s="87"/>
      <c r="I195" s="87"/>
      <c r="J195" s="87"/>
      <c r="K195" s="87"/>
    </row>
    <row r="196" spans="7:11" x14ac:dyDescent="0.25">
      <c r="G196" s="87"/>
      <c r="H196" s="87"/>
      <c r="I196" s="87"/>
      <c r="J196" s="87"/>
      <c r="K196" s="87"/>
    </row>
    <row r="197" spans="7:11" x14ac:dyDescent="0.25">
      <c r="G197" s="87"/>
      <c r="H197" s="87"/>
      <c r="I197" s="87"/>
      <c r="J197" s="87"/>
      <c r="K197" s="87"/>
    </row>
    <row r="198" spans="7:11" x14ac:dyDescent="0.25">
      <c r="G198" s="87"/>
      <c r="H198" s="87"/>
      <c r="I198" s="87"/>
      <c r="J198" s="87"/>
      <c r="K198" s="87"/>
    </row>
    <row r="199" spans="7:11" x14ac:dyDescent="0.25">
      <c r="G199" s="87"/>
      <c r="H199" s="87"/>
      <c r="I199" s="87"/>
      <c r="J199" s="87"/>
      <c r="K199" s="87"/>
    </row>
    <row r="200" spans="7:11" x14ac:dyDescent="0.25">
      <c r="G200" s="87"/>
      <c r="H200" s="87"/>
      <c r="I200" s="87"/>
      <c r="J200" s="87"/>
      <c r="K200" s="87"/>
    </row>
    <row r="201" spans="7:11" x14ac:dyDescent="0.25">
      <c r="G201" s="87"/>
      <c r="H201" s="87"/>
      <c r="I201" s="87"/>
      <c r="J201" s="87"/>
      <c r="K201" s="87"/>
    </row>
    <row r="202" spans="7:11" x14ac:dyDescent="0.25">
      <c r="G202" s="87"/>
      <c r="H202" s="87"/>
      <c r="I202" s="87"/>
      <c r="J202" s="87"/>
      <c r="K202" s="87"/>
    </row>
    <row r="203" spans="7:11" x14ac:dyDescent="0.25">
      <c r="G203" s="87"/>
      <c r="H203" s="87"/>
      <c r="I203" s="87"/>
      <c r="J203" s="87"/>
      <c r="K203" s="87"/>
    </row>
    <row r="204" spans="7:11" x14ac:dyDescent="0.25">
      <c r="G204" s="87"/>
      <c r="H204" s="87"/>
      <c r="I204" s="87"/>
      <c r="J204" s="87"/>
      <c r="K204" s="87"/>
    </row>
    <row r="205" spans="7:11" x14ac:dyDescent="0.25">
      <c r="G205" s="87"/>
      <c r="H205" s="87"/>
      <c r="I205" s="87"/>
      <c r="J205" s="87"/>
      <c r="K205" s="87"/>
    </row>
    <row r="206" spans="7:11" x14ac:dyDescent="0.25">
      <c r="G206" s="87"/>
      <c r="H206" s="87"/>
      <c r="I206" s="87"/>
      <c r="J206" s="87"/>
      <c r="K206" s="87"/>
    </row>
    <row r="207" spans="7:11" x14ac:dyDescent="0.25">
      <c r="G207" s="87"/>
      <c r="H207" s="87"/>
      <c r="I207" s="87"/>
      <c r="J207" s="87"/>
      <c r="K207" s="87"/>
    </row>
    <row r="208" spans="7:11" x14ac:dyDescent="0.25">
      <c r="G208" s="87"/>
      <c r="H208" s="87"/>
      <c r="I208" s="87"/>
      <c r="J208" s="87"/>
      <c r="K208" s="87"/>
    </row>
    <row r="209" spans="7:11" x14ac:dyDescent="0.25">
      <c r="G209" s="87"/>
      <c r="H209" s="87"/>
      <c r="I209" s="87"/>
      <c r="J209" s="87"/>
      <c r="K209" s="87"/>
    </row>
    <row r="210" spans="7:11" x14ac:dyDescent="0.25">
      <c r="G210" s="87"/>
      <c r="H210" s="87"/>
      <c r="I210" s="87"/>
      <c r="J210" s="87"/>
      <c r="K210" s="87"/>
    </row>
    <row r="211" spans="7:11" x14ac:dyDescent="0.25">
      <c r="G211" s="87"/>
      <c r="H211" s="87"/>
      <c r="I211" s="87"/>
      <c r="J211" s="87"/>
      <c r="K211" s="87"/>
    </row>
    <row r="212" spans="7:11" x14ac:dyDescent="0.25">
      <c r="G212" s="87"/>
      <c r="H212" s="87"/>
      <c r="I212" s="87"/>
      <c r="J212" s="87"/>
      <c r="K212" s="87"/>
    </row>
    <row r="213" spans="7:11" x14ac:dyDescent="0.25">
      <c r="G213" s="87"/>
      <c r="H213" s="87"/>
      <c r="I213" s="87"/>
      <c r="J213" s="87"/>
      <c r="K213" s="87"/>
    </row>
    <row r="214" spans="7:11" x14ac:dyDescent="0.25">
      <c r="G214" s="87"/>
      <c r="H214" s="87"/>
      <c r="I214" s="87"/>
      <c r="J214" s="87"/>
      <c r="K214" s="87"/>
    </row>
    <row r="215" spans="7:11" x14ac:dyDescent="0.25">
      <c r="G215" s="87"/>
      <c r="H215" s="87"/>
      <c r="I215" s="87"/>
      <c r="J215" s="87"/>
      <c r="K215" s="87"/>
    </row>
    <row r="216" spans="7:11" x14ac:dyDescent="0.25">
      <c r="G216" s="87"/>
      <c r="H216" s="87"/>
      <c r="I216" s="87"/>
      <c r="J216" s="87"/>
      <c r="K216" s="87"/>
    </row>
    <row r="217" spans="7:11" x14ac:dyDescent="0.25">
      <c r="G217" s="87"/>
      <c r="H217" s="87"/>
      <c r="I217" s="87"/>
      <c r="J217" s="87"/>
      <c r="K217" s="87"/>
    </row>
    <row r="218" spans="7:11" x14ac:dyDescent="0.25">
      <c r="G218" s="87"/>
      <c r="H218" s="87"/>
      <c r="I218" s="87"/>
      <c r="J218" s="87"/>
      <c r="K218" s="87"/>
    </row>
    <row r="219" spans="7:11" x14ac:dyDescent="0.25">
      <c r="G219" s="87"/>
      <c r="H219" s="87"/>
      <c r="I219" s="87"/>
      <c r="J219" s="87"/>
      <c r="K219" s="87"/>
    </row>
    <row r="220" spans="7:11" x14ac:dyDescent="0.25">
      <c r="G220" s="87"/>
      <c r="H220" s="87"/>
      <c r="I220" s="87"/>
      <c r="J220" s="87"/>
      <c r="K220" s="87"/>
    </row>
    <row r="221" spans="7:11" x14ac:dyDescent="0.25">
      <c r="G221" s="87"/>
      <c r="H221" s="87"/>
      <c r="I221" s="87"/>
      <c r="J221" s="87"/>
      <c r="K221" s="87"/>
    </row>
    <row r="222" spans="7:11" x14ac:dyDescent="0.25">
      <c r="K222" s="87"/>
    </row>
    <row r="223" spans="7:11" x14ac:dyDescent="0.25">
      <c r="K223" s="87"/>
    </row>
    <row r="224" spans="7:11" x14ac:dyDescent="0.25">
      <c r="K224" s="87"/>
    </row>
    <row r="225" spans="11:11" x14ac:dyDescent="0.25">
      <c r="K225" s="87"/>
    </row>
    <row r="226" spans="11:11" x14ac:dyDescent="0.25">
      <c r="K226" s="87"/>
    </row>
    <row r="227" spans="11:11" x14ac:dyDescent="0.25">
      <c r="K227" s="87"/>
    </row>
    <row r="228" spans="11:11" x14ac:dyDescent="0.25">
      <c r="K228" s="87"/>
    </row>
    <row r="229" spans="11:11" x14ac:dyDescent="0.25">
      <c r="K229" s="87"/>
    </row>
    <row r="230" spans="11:11" x14ac:dyDescent="0.25">
      <c r="K230" s="87"/>
    </row>
    <row r="231" spans="11:11" x14ac:dyDescent="0.25">
      <c r="K231" s="87"/>
    </row>
    <row r="232" spans="11:11" x14ac:dyDescent="0.25">
      <c r="K232" s="87"/>
    </row>
    <row r="233" spans="11:11" x14ac:dyDescent="0.25">
      <c r="K233" s="87"/>
    </row>
    <row r="234" spans="11:11" x14ac:dyDescent="0.25">
      <c r="K234" s="87"/>
    </row>
    <row r="235" spans="11:11" x14ac:dyDescent="0.25">
      <c r="K235" s="87"/>
    </row>
    <row r="236" spans="11:11" x14ac:dyDescent="0.25">
      <c r="K236" s="87"/>
    </row>
    <row r="237" spans="11:11" x14ac:dyDescent="0.25">
      <c r="K237" s="87"/>
    </row>
    <row r="238" spans="11:11" x14ac:dyDescent="0.25">
      <c r="K238" s="87"/>
    </row>
    <row r="239" spans="11:11" x14ac:dyDescent="0.25">
      <c r="K239" s="87"/>
    </row>
    <row r="240" spans="11:11" x14ac:dyDescent="0.25">
      <c r="K240" s="87"/>
    </row>
    <row r="241" spans="11:11" x14ac:dyDescent="0.25">
      <c r="K241" s="87"/>
    </row>
    <row r="242" spans="11:11" x14ac:dyDescent="0.25">
      <c r="K242" s="87"/>
    </row>
    <row r="243" spans="11:11" x14ac:dyDescent="0.25">
      <c r="K243" s="87"/>
    </row>
    <row r="244" spans="11:11" x14ac:dyDescent="0.25">
      <c r="K244" s="87"/>
    </row>
    <row r="245" spans="11:11" x14ac:dyDescent="0.25">
      <c r="K245" s="87"/>
    </row>
    <row r="246" spans="11:11" x14ac:dyDescent="0.25">
      <c r="K246" s="87"/>
    </row>
    <row r="247" spans="11:11" x14ac:dyDescent="0.25">
      <c r="K247" s="87"/>
    </row>
    <row r="248" spans="11:11" x14ac:dyDescent="0.25">
      <c r="K248" s="87"/>
    </row>
    <row r="249" spans="11:11" x14ac:dyDescent="0.25">
      <c r="K249" s="87"/>
    </row>
    <row r="250" spans="11:11" x14ac:dyDescent="0.25">
      <c r="K250" s="87"/>
    </row>
    <row r="251" spans="11:11" x14ac:dyDescent="0.25">
      <c r="K251" s="87"/>
    </row>
    <row r="252" spans="11:11" x14ac:dyDescent="0.25">
      <c r="K252" s="87"/>
    </row>
    <row r="253" spans="11:11" x14ac:dyDescent="0.25">
      <c r="K253" s="87"/>
    </row>
    <row r="254" spans="11:11" x14ac:dyDescent="0.25">
      <c r="K254" s="87"/>
    </row>
    <row r="255" spans="11:11" x14ac:dyDescent="0.25">
      <c r="K255" s="87"/>
    </row>
    <row r="256" spans="11:11" x14ac:dyDescent="0.25">
      <c r="K256" s="87"/>
    </row>
    <row r="257" spans="11:11" x14ac:dyDescent="0.25">
      <c r="K257" s="87"/>
    </row>
    <row r="258" spans="11:11" x14ac:dyDescent="0.25">
      <c r="K258" s="87"/>
    </row>
    <row r="259" spans="11:11" x14ac:dyDescent="0.25">
      <c r="K259" s="87"/>
    </row>
    <row r="260" spans="11:11" x14ac:dyDescent="0.25">
      <c r="K260" s="87"/>
    </row>
    <row r="261" spans="11:11" x14ac:dyDescent="0.25">
      <c r="K261" s="87"/>
    </row>
    <row r="262" spans="11:11" x14ac:dyDescent="0.25">
      <c r="K262" s="87"/>
    </row>
    <row r="263" spans="11:11" x14ac:dyDescent="0.25">
      <c r="K263" s="87"/>
    </row>
    <row r="264" spans="11:11" x14ac:dyDescent="0.25">
      <c r="K264" s="87"/>
    </row>
    <row r="265" spans="11:11" x14ac:dyDescent="0.25">
      <c r="K265" s="87"/>
    </row>
    <row r="266" spans="11:11" x14ac:dyDescent="0.25">
      <c r="K266" s="87"/>
    </row>
    <row r="267" spans="11:11" x14ac:dyDescent="0.25">
      <c r="K267" s="87"/>
    </row>
    <row r="268" spans="11:11" x14ac:dyDescent="0.25">
      <c r="K268" s="87"/>
    </row>
    <row r="269" spans="11:11" x14ac:dyDescent="0.25">
      <c r="K269" s="87"/>
    </row>
    <row r="270" spans="11:11" x14ac:dyDescent="0.25">
      <c r="K270" s="87"/>
    </row>
    <row r="271" spans="11:11" x14ac:dyDescent="0.25">
      <c r="K271" s="87"/>
    </row>
    <row r="272" spans="11:11" x14ac:dyDescent="0.25">
      <c r="K272" s="87"/>
    </row>
    <row r="273" spans="11:11" x14ac:dyDescent="0.25">
      <c r="K273" s="87"/>
    </row>
    <row r="274" spans="11:11" x14ac:dyDescent="0.25">
      <c r="K274" s="87"/>
    </row>
    <row r="275" spans="11:11" x14ac:dyDescent="0.25">
      <c r="K275" s="87"/>
    </row>
    <row r="276" spans="11:11" x14ac:dyDescent="0.25">
      <c r="K276" s="87"/>
    </row>
    <row r="277" spans="11:11" x14ac:dyDescent="0.25">
      <c r="K277" s="87"/>
    </row>
    <row r="278" spans="11:11" x14ac:dyDescent="0.25">
      <c r="K278" s="87"/>
    </row>
    <row r="279" spans="11:11" x14ac:dyDescent="0.25">
      <c r="K279" s="87"/>
    </row>
    <row r="280" spans="11:11" x14ac:dyDescent="0.25">
      <c r="K280" s="87"/>
    </row>
    <row r="281" spans="11:11" x14ac:dyDescent="0.25">
      <c r="K281" s="87"/>
    </row>
    <row r="282" spans="11:11" x14ac:dyDescent="0.25">
      <c r="K282" s="87"/>
    </row>
    <row r="283" spans="11:11" x14ac:dyDescent="0.25">
      <c r="K283" s="87"/>
    </row>
    <row r="284" spans="11:11" x14ac:dyDescent="0.25">
      <c r="K284" s="87"/>
    </row>
    <row r="285" spans="11:11" x14ac:dyDescent="0.25">
      <c r="K285" s="87"/>
    </row>
    <row r="286" spans="11:11" x14ac:dyDescent="0.25">
      <c r="K286" s="87"/>
    </row>
    <row r="287" spans="11:11" x14ac:dyDescent="0.25">
      <c r="K287" s="87"/>
    </row>
    <row r="288" spans="11:11" x14ac:dyDescent="0.25">
      <c r="K288" s="87"/>
    </row>
    <row r="289" spans="11:11" x14ac:dyDescent="0.25">
      <c r="K289" s="87"/>
    </row>
    <row r="290" spans="11:11" x14ac:dyDescent="0.25">
      <c r="K290" s="87"/>
    </row>
    <row r="291" spans="11:11" x14ac:dyDescent="0.25">
      <c r="K291" s="87"/>
    </row>
    <row r="292" spans="11:11" x14ac:dyDescent="0.25">
      <c r="K292" s="87"/>
    </row>
    <row r="293" spans="11:11" x14ac:dyDescent="0.25">
      <c r="K293" s="87"/>
    </row>
    <row r="294" spans="11:11" x14ac:dyDescent="0.25">
      <c r="K294" s="87"/>
    </row>
    <row r="295" spans="11:11" x14ac:dyDescent="0.25">
      <c r="K295" s="87"/>
    </row>
    <row r="296" spans="11:11" x14ac:dyDescent="0.25">
      <c r="K296" s="87"/>
    </row>
    <row r="297" spans="11:11" x14ac:dyDescent="0.25">
      <c r="K297" s="87"/>
    </row>
    <row r="298" spans="11:11" x14ac:dyDescent="0.25">
      <c r="K298" s="87"/>
    </row>
    <row r="299" spans="11:11" x14ac:dyDescent="0.25">
      <c r="K299" s="87"/>
    </row>
    <row r="300" spans="11:11" x14ac:dyDescent="0.25">
      <c r="K300" s="87"/>
    </row>
    <row r="301" spans="11:11" x14ac:dyDescent="0.25">
      <c r="K301" s="87"/>
    </row>
    <row r="302" spans="11:11" x14ac:dyDescent="0.25">
      <c r="K302" s="87"/>
    </row>
    <row r="303" spans="11:11" x14ac:dyDescent="0.25">
      <c r="K303" s="87"/>
    </row>
    <row r="304" spans="11:11" x14ac:dyDescent="0.25">
      <c r="K304" s="87"/>
    </row>
    <row r="305" spans="11:11" x14ac:dyDescent="0.25">
      <c r="K305" s="87"/>
    </row>
    <row r="306" spans="11:11" x14ac:dyDescent="0.25">
      <c r="K306" s="87"/>
    </row>
    <row r="307" spans="11:11" x14ac:dyDescent="0.25">
      <c r="K307" s="87"/>
    </row>
    <row r="308" spans="11:11" x14ac:dyDescent="0.25">
      <c r="K308" s="87"/>
    </row>
    <row r="309" spans="11:11" x14ac:dyDescent="0.25">
      <c r="K309" s="87"/>
    </row>
    <row r="310" spans="11:11" x14ac:dyDescent="0.25">
      <c r="K310" s="87"/>
    </row>
    <row r="311" spans="11:11" x14ac:dyDescent="0.25">
      <c r="K311" s="87"/>
    </row>
    <row r="312" spans="11:11" x14ac:dyDescent="0.25">
      <c r="K312" s="87"/>
    </row>
    <row r="313" spans="11:11" x14ac:dyDescent="0.25">
      <c r="K313" s="87"/>
    </row>
    <row r="314" spans="11:11" x14ac:dyDescent="0.25">
      <c r="K314" s="87"/>
    </row>
    <row r="315" spans="11:11" x14ac:dyDescent="0.25">
      <c r="K315" s="87"/>
    </row>
    <row r="316" spans="11:11" x14ac:dyDescent="0.25">
      <c r="K316" s="87"/>
    </row>
    <row r="498" spans="1:1" x14ac:dyDescent="0.25">
      <c r="A498" s="84" t="s">
        <v>97</v>
      </c>
    </row>
    <row r="499" spans="1:1" x14ac:dyDescent="0.25">
      <c r="A499" s="84">
        <v>36678</v>
      </c>
    </row>
    <row r="500" spans="1:1" x14ac:dyDescent="0.25">
      <c r="A500" s="84" t="s">
        <v>97</v>
      </c>
    </row>
    <row r="501" spans="1:1" x14ac:dyDescent="0.25">
      <c r="A501" s="84">
        <v>36708</v>
      </c>
    </row>
    <row r="502" spans="1:1" x14ac:dyDescent="0.25">
      <c r="A502" s="84" t="s">
        <v>97</v>
      </c>
    </row>
    <row r="503" spans="1:1" x14ac:dyDescent="0.25">
      <c r="A503" s="84">
        <v>36800</v>
      </c>
    </row>
    <row r="504" spans="1:1" x14ac:dyDescent="0.25">
      <c r="A504" s="84" t="s">
        <v>97</v>
      </c>
    </row>
    <row r="505" spans="1:1" x14ac:dyDescent="0.25">
      <c r="A505" s="84">
        <v>36831</v>
      </c>
    </row>
    <row r="506" spans="1:1" x14ac:dyDescent="0.25">
      <c r="A506" s="84" t="s">
        <v>97</v>
      </c>
    </row>
    <row r="507" spans="1:1" x14ac:dyDescent="0.25">
      <c r="A507" s="84">
        <v>36923</v>
      </c>
    </row>
    <row r="508" spans="1:1" x14ac:dyDescent="0.25">
      <c r="A508" s="84" t="s">
        <v>97</v>
      </c>
    </row>
    <row r="509" spans="1:1" x14ac:dyDescent="0.25">
      <c r="A509" s="84">
        <v>37257</v>
      </c>
    </row>
    <row r="510" spans="1:1" x14ac:dyDescent="0.25">
      <c r="A510" s="84" t="s">
        <v>97</v>
      </c>
    </row>
    <row r="511" spans="1:1" x14ac:dyDescent="0.25">
      <c r="A511" s="84">
        <v>37288</v>
      </c>
    </row>
    <row r="512" spans="1:1" x14ac:dyDescent="0.25">
      <c r="A512" s="84" t="s">
        <v>97</v>
      </c>
    </row>
    <row r="513" spans="1:1" x14ac:dyDescent="0.25">
      <c r="A513" s="84">
        <v>37316</v>
      </c>
    </row>
    <row r="514" spans="1:1" x14ac:dyDescent="0.25">
      <c r="A514" s="84" t="s">
        <v>97</v>
      </c>
    </row>
    <row r="515" spans="1:1" x14ac:dyDescent="0.25">
      <c r="A515" s="84">
        <v>37347</v>
      </c>
    </row>
    <row r="516" spans="1:1" x14ac:dyDescent="0.25">
      <c r="A516" s="84" t="s">
        <v>97</v>
      </c>
    </row>
    <row r="517" spans="1:1" x14ac:dyDescent="0.25">
      <c r="A517" s="84">
        <v>37377</v>
      </c>
    </row>
    <row r="518" spans="1:1" x14ac:dyDescent="0.25">
      <c r="A518" s="84" t="s">
        <v>97</v>
      </c>
    </row>
    <row r="519" spans="1:1" x14ac:dyDescent="0.25">
      <c r="A519" s="84">
        <v>37408</v>
      </c>
    </row>
    <row r="520" spans="1:1" x14ac:dyDescent="0.25">
      <c r="A520" s="84" t="s">
        <v>97</v>
      </c>
    </row>
    <row r="521" spans="1:1" x14ac:dyDescent="0.25">
      <c r="A521" s="84">
        <v>37438</v>
      </c>
    </row>
    <row r="522" spans="1:1" x14ac:dyDescent="0.25">
      <c r="A522" s="84" t="s">
        <v>97</v>
      </c>
    </row>
    <row r="523" spans="1:1" x14ac:dyDescent="0.25">
      <c r="A523" s="84">
        <v>37469</v>
      </c>
    </row>
    <row r="524" spans="1:1" x14ac:dyDescent="0.25">
      <c r="A524" s="84" t="s">
        <v>97</v>
      </c>
    </row>
    <row r="525" spans="1:1" x14ac:dyDescent="0.25">
      <c r="A525" s="84">
        <v>37500</v>
      </c>
    </row>
    <row r="526" spans="1:1" x14ac:dyDescent="0.25">
      <c r="A526" s="84" t="s">
        <v>97</v>
      </c>
    </row>
    <row r="527" spans="1:1" x14ac:dyDescent="0.25">
      <c r="A527" s="84">
        <v>37530</v>
      </c>
    </row>
    <row r="528" spans="1:1" x14ac:dyDescent="0.25">
      <c r="A528" s="84" t="s">
        <v>97</v>
      </c>
    </row>
    <row r="529" spans="1:1" x14ac:dyDescent="0.25">
      <c r="A529" s="84">
        <v>37561</v>
      </c>
    </row>
    <row r="530" spans="1:1" x14ac:dyDescent="0.25">
      <c r="A530" s="84" t="s">
        <v>97</v>
      </c>
    </row>
    <row r="531" spans="1:1" x14ac:dyDescent="0.25">
      <c r="A531" s="84">
        <v>37591</v>
      </c>
    </row>
    <row r="532" spans="1:1" x14ac:dyDescent="0.25">
      <c r="A532" s="84" t="s">
        <v>97</v>
      </c>
    </row>
    <row r="533" spans="1:1" x14ac:dyDescent="0.25">
      <c r="A533" s="84">
        <v>37622</v>
      </c>
    </row>
    <row r="534" spans="1:1" x14ac:dyDescent="0.25">
      <c r="A534" s="84" t="s">
        <v>97</v>
      </c>
    </row>
    <row r="535" spans="1:1" x14ac:dyDescent="0.25">
      <c r="A535" s="84">
        <v>37653</v>
      </c>
    </row>
    <row r="536" spans="1:1" x14ac:dyDescent="0.25">
      <c r="A536" s="84" t="s">
        <v>97</v>
      </c>
    </row>
    <row r="537" spans="1:1" x14ac:dyDescent="0.25">
      <c r="A537" s="84">
        <v>37681</v>
      </c>
    </row>
    <row r="538" spans="1:1" x14ac:dyDescent="0.25">
      <c r="A538" s="84" t="s">
        <v>97</v>
      </c>
    </row>
    <row r="539" spans="1:1" x14ac:dyDescent="0.25">
      <c r="A539" s="84">
        <v>37712</v>
      </c>
    </row>
    <row r="540" spans="1:1" x14ac:dyDescent="0.25">
      <c r="A540" s="84" t="s">
        <v>97</v>
      </c>
    </row>
    <row r="541" spans="1:1" x14ac:dyDescent="0.25">
      <c r="A541" s="84">
        <v>37742</v>
      </c>
    </row>
    <row r="542" spans="1:1" x14ac:dyDescent="0.25">
      <c r="A542" s="84" t="s">
        <v>97</v>
      </c>
    </row>
    <row r="543" spans="1:1" x14ac:dyDescent="0.25">
      <c r="A543" s="84">
        <v>37773</v>
      </c>
    </row>
    <row r="544" spans="1:1" x14ac:dyDescent="0.25">
      <c r="A544" s="84" t="s">
        <v>97</v>
      </c>
    </row>
    <row r="545" spans="1:1" x14ac:dyDescent="0.25">
      <c r="A545" s="84">
        <v>37803</v>
      </c>
    </row>
    <row r="546" spans="1:1" x14ac:dyDescent="0.25">
      <c r="A546" s="84" t="s">
        <v>97</v>
      </c>
    </row>
    <row r="547" spans="1:1" x14ac:dyDescent="0.25">
      <c r="A547" s="84">
        <v>37834</v>
      </c>
    </row>
    <row r="548" spans="1:1" x14ac:dyDescent="0.25">
      <c r="A548" s="84" t="s">
        <v>97</v>
      </c>
    </row>
    <row r="549" spans="1:1" x14ac:dyDescent="0.25">
      <c r="A549" s="84">
        <v>37865</v>
      </c>
    </row>
    <row r="550" spans="1:1" x14ac:dyDescent="0.25">
      <c r="A550" s="84" t="s">
        <v>97</v>
      </c>
    </row>
    <row r="551" spans="1:1" x14ac:dyDescent="0.25">
      <c r="A551" s="84">
        <v>37895</v>
      </c>
    </row>
    <row r="552" spans="1:1" x14ac:dyDescent="0.25">
      <c r="A552" s="84" t="s">
        <v>97</v>
      </c>
    </row>
    <row r="553" spans="1:1" x14ac:dyDescent="0.25">
      <c r="A553" s="84">
        <v>37926</v>
      </c>
    </row>
    <row r="554" spans="1:1" x14ac:dyDescent="0.25">
      <c r="A554" s="84" t="s">
        <v>97</v>
      </c>
    </row>
    <row r="555" spans="1:1" x14ac:dyDescent="0.25">
      <c r="A555" s="84">
        <v>37956</v>
      </c>
    </row>
    <row r="556" spans="1:1" x14ac:dyDescent="0.25">
      <c r="A556" s="84" t="s">
        <v>97</v>
      </c>
    </row>
    <row r="557" spans="1:1" x14ac:dyDescent="0.25">
      <c r="A557" s="84">
        <v>37987</v>
      </c>
    </row>
    <row r="558" spans="1:1" x14ac:dyDescent="0.25">
      <c r="A558" s="84" t="s">
        <v>97</v>
      </c>
    </row>
    <row r="559" spans="1:1" x14ac:dyDescent="0.25">
      <c r="A559" s="84">
        <v>38018</v>
      </c>
    </row>
    <row r="560" spans="1:1" x14ac:dyDescent="0.25">
      <c r="A560" s="84" t="s">
        <v>97</v>
      </c>
    </row>
    <row r="561" spans="1:1" x14ac:dyDescent="0.25">
      <c r="A561" s="84">
        <v>38047</v>
      </c>
    </row>
    <row r="562" spans="1:1" x14ac:dyDescent="0.25">
      <c r="A562" s="84" t="s">
        <v>97</v>
      </c>
    </row>
    <row r="563" spans="1:1" x14ac:dyDescent="0.25">
      <c r="A563" s="84">
        <v>38078</v>
      </c>
    </row>
    <row r="564" spans="1:1" x14ac:dyDescent="0.25">
      <c r="A564" s="84" t="s">
        <v>97</v>
      </c>
    </row>
    <row r="565" spans="1:1" x14ac:dyDescent="0.25">
      <c r="A565" s="84">
        <v>38108</v>
      </c>
    </row>
    <row r="566" spans="1:1" x14ac:dyDescent="0.25">
      <c r="A566" s="84" t="s">
        <v>97</v>
      </c>
    </row>
    <row r="567" spans="1:1" x14ac:dyDescent="0.25">
      <c r="A567" s="84">
        <v>38139</v>
      </c>
    </row>
    <row r="568" spans="1:1" x14ac:dyDescent="0.25">
      <c r="A568" s="84" t="s">
        <v>97</v>
      </c>
    </row>
    <row r="569" spans="1:1" x14ac:dyDescent="0.25">
      <c r="A569" s="84">
        <v>38169</v>
      </c>
    </row>
    <row r="570" spans="1:1" x14ac:dyDescent="0.25">
      <c r="A570" s="84" t="s">
        <v>97</v>
      </c>
    </row>
    <row r="571" spans="1:1" x14ac:dyDescent="0.25">
      <c r="A571" s="84">
        <v>38200</v>
      </c>
    </row>
    <row r="572" spans="1:1" x14ac:dyDescent="0.25">
      <c r="A572" s="84" t="s">
        <v>97</v>
      </c>
    </row>
    <row r="573" spans="1:1" x14ac:dyDescent="0.25">
      <c r="A573" s="84">
        <v>38231</v>
      </c>
    </row>
    <row r="574" spans="1:1" x14ac:dyDescent="0.25">
      <c r="A574" s="84" t="s">
        <v>97</v>
      </c>
    </row>
    <row r="575" spans="1:1" x14ac:dyDescent="0.25">
      <c r="A575" s="84">
        <v>38261</v>
      </c>
    </row>
    <row r="576" spans="1:1" x14ac:dyDescent="0.25">
      <c r="A576" s="84" t="s">
        <v>97</v>
      </c>
    </row>
    <row r="577" spans="1:1" x14ac:dyDescent="0.25">
      <c r="A577" s="84">
        <v>38292</v>
      </c>
    </row>
    <row r="578" spans="1:1" x14ac:dyDescent="0.25">
      <c r="A578" s="84" t="s">
        <v>97</v>
      </c>
    </row>
    <row r="579" spans="1:1" x14ac:dyDescent="0.25">
      <c r="A579" s="84">
        <v>38322</v>
      </c>
    </row>
    <row r="580" spans="1:1" x14ac:dyDescent="0.25">
      <c r="A580" s="84" t="s">
        <v>97</v>
      </c>
    </row>
    <row r="581" spans="1:1" x14ac:dyDescent="0.25">
      <c r="A581" s="84">
        <v>38353</v>
      </c>
    </row>
    <row r="582" spans="1:1" x14ac:dyDescent="0.25">
      <c r="A582" s="84" t="s">
        <v>97</v>
      </c>
    </row>
    <row r="583" spans="1:1" x14ac:dyDescent="0.25">
      <c r="A583" s="84">
        <v>38384</v>
      </c>
    </row>
    <row r="584" spans="1:1" x14ac:dyDescent="0.25">
      <c r="A584" s="84" t="s">
        <v>97</v>
      </c>
    </row>
    <row r="585" spans="1:1" x14ac:dyDescent="0.25">
      <c r="A585" s="84">
        <v>38412</v>
      </c>
    </row>
    <row r="586" spans="1:1" x14ac:dyDescent="0.25">
      <c r="A586" s="84" t="s">
        <v>97</v>
      </c>
    </row>
    <row r="587" spans="1:1" x14ac:dyDescent="0.25">
      <c r="A587" s="84">
        <v>38443</v>
      </c>
    </row>
    <row r="588" spans="1:1" x14ac:dyDescent="0.25">
      <c r="A588" s="84" t="s">
        <v>97</v>
      </c>
    </row>
    <row r="589" spans="1:1" x14ac:dyDescent="0.25">
      <c r="A589" s="84">
        <v>38473</v>
      </c>
    </row>
    <row r="590" spans="1:1" x14ac:dyDescent="0.25">
      <c r="A590" s="84" t="s">
        <v>97</v>
      </c>
    </row>
    <row r="591" spans="1:1" x14ac:dyDescent="0.25">
      <c r="A591" s="84">
        <v>38504</v>
      </c>
    </row>
    <row r="592" spans="1:1" x14ac:dyDescent="0.25">
      <c r="A592" s="84" t="s">
        <v>97</v>
      </c>
    </row>
    <row r="593" spans="1:1" x14ac:dyDescent="0.25">
      <c r="A593" s="84">
        <v>38534</v>
      </c>
    </row>
    <row r="594" spans="1:1" x14ac:dyDescent="0.25">
      <c r="A594" s="84" t="s">
        <v>97</v>
      </c>
    </row>
    <row r="595" spans="1:1" x14ac:dyDescent="0.25">
      <c r="A595" s="84">
        <v>38565</v>
      </c>
    </row>
    <row r="596" spans="1:1" x14ac:dyDescent="0.25">
      <c r="A596" s="84" t="s">
        <v>97</v>
      </c>
    </row>
    <row r="597" spans="1:1" x14ac:dyDescent="0.25">
      <c r="A597" s="84">
        <v>38596</v>
      </c>
    </row>
    <row r="598" spans="1:1" x14ac:dyDescent="0.25">
      <c r="A598" s="84" t="s">
        <v>97</v>
      </c>
    </row>
    <row r="599" spans="1:1" x14ac:dyDescent="0.25">
      <c r="A599" s="84">
        <v>38626</v>
      </c>
    </row>
    <row r="600" spans="1:1" x14ac:dyDescent="0.25">
      <c r="A600" s="84" t="s">
        <v>97</v>
      </c>
    </row>
    <row r="601" spans="1:1" x14ac:dyDescent="0.25">
      <c r="A601" s="84">
        <v>38657</v>
      </c>
    </row>
    <row r="602" spans="1:1" x14ac:dyDescent="0.25">
      <c r="A602" s="84" t="s">
        <v>97</v>
      </c>
    </row>
    <row r="603" spans="1:1" x14ac:dyDescent="0.25">
      <c r="A603" s="84">
        <v>38687</v>
      </c>
    </row>
    <row r="604" spans="1:1" x14ac:dyDescent="0.25">
      <c r="A604" s="84" t="s">
        <v>97</v>
      </c>
    </row>
    <row r="605" spans="1:1" x14ac:dyDescent="0.25">
      <c r="A605" s="84">
        <v>38718</v>
      </c>
    </row>
    <row r="606" spans="1:1" x14ac:dyDescent="0.25">
      <c r="A606" s="84" t="s">
        <v>97</v>
      </c>
    </row>
    <row r="607" spans="1:1" x14ac:dyDescent="0.25">
      <c r="A607" s="84">
        <v>38749</v>
      </c>
    </row>
    <row r="608" spans="1:1" x14ac:dyDescent="0.25">
      <c r="A608" s="84" t="s">
        <v>97</v>
      </c>
    </row>
    <row r="609" spans="1:1" x14ac:dyDescent="0.25">
      <c r="A609" s="84">
        <v>38777</v>
      </c>
    </row>
    <row r="610" spans="1:1" x14ac:dyDescent="0.25">
      <c r="A610" s="84" t="s">
        <v>97</v>
      </c>
    </row>
    <row r="611" spans="1:1" x14ac:dyDescent="0.25">
      <c r="A611" s="84">
        <v>38808</v>
      </c>
    </row>
    <row r="612" spans="1:1" x14ac:dyDescent="0.25">
      <c r="A612" s="84" t="s">
        <v>97</v>
      </c>
    </row>
    <row r="613" spans="1:1" x14ac:dyDescent="0.25">
      <c r="A613" s="84">
        <v>38838</v>
      </c>
    </row>
    <row r="614" spans="1:1" x14ac:dyDescent="0.25">
      <c r="A614" s="84" t="s">
        <v>97</v>
      </c>
    </row>
    <row r="615" spans="1:1" x14ac:dyDescent="0.25">
      <c r="A615" s="84">
        <v>38869</v>
      </c>
    </row>
    <row r="616" spans="1:1" x14ac:dyDescent="0.25">
      <c r="A616" s="84" t="s">
        <v>97</v>
      </c>
    </row>
    <row r="617" spans="1:1" x14ac:dyDescent="0.25">
      <c r="A617" s="84">
        <v>38899</v>
      </c>
    </row>
    <row r="618" spans="1:1" x14ac:dyDescent="0.25">
      <c r="A618" s="84" t="s">
        <v>97</v>
      </c>
    </row>
    <row r="619" spans="1:1" x14ac:dyDescent="0.25">
      <c r="A619" s="84">
        <v>38930</v>
      </c>
    </row>
    <row r="620" spans="1:1" x14ac:dyDescent="0.25">
      <c r="A620" s="84" t="s">
        <v>97</v>
      </c>
    </row>
    <row r="621" spans="1:1" x14ac:dyDescent="0.25">
      <c r="A621" s="84">
        <v>38961</v>
      </c>
    </row>
    <row r="622" spans="1:1" x14ac:dyDescent="0.25">
      <c r="A622" s="84" t="s">
        <v>97</v>
      </c>
    </row>
    <row r="623" spans="1:1" x14ac:dyDescent="0.25">
      <c r="A623" s="84">
        <v>38991</v>
      </c>
    </row>
    <row r="624" spans="1:1" x14ac:dyDescent="0.25">
      <c r="A624" s="84" t="s">
        <v>97</v>
      </c>
    </row>
    <row r="625" spans="1:1" x14ac:dyDescent="0.25">
      <c r="A625" s="84">
        <v>39022</v>
      </c>
    </row>
    <row r="626" spans="1:1" x14ac:dyDescent="0.25">
      <c r="A626" s="84" t="s">
        <v>97</v>
      </c>
    </row>
    <row r="627" spans="1:1" x14ac:dyDescent="0.25">
      <c r="A627" s="84">
        <v>39052</v>
      </c>
    </row>
    <row r="628" spans="1:1" x14ac:dyDescent="0.25">
      <c r="A628" s="84" t="s">
        <v>97</v>
      </c>
    </row>
    <row r="629" spans="1:1" x14ac:dyDescent="0.25">
      <c r="A629" s="84">
        <v>39083</v>
      </c>
    </row>
    <row r="630" spans="1:1" x14ac:dyDescent="0.25">
      <c r="A630" s="84" t="s">
        <v>97</v>
      </c>
    </row>
    <row r="631" spans="1:1" x14ac:dyDescent="0.25">
      <c r="A631" s="84">
        <v>39114</v>
      </c>
    </row>
    <row r="632" spans="1:1" x14ac:dyDescent="0.25">
      <c r="A632" s="84" t="s">
        <v>97</v>
      </c>
    </row>
    <row r="633" spans="1:1" x14ac:dyDescent="0.25">
      <c r="A633" s="84">
        <v>39142</v>
      </c>
    </row>
    <row r="634" spans="1:1" x14ac:dyDescent="0.25">
      <c r="A634" s="84" t="s">
        <v>97</v>
      </c>
    </row>
    <row r="635" spans="1:1" x14ac:dyDescent="0.25">
      <c r="A635" s="84">
        <v>39173</v>
      </c>
    </row>
    <row r="636" spans="1:1" x14ac:dyDescent="0.25">
      <c r="A636" s="84" t="s">
        <v>97</v>
      </c>
    </row>
    <row r="637" spans="1:1" x14ac:dyDescent="0.25">
      <c r="A637" s="84">
        <v>39203</v>
      </c>
    </row>
    <row r="638" spans="1:1" x14ac:dyDescent="0.25">
      <c r="A638" s="84" t="s">
        <v>97</v>
      </c>
    </row>
    <row r="639" spans="1:1" x14ac:dyDescent="0.25">
      <c r="A639" s="84">
        <v>39234</v>
      </c>
    </row>
    <row r="640" spans="1:1" x14ac:dyDescent="0.25">
      <c r="A640" s="84" t="s">
        <v>97</v>
      </c>
    </row>
    <row r="641" spans="1:1" x14ac:dyDescent="0.25">
      <c r="A641" s="84">
        <v>39264</v>
      </c>
    </row>
    <row r="642" spans="1:1" x14ac:dyDescent="0.25">
      <c r="A642" s="84" t="s">
        <v>97</v>
      </c>
    </row>
    <row r="643" spans="1:1" x14ac:dyDescent="0.25">
      <c r="A643" s="84">
        <v>39295</v>
      </c>
    </row>
    <row r="644" spans="1:1" x14ac:dyDescent="0.25">
      <c r="A644" s="84" t="s">
        <v>97</v>
      </c>
    </row>
    <row r="645" spans="1:1" x14ac:dyDescent="0.25">
      <c r="A645" s="84">
        <v>39326</v>
      </c>
    </row>
    <row r="646" spans="1:1" x14ac:dyDescent="0.25">
      <c r="A646" s="84" t="s">
        <v>97</v>
      </c>
    </row>
    <row r="647" spans="1:1" x14ac:dyDescent="0.25">
      <c r="A647" s="84">
        <v>39356</v>
      </c>
    </row>
    <row r="648" spans="1:1" x14ac:dyDescent="0.25">
      <c r="A648" s="84" t="s">
        <v>97</v>
      </c>
    </row>
    <row r="649" spans="1:1" x14ac:dyDescent="0.25">
      <c r="A649" s="84">
        <v>39387</v>
      </c>
    </row>
    <row r="650" spans="1:1" x14ac:dyDescent="0.25">
      <c r="A650" s="84" t="s">
        <v>97</v>
      </c>
    </row>
    <row r="651" spans="1:1" x14ac:dyDescent="0.25">
      <c r="A651" s="84">
        <v>39417</v>
      </c>
    </row>
    <row r="652" spans="1:1" x14ac:dyDescent="0.25">
      <c r="A652" s="84" t="s">
        <v>97</v>
      </c>
    </row>
    <row r="653" spans="1:1" x14ac:dyDescent="0.25">
      <c r="A653" s="84">
        <v>39417</v>
      </c>
    </row>
    <row r="654" spans="1:1" x14ac:dyDescent="0.25">
      <c r="A654" s="84" t="s">
        <v>97</v>
      </c>
    </row>
    <row r="655" spans="1:1" x14ac:dyDescent="0.25">
      <c r="A655" s="84">
        <v>39417</v>
      </c>
    </row>
    <row r="656" spans="1:1" x14ac:dyDescent="0.25">
      <c r="A656" s="84" t="s">
        <v>97</v>
      </c>
    </row>
    <row r="657" spans="1:1" x14ac:dyDescent="0.25">
      <c r="A657" s="84">
        <v>39417</v>
      </c>
    </row>
    <row r="658" spans="1:1" x14ac:dyDescent="0.25">
      <c r="A658" s="84" t="s">
        <v>97</v>
      </c>
    </row>
    <row r="659" spans="1:1" x14ac:dyDescent="0.25">
      <c r="A659" s="84">
        <v>39417</v>
      </c>
    </row>
    <row r="660" spans="1:1" x14ac:dyDescent="0.25">
      <c r="A660" s="84" t="s">
        <v>97</v>
      </c>
    </row>
    <row r="661" spans="1:1" x14ac:dyDescent="0.25">
      <c r="A661" s="84">
        <v>39417</v>
      </c>
    </row>
    <row r="662" spans="1:1" x14ac:dyDescent="0.25">
      <c r="A662" s="84" t="s">
        <v>97</v>
      </c>
    </row>
    <row r="663" spans="1:1" x14ac:dyDescent="0.25">
      <c r="A663" s="84">
        <v>39417</v>
      </c>
    </row>
    <row r="664" spans="1:1" x14ac:dyDescent="0.25">
      <c r="A664" s="84" t="s">
        <v>97</v>
      </c>
    </row>
    <row r="665" spans="1:1" x14ac:dyDescent="0.25">
      <c r="A665" s="84">
        <v>39417</v>
      </c>
    </row>
    <row r="666" spans="1:1" x14ac:dyDescent="0.25">
      <c r="A666" s="84" t="s">
        <v>97</v>
      </c>
    </row>
    <row r="667" spans="1:1" x14ac:dyDescent="0.25">
      <c r="A667" s="84">
        <v>39417</v>
      </c>
    </row>
    <row r="668" spans="1:1" x14ac:dyDescent="0.25">
      <c r="A668" s="84" t="s">
        <v>97</v>
      </c>
    </row>
    <row r="669" spans="1:1" x14ac:dyDescent="0.25">
      <c r="A669" s="84">
        <v>39417</v>
      </c>
    </row>
    <row r="670" spans="1:1" x14ac:dyDescent="0.25">
      <c r="A670" s="84" t="s">
        <v>97</v>
      </c>
    </row>
    <row r="671" spans="1:1" x14ac:dyDescent="0.25">
      <c r="A671" s="84">
        <v>39417</v>
      </c>
    </row>
    <row r="672" spans="1:1" x14ac:dyDescent="0.25">
      <c r="A672" s="84" t="s">
        <v>97</v>
      </c>
    </row>
    <row r="673" spans="1:1" x14ac:dyDescent="0.25">
      <c r="A673" s="84">
        <v>39417</v>
      </c>
    </row>
    <row r="674" spans="1:1" x14ac:dyDescent="0.25">
      <c r="A674" s="84" t="s">
        <v>97</v>
      </c>
    </row>
    <row r="675" spans="1:1" x14ac:dyDescent="0.25">
      <c r="A675" s="84">
        <v>39417</v>
      </c>
    </row>
    <row r="676" spans="1:1" x14ac:dyDescent="0.25">
      <c r="A676" s="84" t="s">
        <v>97</v>
      </c>
    </row>
    <row r="677" spans="1:1" x14ac:dyDescent="0.25">
      <c r="A677" s="84">
        <v>39417</v>
      </c>
    </row>
    <row r="678" spans="1:1" x14ac:dyDescent="0.25">
      <c r="A678" s="84" t="s">
        <v>97</v>
      </c>
    </row>
    <row r="679" spans="1:1" x14ac:dyDescent="0.25">
      <c r="A679" s="84">
        <v>39417</v>
      </c>
    </row>
  </sheetData>
  <phoneticPr fontId="12" type="noConversion"/>
  <printOptions headings="1" gridLines="1"/>
  <pageMargins left="0.24" right="0.38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31"/>
  <sheetViews>
    <sheetView workbookViewId="0">
      <selection activeCell="B2" sqref="B2"/>
    </sheetView>
  </sheetViews>
  <sheetFormatPr defaultRowHeight="13.2" x14ac:dyDescent="0.25"/>
  <cols>
    <col min="2" max="2" width="10.109375" bestFit="1" customWidth="1"/>
  </cols>
  <sheetData>
    <row r="1" spans="1:11" x14ac:dyDescent="0.25">
      <c r="A1" t="s">
        <v>113</v>
      </c>
      <c r="B1" s="343">
        <f>'[7]Run Query'!$B$7</f>
        <v>37237</v>
      </c>
    </row>
    <row r="2" spans="1:11" x14ac:dyDescent="0.25">
      <c r="A2" t="s">
        <v>89</v>
      </c>
      <c r="B2" s="299">
        <f>[7]rsroptdeltachange!$C$8</f>
        <v>2.5099999999999998</v>
      </c>
    </row>
    <row r="3" spans="1:11" x14ac:dyDescent="0.25">
      <c r="A3" t="s">
        <v>297</v>
      </c>
      <c r="B3">
        <f>'RISK PAGE'!G1</f>
        <v>2.234</v>
      </c>
    </row>
    <row r="4" spans="1:11" x14ac:dyDescent="0.25">
      <c r="A4" t="s">
        <v>298</v>
      </c>
      <c r="B4">
        <f>B3-B2</f>
        <v>-0.2759999999999998</v>
      </c>
    </row>
    <row r="5" spans="1:11" x14ac:dyDescent="0.25">
      <c r="A5" t="s">
        <v>300</v>
      </c>
      <c r="B5" s="299">
        <f>[7]rsroptdeltachange!$D$9</f>
        <v>-485.1</v>
      </c>
    </row>
    <row r="6" spans="1:11" x14ac:dyDescent="0.25">
      <c r="B6" t="s">
        <v>301</v>
      </c>
      <c r="C6" s="300">
        <v>-2</v>
      </c>
      <c r="D6" s="300">
        <v>-1</v>
      </c>
      <c r="E6" s="300">
        <v>-0.5</v>
      </c>
      <c r="F6" s="300">
        <v>-0.2</v>
      </c>
      <c r="G6" s="300">
        <v>0</v>
      </c>
      <c r="H6" s="300">
        <v>0.2</v>
      </c>
      <c r="I6" s="300">
        <v>0.5</v>
      </c>
      <c r="J6" s="300">
        <v>1</v>
      </c>
      <c r="K6" s="300">
        <v>2</v>
      </c>
    </row>
    <row r="7" spans="1:11" x14ac:dyDescent="0.25"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</row>
    <row r="8" spans="1:11" x14ac:dyDescent="0.25">
      <c r="B8" s="366" t="s">
        <v>357</v>
      </c>
      <c r="C8" s="299">
        <f>[7]rsroptdeltachange!E$9</f>
        <v>828.7</v>
      </c>
      <c r="D8" s="299">
        <f>[7]rsroptdeltachange!F$9</f>
        <v>807.60000000000014</v>
      </c>
      <c r="E8" s="299">
        <f>[7]rsroptdeltachange!G$9</f>
        <v>569.40000000000009</v>
      </c>
      <c r="F8" s="299">
        <f>[7]rsroptdeltachange!H$9</f>
        <v>203.9</v>
      </c>
      <c r="G8" s="299">
        <v>0</v>
      </c>
      <c r="H8" s="299">
        <f>[7]rsroptdeltachange!I$9</f>
        <v>-116.80000000000001</v>
      </c>
      <c r="I8" s="299">
        <f>[7]rsroptdeltachange!J$9</f>
        <v>-201.00000000000003</v>
      </c>
      <c r="J8" s="299">
        <f>[7]rsroptdeltachange!K$9</f>
        <v>-223.2</v>
      </c>
      <c r="K8" s="299">
        <f>[7]rsroptdeltachange!L$9</f>
        <v>-180.8</v>
      </c>
    </row>
    <row r="12" spans="1:11" x14ac:dyDescent="0.25">
      <c r="B12">
        <f>HLOOKUP(B4,GDGAMMA,2)</f>
        <v>4</v>
      </c>
    </row>
    <row r="13" spans="1:11" x14ac:dyDescent="0.25">
      <c r="B13">
        <f>VLOOKUP(B$8,GDGAMMA,B$12)</f>
        <v>569.40000000000009</v>
      </c>
    </row>
    <row r="14" spans="1:11" x14ac:dyDescent="0.25">
      <c r="B14">
        <f>VLOOKUP(B$8,GDGAMMA,B$12+1)</f>
        <v>203.9</v>
      </c>
    </row>
    <row r="15" spans="1:11" x14ac:dyDescent="0.25">
      <c r="B15">
        <f>VLOOKUP(B6,GDGAMMA,B$12,FALSE)</f>
        <v>-0.5</v>
      </c>
    </row>
    <row r="16" spans="1:11" x14ac:dyDescent="0.25">
      <c r="B16">
        <f>VLOOKUP(B$6,GDGAMMA,B$12+1,FALSE)</f>
        <v>-0.2</v>
      </c>
    </row>
    <row r="20" spans="1:2" x14ac:dyDescent="0.25">
      <c r="B20">
        <f>(B13-B14)*-1</f>
        <v>-365.50000000000011</v>
      </c>
    </row>
    <row r="22" spans="1:2" x14ac:dyDescent="0.25">
      <c r="B22">
        <f>(B15-B16)*-1</f>
        <v>0.3</v>
      </c>
    </row>
    <row r="24" spans="1:2" x14ac:dyDescent="0.25">
      <c r="B24">
        <f>B4-B15</f>
        <v>0.2240000000000002</v>
      </c>
    </row>
    <row r="26" spans="1:2" x14ac:dyDescent="0.25">
      <c r="B26">
        <f>B24/B22</f>
        <v>0.74666666666666737</v>
      </c>
    </row>
    <row r="28" spans="1:2" x14ac:dyDescent="0.25">
      <c r="B28">
        <f>B26*B20</f>
        <v>-272.90666666666704</v>
      </c>
    </row>
    <row r="30" spans="1:2" x14ac:dyDescent="0.25">
      <c r="A30" t="s">
        <v>302</v>
      </c>
      <c r="B30">
        <f>B28+B13</f>
        <v>296.49333333333306</v>
      </c>
    </row>
    <row r="31" spans="1:2" x14ac:dyDescent="0.25">
      <c r="A31" t="s">
        <v>303</v>
      </c>
      <c r="B31">
        <f>B30+B5</f>
        <v>-188.60666666666697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4" sqref="D4"/>
    </sheetView>
  </sheetViews>
  <sheetFormatPr defaultRowHeight="13.2" x14ac:dyDescent="0.25"/>
  <cols>
    <col min="2" max="4" width="15.6640625" customWidth="1"/>
  </cols>
  <sheetData>
    <row r="2" spans="1:12" x14ac:dyDescent="0.25">
      <c r="B2" s="87">
        <f>SUM(B4:B6)</f>
        <v>251.99000000000024</v>
      </c>
      <c r="C2" s="90">
        <f>SUM(C4:C6)</f>
        <v>325923.01857500779</v>
      </c>
      <c r="D2" s="90">
        <f>SUM(D4:D6)</f>
        <v>-38482.40535052355</v>
      </c>
      <c r="E2" s="89"/>
      <c r="G2" s="89">
        <f>SUM(G7:G35)</f>
        <v>0</v>
      </c>
    </row>
    <row r="3" spans="1:12" x14ac:dyDescent="0.25">
      <c r="B3" s="85" t="s">
        <v>228</v>
      </c>
      <c r="C3" s="85" t="s">
        <v>229</v>
      </c>
      <c r="D3" s="85" t="s">
        <v>95</v>
      </c>
      <c r="E3" s="85"/>
    </row>
    <row r="4" spans="1:12" x14ac:dyDescent="0.25">
      <c r="B4" s="87">
        <f>SUM(B8:B13)</f>
        <v>-103.08999999999999</v>
      </c>
      <c r="C4" s="90">
        <f>SUM(C8:C13)</f>
        <v>43154.752364103348</v>
      </c>
      <c r="D4" s="90">
        <f>SUM(D8:D13)</f>
        <v>-22460.693616854503</v>
      </c>
    </row>
    <row r="5" spans="1:12" x14ac:dyDescent="0.25">
      <c r="B5" s="87">
        <f>SUM(B14:B18)</f>
        <v>55.269999999999996</v>
      </c>
      <c r="C5" s="90">
        <f>SUM(C14:C18)</f>
        <v>85150.717148521202</v>
      </c>
      <c r="D5" s="90">
        <f>SUM(D14:D18)</f>
        <v>-8865.0733586432943</v>
      </c>
    </row>
    <row r="6" spans="1:12" x14ac:dyDescent="0.25">
      <c r="A6" s="84"/>
      <c r="B6" s="87">
        <f>SUM(B19:B90)</f>
        <v>299.81000000000023</v>
      </c>
      <c r="C6" s="90">
        <f>SUM(C19:C90)</f>
        <v>197617.54906238324</v>
      </c>
      <c r="D6" s="90">
        <f>SUM(D19:D90)</f>
        <v>-7156.6383750257528</v>
      </c>
      <c r="E6" s="89"/>
      <c r="G6">
        <v>-0.19046972551752961</v>
      </c>
    </row>
    <row r="7" spans="1:12" x14ac:dyDescent="0.25">
      <c r="A7" s="84"/>
      <c r="B7" s="89"/>
      <c r="C7" s="90"/>
      <c r="D7" s="90"/>
      <c r="E7" s="89"/>
      <c r="G7" s="89"/>
    </row>
    <row r="8" spans="1:12" x14ac:dyDescent="0.25">
      <c r="A8" s="84">
        <v>37196</v>
      </c>
      <c r="B8" s="87">
        <f>'RISK PAGE'!K14</f>
        <v>-51.23</v>
      </c>
      <c r="C8" s="90">
        <f>'[6]Option Gamma'!C506</f>
        <v>2947.5755814338631</v>
      </c>
      <c r="D8" s="90">
        <f>'[6]Option Gamma'!C339</f>
        <v>-7940.7097423498835</v>
      </c>
      <c r="E8" s="89"/>
      <c r="G8" s="89">
        <f>E8*'RISK PAGE'!U14*100</f>
        <v>0</v>
      </c>
      <c r="I8" s="89">
        <v>31.66117090290658</v>
      </c>
      <c r="J8" s="90">
        <v>14083.229791565625</v>
      </c>
      <c r="K8" s="90">
        <v>-6667.9782403801582</v>
      </c>
      <c r="L8" s="89">
        <v>0.9135360879363158</v>
      </c>
    </row>
    <row r="9" spans="1:12" x14ac:dyDescent="0.25">
      <c r="A9" s="84">
        <v>37226</v>
      </c>
      <c r="B9" s="87">
        <f>'RISK PAGE'!K15</f>
        <v>-35.11</v>
      </c>
      <c r="C9" s="90">
        <f>'[6]Option Gamma'!C507</f>
        <v>8528.6004985025429</v>
      </c>
      <c r="D9" s="90">
        <f>'[6]Option Gamma'!C340</f>
        <v>-7446.458547321442</v>
      </c>
      <c r="E9" s="89"/>
      <c r="G9" s="89">
        <f>E9*'RISK PAGE'!U15*100</f>
        <v>0</v>
      </c>
      <c r="I9" s="89">
        <v>40.103056062651667</v>
      </c>
      <c r="J9" s="90">
        <v>15682.976641935829</v>
      </c>
      <c r="K9" s="90">
        <v>-5104.9006866267191</v>
      </c>
      <c r="L9" s="89">
        <v>0.66311878425412785</v>
      </c>
    </row>
    <row r="10" spans="1:12" x14ac:dyDescent="0.25">
      <c r="A10" s="84">
        <v>37257</v>
      </c>
      <c r="B10" s="87">
        <f>'RISK PAGE'!K16</f>
        <v>-23.04</v>
      </c>
      <c r="C10" s="90">
        <f>'[6]Option Gamma'!C508</f>
        <v>2787.6673139742816</v>
      </c>
      <c r="D10" s="90">
        <f>'[6]Option Gamma'!C341</f>
        <v>-1268.1896069929041</v>
      </c>
      <c r="E10" s="89"/>
      <c r="G10" s="89">
        <f>E10*'RISK PAGE'!U16*100</f>
        <v>0</v>
      </c>
      <c r="I10" s="89">
        <v>166.33062231088309</v>
      </c>
      <c r="J10" s="90">
        <v>149373.12897656267</v>
      </c>
      <c r="K10" s="90">
        <v>-32695.143236779786</v>
      </c>
      <c r="L10" s="89">
        <v>-0.44320241702034502</v>
      </c>
    </row>
    <row r="11" spans="1:12" x14ac:dyDescent="0.25">
      <c r="A11" s="84">
        <v>37288</v>
      </c>
      <c r="B11" s="87">
        <f>'RISK PAGE'!K17</f>
        <v>0.08</v>
      </c>
      <c r="C11" s="90">
        <f>'[6]Option Gamma'!C509</f>
        <v>7573.0448479254692</v>
      </c>
      <c r="D11" s="90">
        <f>'[6]Option Gamma'!C342</f>
        <v>-2127.0225761434531</v>
      </c>
      <c r="E11" s="89"/>
      <c r="G11" s="89">
        <f>E11*'RISK PAGE'!U17*100</f>
        <v>0</v>
      </c>
    </row>
    <row r="12" spans="1:12" x14ac:dyDescent="0.25">
      <c r="A12" s="84">
        <v>37316</v>
      </c>
      <c r="B12" s="87">
        <f>'RISK PAGE'!K18</f>
        <v>1.81</v>
      </c>
      <c r="C12" s="90">
        <f>'[6]Option Gamma'!C510</f>
        <v>9586.6356546957049</v>
      </c>
      <c r="D12" s="90">
        <f>'[6]Option Gamma'!C343</f>
        <v>-1867.0013058231145</v>
      </c>
      <c r="E12" s="89"/>
      <c r="G12" s="89">
        <f>E12*'RISK PAGE'!U18*100</f>
        <v>0</v>
      </c>
    </row>
    <row r="13" spans="1:12" x14ac:dyDescent="0.25">
      <c r="A13" s="84">
        <v>37347</v>
      </c>
      <c r="B13" s="87">
        <f>'RISK PAGE'!K19</f>
        <v>4.4000000000000004</v>
      </c>
      <c r="C13" s="90">
        <f>'[6]Option Gamma'!C511</f>
        <v>11731.228467571487</v>
      </c>
      <c r="D13" s="90">
        <f>'[6]Option Gamma'!C344</f>
        <v>-1811.3118382237083</v>
      </c>
      <c r="E13" s="89"/>
      <c r="G13" s="89">
        <f>E13*'RISK PAGE'!U19*100</f>
        <v>0</v>
      </c>
    </row>
    <row r="14" spans="1:12" x14ac:dyDescent="0.25">
      <c r="A14" s="84">
        <v>37377</v>
      </c>
      <c r="B14" s="87">
        <f>'RISK PAGE'!K20</f>
        <v>10.36</v>
      </c>
      <c r="C14" s="90">
        <f>'[6]Option Gamma'!C512</f>
        <v>15825.487234540098</v>
      </c>
      <c r="D14" s="90">
        <f>'[6]Option Gamma'!C345</f>
        <v>-2095.2829575334476</v>
      </c>
      <c r="E14" s="89"/>
      <c r="G14" s="89">
        <f>E14*'RISK PAGE'!U20*100</f>
        <v>0</v>
      </c>
    </row>
    <row r="15" spans="1:12" x14ac:dyDescent="0.25">
      <c r="A15" s="84">
        <v>37408</v>
      </c>
      <c r="B15" s="87">
        <f>'RISK PAGE'!K21</f>
        <v>14.26</v>
      </c>
      <c r="C15" s="90">
        <f>'[6]Option Gamma'!C513</f>
        <v>18514.353049879825</v>
      </c>
      <c r="D15" s="90">
        <f>'[6]Option Gamma'!C346</f>
        <v>-2103.9026471402294</v>
      </c>
      <c r="E15" s="89"/>
      <c r="G15" s="89">
        <f>E15*'RISK PAGE'!U21*100</f>
        <v>0</v>
      </c>
    </row>
    <row r="16" spans="1:12" x14ac:dyDescent="0.25">
      <c r="A16" s="84">
        <v>37438</v>
      </c>
      <c r="B16" s="87">
        <f>'RISK PAGE'!K22</f>
        <v>15.55</v>
      </c>
      <c r="C16" s="90">
        <f>'[6]Option Gamma'!C514</f>
        <v>19356.570317707075</v>
      </c>
      <c r="D16" s="90">
        <f>'[6]Option Gamma'!C347</f>
        <v>-1941.6623661979966</v>
      </c>
      <c r="E16" s="89"/>
      <c r="G16" s="89">
        <f>E16*'RISK PAGE'!U22*100</f>
        <v>0</v>
      </c>
    </row>
    <row r="17" spans="1:7" x14ac:dyDescent="0.25">
      <c r="A17" s="84">
        <v>37469</v>
      </c>
      <c r="B17" s="87">
        <f>'RISK PAGE'!K23</f>
        <v>17.190000000000001</v>
      </c>
      <c r="C17" s="90">
        <f>'[6]Option Gamma'!C515</f>
        <v>20444.084751257004</v>
      </c>
      <c r="D17" s="90">
        <f>'[6]Option Gamma'!C348</f>
        <v>-1838.0610405021293</v>
      </c>
      <c r="E17" s="89"/>
      <c r="G17" s="89">
        <f>E17*'RISK PAGE'!U23*100</f>
        <v>0</v>
      </c>
    </row>
    <row r="18" spans="1:7" x14ac:dyDescent="0.25">
      <c r="A18" s="84">
        <v>37500</v>
      </c>
      <c r="B18" s="87">
        <f>'RISK PAGE'!K24</f>
        <v>-2.09</v>
      </c>
      <c r="C18" s="90">
        <f>'[6]Option Gamma'!C516</f>
        <v>11010.2217951372</v>
      </c>
      <c r="D18" s="90">
        <f>'[6]Option Gamma'!C349</f>
        <v>-886.16434726948989</v>
      </c>
      <c r="E18" s="89"/>
      <c r="G18" s="89">
        <f>E18*'RISK PAGE'!U24*100</f>
        <v>0</v>
      </c>
    </row>
    <row r="19" spans="1:7" x14ac:dyDescent="0.25">
      <c r="A19" s="84">
        <v>37530</v>
      </c>
      <c r="B19" s="87">
        <f>'RISK PAGE'!K25</f>
        <v>-1.07</v>
      </c>
      <c r="C19" s="90">
        <f>'[6]Option Gamma'!C517</f>
        <v>12713.701511253952</v>
      </c>
      <c r="D19" s="90">
        <f>'[6]Option Gamma'!C350</f>
        <v>-926.71068116040078</v>
      </c>
      <c r="E19" s="89"/>
      <c r="G19" s="89">
        <f>E19*'RISK PAGE'!U25*100</f>
        <v>0</v>
      </c>
    </row>
    <row r="20" spans="1:7" x14ac:dyDescent="0.25">
      <c r="A20" s="84">
        <v>37561</v>
      </c>
      <c r="B20" s="87">
        <f>'RISK PAGE'!K26</f>
        <v>8.4700000000000006</v>
      </c>
      <c r="C20" s="90">
        <f>'[6]Option Gamma'!C518</f>
        <v>12386.437115069095</v>
      </c>
      <c r="D20" s="90">
        <f>'[6]Option Gamma'!C351</f>
        <v>-821.04027811144272</v>
      </c>
      <c r="E20" s="89"/>
      <c r="G20" s="89">
        <f>E20*'RISK PAGE'!U26*100</f>
        <v>0</v>
      </c>
    </row>
    <row r="21" spans="1:7" x14ac:dyDescent="0.25">
      <c r="A21" s="84">
        <v>37591</v>
      </c>
      <c r="B21" s="87">
        <f>'RISK PAGE'!K27</f>
        <v>7.46</v>
      </c>
      <c r="C21" s="90">
        <f>'[6]Option Gamma'!C519</f>
        <v>11564.625660939295</v>
      </c>
      <c r="D21" s="90">
        <f>'[6]Option Gamma'!C352</f>
        <v>-693.55249997668261</v>
      </c>
      <c r="E21" s="89"/>
      <c r="G21" s="89">
        <f>E21*'RISK PAGE'!U27*100</f>
        <v>0</v>
      </c>
    </row>
    <row r="22" spans="1:7" x14ac:dyDescent="0.25">
      <c r="A22" s="84">
        <v>37622</v>
      </c>
      <c r="B22" s="87">
        <f>'RISK PAGE'!K28</f>
        <v>7.84</v>
      </c>
      <c r="C22" s="90">
        <f>'[6]Option Gamma'!C520</f>
        <v>12088.347561273755</v>
      </c>
      <c r="D22" s="90">
        <f>'[6]Option Gamma'!C353</f>
        <v>-631.96112596011642</v>
      </c>
      <c r="E22" s="89"/>
      <c r="G22" s="89">
        <f>E22*'RISK PAGE'!U28*100</f>
        <v>0</v>
      </c>
    </row>
    <row r="23" spans="1:7" x14ac:dyDescent="0.25">
      <c r="A23" s="84">
        <v>37653</v>
      </c>
      <c r="B23" s="87">
        <f>'RISK PAGE'!K29</f>
        <v>4.6399999999999997</v>
      </c>
      <c r="C23" s="90">
        <f>'[6]Option Gamma'!C521</f>
        <v>10686.509812129567</v>
      </c>
      <c r="D23" s="90">
        <f>'[6]Option Gamma'!C354</f>
        <v>-423.85508522639611</v>
      </c>
      <c r="E23" s="89"/>
      <c r="G23" s="89">
        <f>E23*'RISK PAGE'!U29*100</f>
        <v>0</v>
      </c>
    </row>
    <row r="24" spans="1:7" x14ac:dyDescent="0.25">
      <c r="A24" s="84">
        <v>37681</v>
      </c>
      <c r="B24" s="87">
        <f>'RISK PAGE'!K30</f>
        <v>4.67</v>
      </c>
      <c r="C24" s="90">
        <f>'[6]Option Gamma'!C522</f>
        <v>11297.313057317453</v>
      </c>
      <c r="D24" s="90">
        <f>'[6]Option Gamma'!C355</f>
        <v>-401.73805855027121</v>
      </c>
      <c r="E24" s="89"/>
      <c r="G24" s="89">
        <f>E24*'RISK PAGE'!U30*100</f>
        <v>0</v>
      </c>
    </row>
    <row r="25" spans="1:7" x14ac:dyDescent="0.25">
      <c r="A25" s="84">
        <v>37712</v>
      </c>
      <c r="B25" s="87">
        <f>'RISK PAGE'!K31</f>
        <v>4.25</v>
      </c>
      <c r="C25" s="90">
        <f>'[6]Option Gamma'!C523</f>
        <v>11565.058078557311</v>
      </c>
      <c r="D25" s="90">
        <f>'[6]Option Gamma'!C356</f>
        <v>-381.22901620527114</v>
      </c>
      <c r="E25" s="89"/>
      <c r="G25" s="89">
        <f>E25*'RISK PAGE'!U31*100</f>
        <v>0</v>
      </c>
    </row>
    <row r="26" spans="1:7" x14ac:dyDescent="0.25">
      <c r="A26" s="84">
        <v>37742</v>
      </c>
      <c r="B26" s="87">
        <f>'RISK PAGE'!K32</f>
        <v>5.01</v>
      </c>
      <c r="C26" s="90">
        <f>'[6]Option Gamma'!C524</f>
        <v>12553.268667863043</v>
      </c>
      <c r="D26" s="90">
        <f>'[6]Option Gamma'!C357</f>
        <v>-390.58796990536104</v>
      </c>
      <c r="E26" s="89"/>
      <c r="G26" s="89">
        <f>E26*'RISK PAGE'!U32*100</f>
        <v>0</v>
      </c>
    </row>
    <row r="27" spans="1:7" x14ac:dyDescent="0.25">
      <c r="A27" s="84">
        <v>37773</v>
      </c>
      <c r="B27" s="87">
        <f>'RISK PAGE'!K33</f>
        <v>5.38</v>
      </c>
      <c r="C27" s="90">
        <f>'[6]Option Gamma'!C525</f>
        <v>13313.813350910277</v>
      </c>
      <c r="D27" s="90">
        <f>'[6]Option Gamma'!C358</f>
        <v>-389.09630714640161</v>
      </c>
      <c r="E27" s="89"/>
      <c r="G27" s="89">
        <f>E27*'RISK PAGE'!U33*100</f>
        <v>0</v>
      </c>
    </row>
    <row r="28" spans="1:7" x14ac:dyDescent="0.25">
      <c r="A28" s="84">
        <v>37803</v>
      </c>
      <c r="B28" s="87">
        <f>'RISK PAGE'!K34</f>
        <v>5.24</v>
      </c>
      <c r="C28" s="90">
        <f>'[6]Option Gamma'!C526</f>
        <v>13298.027754550114</v>
      </c>
      <c r="D28" s="90">
        <f>'[6]Option Gamma'!C359</f>
        <v>-366.16134308247717</v>
      </c>
      <c r="E28" s="89"/>
      <c r="G28" s="89">
        <f>E28*'RISK PAGE'!U34*100</f>
        <v>0</v>
      </c>
    </row>
    <row r="29" spans="1:7" x14ac:dyDescent="0.25">
      <c r="A29" s="84">
        <v>37834</v>
      </c>
      <c r="B29" s="87">
        <f>'RISK PAGE'!K35</f>
        <v>6.02</v>
      </c>
      <c r="C29" s="90">
        <f>'[6]Option Gamma'!C527</f>
        <v>14262.130386936113</v>
      </c>
      <c r="D29" s="90">
        <f>'[6]Option Gamma'!C360</f>
        <v>-373.89045714407996</v>
      </c>
      <c r="E29" s="89"/>
      <c r="G29" s="89">
        <f>E29*'RISK PAGE'!U35*100</f>
        <v>0</v>
      </c>
    </row>
    <row r="30" spans="1:7" x14ac:dyDescent="0.25">
      <c r="A30" s="84">
        <v>37865</v>
      </c>
      <c r="B30" s="87">
        <f>'RISK PAGE'!K36</f>
        <v>4.1100000000000003</v>
      </c>
      <c r="C30" s="90">
        <f>'[6]Option Gamma'!C528</f>
        <v>12595.08676185424</v>
      </c>
      <c r="D30" s="90">
        <f>'[6]Option Gamma'!C361</f>
        <v>-313.59383039784893</v>
      </c>
      <c r="E30" s="89"/>
      <c r="G30" s="89">
        <f>E30*'RISK PAGE'!U36*100</f>
        <v>0</v>
      </c>
    </row>
    <row r="31" spans="1:7" x14ac:dyDescent="0.25">
      <c r="A31" s="84">
        <v>37895</v>
      </c>
      <c r="B31" s="87">
        <f>'RISK PAGE'!K37</f>
        <v>4.62</v>
      </c>
      <c r="C31" s="90">
        <f>'[6]Option Gamma'!C529</f>
        <v>13987.845804481089</v>
      </c>
      <c r="D31" s="90">
        <f>'[6]Option Gamma'!C362</f>
        <v>-331.95992864735388</v>
      </c>
      <c r="E31" s="89"/>
      <c r="G31" s="89">
        <f>E31*'RISK PAGE'!U37*100</f>
        <v>0</v>
      </c>
    </row>
    <row r="32" spans="1:7" x14ac:dyDescent="0.25">
      <c r="A32" s="84">
        <v>37926</v>
      </c>
      <c r="B32" s="87">
        <f>'RISK PAGE'!K38</f>
        <v>11.77</v>
      </c>
      <c r="C32" s="90">
        <f>'[6]Option Gamma'!C530</f>
        <v>9721.8144067005178</v>
      </c>
      <c r="D32" s="90">
        <f>'[6]Option Gamma'!C363</f>
        <v>-216.44709822921419</v>
      </c>
      <c r="E32" s="89"/>
      <c r="G32" s="89">
        <f>E32*'RISK PAGE'!U38*100</f>
        <v>0</v>
      </c>
    </row>
    <row r="33" spans="1:7" x14ac:dyDescent="0.25">
      <c r="A33" s="84">
        <v>37956</v>
      </c>
      <c r="B33" s="87">
        <f>'RISK PAGE'!K39</f>
        <v>11.19</v>
      </c>
      <c r="C33" s="90">
        <f>'[6]Option Gamma'!C531</f>
        <v>8969.2284324285556</v>
      </c>
      <c r="D33" s="90">
        <f>'[6]Option Gamma'!C364</f>
        <v>-189.15144709871851</v>
      </c>
      <c r="E33" s="89"/>
      <c r="G33" s="89">
        <f>E33*'RISK PAGE'!U39*100</f>
        <v>0</v>
      </c>
    </row>
    <row r="34" spans="1:7" x14ac:dyDescent="0.25">
      <c r="A34" s="84">
        <v>37987</v>
      </c>
      <c r="B34" s="87">
        <f>'RISK PAGE'!K40</f>
        <v>11.19</v>
      </c>
      <c r="C34" s="90">
        <f>'[6]Option Gamma'!C532</f>
        <v>9114.3487163884583</v>
      </c>
      <c r="D34" s="90">
        <f>'[6]Option Gamma'!C365</f>
        <v>-177.74898001973295</v>
      </c>
      <c r="E34" s="89"/>
      <c r="G34" s="89">
        <f>E34*'RISK PAGE'!U40*100</f>
        <v>0</v>
      </c>
    </row>
    <row r="35" spans="1:7" x14ac:dyDescent="0.25">
      <c r="A35" s="84">
        <v>38018</v>
      </c>
      <c r="B35" s="87">
        <f>'RISK PAGE'!K41</f>
        <v>9.36</v>
      </c>
      <c r="C35" s="90">
        <f>'[6]Option Gamma'!C533</f>
        <v>7499.9919837303914</v>
      </c>
      <c r="D35" s="90">
        <f>'[6]Option Gamma'!C366</f>
        <v>-127.91426816398419</v>
      </c>
      <c r="E35" s="89"/>
      <c r="G35" s="89">
        <f>E35*'RISK PAGE'!U41*100</f>
        <v>0</v>
      </c>
    </row>
    <row r="36" spans="1:7" x14ac:dyDescent="0.25">
      <c r="A36" s="84">
        <v>38047</v>
      </c>
      <c r="B36" s="87">
        <f>'RISK PAGE'!K42</f>
        <v>9.5399999999999991</v>
      </c>
    </row>
    <row r="37" spans="1:7" x14ac:dyDescent="0.25">
      <c r="A37" s="84">
        <v>38078</v>
      </c>
      <c r="B37" s="87">
        <f>'RISK PAGE'!K43</f>
        <v>9.5299999999999994</v>
      </c>
    </row>
    <row r="38" spans="1:7" x14ac:dyDescent="0.25">
      <c r="A38" s="84">
        <v>38108</v>
      </c>
      <c r="B38" s="87">
        <f>'RISK PAGE'!K44</f>
        <v>9.9499999999999993</v>
      </c>
    </row>
    <row r="39" spans="1:7" x14ac:dyDescent="0.25">
      <c r="A39" s="84">
        <v>38139</v>
      </c>
      <c r="B39" s="87">
        <f>'RISK PAGE'!K45</f>
        <v>10.14</v>
      </c>
    </row>
    <row r="40" spans="1:7" x14ac:dyDescent="0.25">
      <c r="A40" s="84">
        <v>38169</v>
      </c>
      <c r="B40" s="87">
        <f>'RISK PAGE'!K46</f>
        <v>10.06</v>
      </c>
    </row>
    <row r="41" spans="1:7" x14ac:dyDescent="0.25">
      <c r="A41" s="84">
        <v>38200</v>
      </c>
      <c r="B41" s="87">
        <f>'RISK PAGE'!K47</f>
        <v>10.44</v>
      </c>
    </row>
    <row r="42" spans="1:7" x14ac:dyDescent="0.25">
      <c r="A42" s="84">
        <v>38231</v>
      </c>
      <c r="B42" s="87">
        <f>'RISK PAGE'!K48</f>
        <v>3.27</v>
      </c>
    </row>
    <row r="43" spans="1:7" x14ac:dyDescent="0.25">
      <c r="A43" s="84">
        <v>38261</v>
      </c>
      <c r="B43" s="87">
        <f>'RISK PAGE'!K49</f>
        <v>3.25</v>
      </c>
    </row>
    <row r="44" spans="1:7" x14ac:dyDescent="0.25">
      <c r="A44" s="84">
        <v>38292</v>
      </c>
      <c r="B44" s="87">
        <f>'RISK PAGE'!K50</f>
        <v>3.43</v>
      </c>
    </row>
    <row r="45" spans="1:7" x14ac:dyDescent="0.25">
      <c r="A45" s="84">
        <v>38322</v>
      </c>
      <c r="B45" s="87">
        <f>'RISK PAGE'!K51</f>
        <v>3.43</v>
      </c>
    </row>
    <row r="46" spans="1:7" x14ac:dyDescent="0.25">
      <c r="A46" s="84">
        <v>38353</v>
      </c>
      <c r="B46" s="87">
        <f>'RISK PAGE'!K52</f>
        <v>3.43</v>
      </c>
    </row>
    <row r="47" spans="1:7" x14ac:dyDescent="0.25">
      <c r="A47" s="84">
        <v>38384</v>
      </c>
      <c r="B47" s="87">
        <f>'RISK PAGE'!K53</f>
        <v>3.43</v>
      </c>
    </row>
    <row r="48" spans="1:7" x14ac:dyDescent="0.25">
      <c r="A48" s="84">
        <v>38412</v>
      </c>
      <c r="B48" s="87">
        <f>'RISK PAGE'!K54</f>
        <v>3.43</v>
      </c>
    </row>
    <row r="49" spans="1:2" x14ac:dyDescent="0.25">
      <c r="A49" s="84">
        <v>38443</v>
      </c>
      <c r="B49" s="87">
        <f>'RISK PAGE'!K55</f>
        <v>3.43</v>
      </c>
    </row>
    <row r="50" spans="1:2" x14ac:dyDescent="0.25">
      <c r="A50" s="84">
        <v>38473</v>
      </c>
      <c r="B50" s="87">
        <f>'RISK PAGE'!K56</f>
        <v>3.43</v>
      </c>
    </row>
    <row r="51" spans="1:2" x14ac:dyDescent="0.25">
      <c r="A51" s="84">
        <v>38504</v>
      </c>
      <c r="B51" s="87">
        <f>'RISK PAGE'!K57</f>
        <v>3.43</v>
      </c>
    </row>
    <row r="52" spans="1:2" x14ac:dyDescent="0.25">
      <c r="A52" s="84">
        <v>38534</v>
      </c>
      <c r="B52" s="87">
        <f>'RISK PAGE'!K58</f>
        <v>3.43</v>
      </c>
    </row>
    <row r="53" spans="1:2" x14ac:dyDescent="0.25">
      <c r="A53" s="84">
        <v>38565</v>
      </c>
      <c r="B53" s="87">
        <f>'RISK PAGE'!K59</f>
        <v>3.43</v>
      </c>
    </row>
    <row r="54" spans="1:2" x14ac:dyDescent="0.25">
      <c r="A54" s="84">
        <v>38596</v>
      </c>
      <c r="B54" s="87">
        <f>'RISK PAGE'!K60</f>
        <v>3.43</v>
      </c>
    </row>
    <row r="55" spans="1:2" x14ac:dyDescent="0.25">
      <c r="A55" s="84">
        <v>38626</v>
      </c>
      <c r="B55" s="87">
        <f>'RISK PAGE'!K61</f>
        <v>3.43</v>
      </c>
    </row>
    <row r="56" spans="1:2" x14ac:dyDescent="0.25">
      <c r="A56" s="84">
        <v>38657</v>
      </c>
      <c r="B56" s="87">
        <f>'RISK PAGE'!K62</f>
        <v>3.43</v>
      </c>
    </row>
    <row r="57" spans="1:2" x14ac:dyDescent="0.25">
      <c r="A57" s="84">
        <v>38687</v>
      </c>
      <c r="B57" s="87">
        <f>'RISK PAGE'!K63</f>
        <v>3.43</v>
      </c>
    </row>
    <row r="58" spans="1:2" x14ac:dyDescent="0.25">
      <c r="A58" s="84">
        <v>38718</v>
      </c>
      <c r="B58" s="87">
        <f>'RISK PAGE'!K64</f>
        <v>3.43</v>
      </c>
    </row>
    <row r="59" spans="1:2" x14ac:dyDescent="0.25">
      <c r="A59" s="84">
        <v>38749</v>
      </c>
      <c r="B59" s="87">
        <f>'RISK PAGE'!K65</f>
        <v>3.43</v>
      </c>
    </row>
    <row r="60" spans="1:2" x14ac:dyDescent="0.25">
      <c r="A60" s="84">
        <v>38777</v>
      </c>
      <c r="B60" s="87">
        <f>'RISK PAGE'!K66</f>
        <v>3.43</v>
      </c>
    </row>
    <row r="61" spans="1:2" x14ac:dyDescent="0.25">
      <c r="A61" s="84">
        <v>38808</v>
      </c>
      <c r="B61" s="87">
        <f>'RISK PAGE'!K67</f>
        <v>3.43</v>
      </c>
    </row>
    <row r="62" spans="1:2" x14ac:dyDescent="0.25">
      <c r="A62" s="84">
        <v>38838</v>
      </c>
      <c r="B62" s="87">
        <f>'RISK PAGE'!K68</f>
        <v>3.43</v>
      </c>
    </row>
    <row r="63" spans="1:2" x14ac:dyDescent="0.25">
      <c r="A63" s="84">
        <v>38869</v>
      </c>
      <c r="B63" s="87">
        <f>'RISK PAGE'!K69</f>
        <v>3.43</v>
      </c>
    </row>
    <row r="64" spans="1:2" x14ac:dyDescent="0.25">
      <c r="A64" s="84">
        <v>38899</v>
      </c>
      <c r="B64" s="87">
        <f>'RISK PAGE'!K70</f>
        <v>3.43</v>
      </c>
    </row>
    <row r="65" spans="1:2" x14ac:dyDescent="0.25">
      <c r="A65" s="84">
        <v>38930</v>
      </c>
      <c r="B65" s="87">
        <f>'RISK PAGE'!K71</f>
        <v>3.43</v>
      </c>
    </row>
    <row r="66" spans="1:2" x14ac:dyDescent="0.25">
      <c r="A66" s="84">
        <v>38961</v>
      </c>
      <c r="B66" s="87">
        <f>'RISK PAGE'!K72</f>
        <v>3.43</v>
      </c>
    </row>
    <row r="67" spans="1:2" x14ac:dyDescent="0.25">
      <c r="A67" s="84">
        <v>38991</v>
      </c>
      <c r="B67" s="87">
        <f>'RISK PAGE'!K73</f>
        <v>3.43</v>
      </c>
    </row>
    <row r="68" spans="1:2" x14ac:dyDescent="0.25">
      <c r="A68" s="84">
        <v>39022</v>
      </c>
      <c r="B68" s="87">
        <f>'RISK PAGE'!K74</f>
        <v>3.43</v>
      </c>
    </row>
    <row r="69" spans="1:2" x14ac:dyDescent="0.25">
      <c r="A69" s="84">
        <v>39052</v>
      </c>
      <c r="B69" s="87">
        <f>'RISK PAGE'!K75</f>
        <v>3.43</v>
      </c>
    </row>
    <row r="70" spans="1:2" x14ac:dyDescent="0.25">
      <c r="A70" s="84">
        <v>39083</v>
      </c>
      <c r="B70" s="87">
        <f>'RISK PAGE'!K76</f>
        <v>3.43</v>
      </c>
    </row>
    <row r="71" spans="1:2" x14ac:dyDescent="0.25">
      <c r="A71" s="84">
        <v>39114</v>
      </c>
      <c r="B71" s="87">
        <f>'RISK PAGE'!K77</f>
        <v>3.43</v>
      </c>
    </row>
    <row r="72" spans="1:2" x14ac:dyDescent="0.25">
      <c r="A72" s="84">
        <v>39142</v>
      </c>
      <c r="B72" s="87">
        <f>'RISK PAGE'!K78</f>
        <v>3.43</v>
      </c>
    </row>
    <row r="73" spans="1:2" x14ac:dyDescent="0.25">
      <c r="A73" s="84">
        <v>39173</v>
      </c>
      <c r="B73" s="87">
        <f>'RISK PAGE'!K79</f>
        <v>3.43</v>
      </c>
    </row>
    <row r="74" spans="1:2" x14ac:dyDescent="0.25">
      <c r="A74" s="84">
        <v>39203</v>
      </c>
      <c r="B74" s="87">
        <f>'RISK PAGE'!K80</f>
        <v>3.43</v>
      </c>
    </row>
    <row r="75" spans="1:2" x14ac:dyDescent="0.25">
      <c r="A75" s="84">
        <v>39234</v>
      </c>
      <c r="B75" s="87">
        <f>'RISK PAGE'!K81</f>
        <v>3.43</v>
      </c>
    </row>
    <row r="76" spans="1:2" x14ac:dyDescent="0.25">
      <c r="A76" s="84">
        <v>39264</v>
      </c>
      <c r="B76" s="87">
        <f>'RISK PAGE'!K82</f>
        <v>3.43</v>
      </c>
    </row>
    <row r="77" spans="1:2" x14ac:dyDescent="0.25">
      <c r="A77" s="84">
        <v>39295</v>
      </c>
      <c r="B77" s="87">
        <f>'RISK PAGE'!K83</f>
        <v>3.43</v>
      </c>
    </row>
    <row r="78" spans="1:2" x14ac:dyDescent="0.25">
      <c r="A78" s="84">
        <v>39326</v>
      </c>
      <c r="B78" s="87">
        <f>'RISK PAGE'!K84</f>
        <v>3.43</v>
      </c>
    </row>
    <row r="79" spans="1:2" x14ac:dyDescent="0.25">
      <c r="A79" s="84">
        <v>39356</v>
      </c>
      <c r="B79" s="87">
        <f>'RISK PAGE'!K85</f>
        <v>3.43</v>
      </c>
    </row>
    <row r="80" spans="1:2" x14ac:dyDescent="0.25">
      <c r="A80" s="84">
        <v>39387</v>
      </c>
      <c r="B80" s="87">
        <f>'RISK PAGE'!K86</f>
        <v>0</v>
      </c>
    </row>
    <row r="81" spans="1:2" x14ac:dyDescent="0.25">
      <c r="A81" s="84">
        <v>39417</v>
      </c>
      <c r="B81" s="87">
        <f>'RISK PAGE'!K87</f>
        <v>0</v>
      </c>
    </row>
    <row r="82" spans="1:2" x14ac:dyDescent="0.25">
      <c r="A82" s="84">
        <v>39448</v>
      </c>
      <c r="B82" s="87">
        <f>'RISK PAGE'!K88</f>
        <v>0</v>
      </c>
    </row>
    <row r="83" spans="1:2" x14ac:dyDescent="0.25">
      <c r="A83" s="84">
        <v>39479</v>
      </c>
      <c r="B83" s="87">
        <f>'RISK PAGE'!K89</f>
        <v>0</v>
      </c>
    </row>
    <row r="84" spans="1:2" x14ac:dyDescent="0.25">
      <c r="A84" s="84">
        <v>39508</v>
      </c>
      <c r="B84" s="87">
        <f>'RISK PAGE'!K90</f>
        <v>0</v>
      </c>
    </row>
    <row r="85" spans="1:2" x14ac:dyDescent="0.25">
      <c r="A85" s="84">
        <v>39539</v>
      </c>
      <c r="B85" s="87">
        <f>'RISK PAGE'!K91</f>
        <v>0</v>
      </c>
    </row>
    <row r="86" spans="1:2" x14ac:dyDescent="0.25">
      <c r="A86" s="84">
        <v>39569</v>
      </c>
      <c r="B86" s="87">
        <f>'RISK PAGE'!K92</f>
        <v>0</v>
      </c>
    </row>
    <row r="87" spans="1:2" x14ac:dyDescent="0.25">
      <c r="A87" s="84">
        <v>39600</v>
      </c>
      <c r="B87" s="87">
        <f>'RISK PAGE'!K93</f>
        <v>0</v>
      </c>
    </row>
    <row r="88" spans="1:2" x14ac:dyDescent="0.25">
      <c r="A88" s="84">
        <v>39630</v>
      </c>
      <c r="B88" s="87">
        <f>'RISK PAGE'!K94</f>
        <v>0</v>
      </c>
    </row>
    <row r="89" spans="1:2" x14ac:dyDescent="0.25">
      <c r="A89" s="84">
        <v>39600</v>
      </c>
      <c r="B89" s="87">
        <f>'RISK PAGE'!K95</f>
        <v>0</v>
      </c>
    </row>
    <row r="90" spans="1:2" x14ac:dyDescent="0.25">
      <c r="A90" s="84">
        <v>39630</v>
      </c>
      <c r="B90" s="87">
        <f>'RISK PAGE'!K96</f>
        <v>0</v>
      </c>
    </row>
    <row r="91" spans="1:2" x14ac:dyDescent="0.25">
      <c r="B91">
        <v>0</v>
      </c>
    </row>
    <row r="92" spans="1:2" x14ac:dyDescent="0.25">
      <c r="B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3"/>
  <sheetViews>
    <sheetView workbookViewId="0">
      <selection activeCell="D10" sqref="D10"/>
    </sheetView>
  </sheetViews>
  <sheetFormatPr defaultRowHeight="13.2" x14ac:dyDescent="0.25"/>
  <cols>
    <col min="1" max="15" width="9.6640625" style="153" customWidth="1"/>
    <col min="16" max="26" width="10.6640625" style="153" customWidth="1"/>
    <col min="27" max="39" width="9.109375" style="153" customWidth="1"/>
  </cols>
  <sheetData>
    <row r="1" spans="1:53" x14ac:dyDescent="0.25">
      <c r="A1" s="80"/>
      <c r="B1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5">
      <c r="A2" s="80" t="s">
        <v>355</v>
      </c>
      <c r="C2" s="369" t="e">
        <f t="shared" ref="C2:Z2" si="0">AVERAGE(C10:C10)</f>
        <v>#N/A</v>
      </c>
      <c r="D2" s="369" t="e">
        <f t="shared" si="0"/>
        <v>#N/A</v>
      </c>
      <c r="E2" s="369" t="e">
        <f t="shared" si="0"/>
        <v>#N/A</v>
      </c>
      <c r="F2" s="369" t="e">
        <f t="shared" si="0"/>
        <v>#N/A</v>
      </c>
      <c r="G2" s="369" t="e">
        <f t="shared" si="0"/>
        <v>#N/A</v>
      </c>
      <c r="H2" s="369" t="e">
        <f t="shared" si="0"/>
        <v>#N/A</v>
      </c>
      <c r="I2" s="369" t="e">
        <f t="shared" si="0"/>
        <v>#N/A</v>
      </c>
      <c r="J2" s="369" t="e">
        <f t="shared" si="0"/>
        <v>#N/A</v>
      </c>
      <c r="K2" s="369" t="e">
        <f t="shared" si="0"/>
        <v>#N/A</v>
      </c>
      <c r="L2" s="369" t="e">
        <f t="shared" si="0"/>
        <v>#N/A</v>
      </c>
      <c r="M2" s="369" t="e">
        <f t="shared" si="0"/>
        <v>#N/A</v>
      </c>
      <c r="N2" s="369" t="e">
        <f t="shared" si="0"/>
        <v>#N/A</v>
      </c>
      <c r="O2" s="369" t="e">
        <f t="shared" si="0"/>
        <v>#N/A</v>
      </c>
      <c r="P2" s="369" t="e">
        <f t="shared" si="0"/>
        <v>#N/A</v>
      </c>
      <c r="Q2" s="369" t="e">
        <f t="shared" si="0"/>
        <v>#N/A</v>
      </c>
      <c r="R2" s="369" t="e">
        <f t="shared" si="0"/>
        <v>#N/A</v>
      </c>
      <c r="S2" s="369" t="e">
        <f t="shared" si="0"/>
        <v>#N/A</v>
      </c>
      <c r="T2" s="369" t="e">
        <f t="shared" si="0"/>
        <v>#N/A</v>
      </c>
      <c r="U2" s="369" t="e">
        <f t="shared" si="0"/>
        <v>#N/A</v>
      </c>
      <c r="V2" s="369" t="e">
        <f t="shared" si="0"/>
        <v>#N/A</v>
      </c>
      <c r="W2" s="369" t="e">
        <f t="shared" si="0"/>
        <v>#N/A</v>
      </c>
      <c r="X2" s="369" t="e">
        <f t="shared" si="0"/>
        <v>#N/A</v>
      </c>
      <c r="Y2" s="369" t="e">
        <f t="shared" si="0"/>
        <v>#N/A</v>
      </c>
      <c r="Z2" s="369" t="e">
        <f t="shared" si="0"/>
        <v>#N/A</v>
      </c>
    </row>
    <row r="3" spans="1:53" x14ac:dyDescent="0.25">
      <c r="A3" s="80" t="s">
        <v>330</v>
      </c>
      <c r="B3" s="80"/>
      <c r="C3" s="369">
        <f>AVERAGE(C11:C13)</f>
        <v>-0.3033333333333334</v>
      </c>
      <c r="D3" s="369">
        <f t="shared" ref="D3:Z3" si="1">AVERAGE(D11:D13)</f>
        <v>-0.36000000000000004</v>
      </c>
      <c r="E3" s="369">
        <f t="shared" si="1"/>
        <v>-9.0000000000000011E-2</v>
      </c>
      <c r="F3" s="369">
        <f t="shared" si="1"/>
        <v>-3.833333333333333E-2</v>
      </c>
      <c r="G3" s="369">
        <f t="shared" si="1"/>
        <v>-0.155</v>
      </c>
      <c r="H3" s="369">
        <f t="shared" si="1"/>
        <v>9.9999999999999992E-2</v>
      </c>
      <c r="I3" s="369">
        <f t="shared" si="1"/>
        <v>-0.125</v>
      </c>
      <c r="J3" s="369">
        <f t="shared" si="1"/>
        <v>0.12833333333333333</v>
      </c>
      <c r="K3" s="369">
        <f t="shared" si="1"/>
        <v>1.3533333333333333</v>
      </c>
      <c r="L3" s="369">
        <f t="shared" si="1"/>
        <v>-5.5E-2</v>
      </c>
      <c r="M3" s="369">
        <f t="shared" si="1"/>
        <v>-8.3333333333333332E-3</v>
      </c>
      <c r="N3" s="369">
        <f t="shared" si="1"/>
        <v>-1.7500000000000002E-2</v>
      </c>
      <c r="O3" s="369">
        <f t="shared" si="1"/>
        <v>-0.10666666666666667</v>
      </c>
      <c r="P3" s="369">
        <f t="shared" si="1"/>
        <v>0.10000000000000002</v>
      </c>
      <c r="Q3" s="369">
        <f t="shared" si="1"/>
        <v>0.19083333333333333</v>
      </c>
      <c r="R3" s="369">
        <f t="shared" si="1"/>
        <v>0.12833333333333333</v>
      </c>
      <c r="S3" s="369">
        <f t="shared" si="1"/>
        <v>0.68</v>
      </c>
      <c r="T3" s="369">
        <f t="shared" si="1"/>
        <v>0.13333333333333333</v>
      </c>
      <c r="U3" s="369">
        <f t="shared" si="1"/>
        <v>-8.3333333333333332E-3</v>
      </c>
      <c r="V3" s="369">
        <f t="shared" si="1"/>
        <v>-0.14000000000000001</v>
      </c>
      <c r="W3" s="369">
        <f t="shared" si="1"/>
        <v>-0.08</v>
      </c>
      <c r="X3" s="369">
        <f t="shared" si="1"/>
        <v>-3.5000000000000003E-2</v>
      </c>
      <c r="Y3" s="369">
        <f t="shared" si="1"/>
        <v>1.3533333333333333</v>
      </c>
      <c r="Z3" s="369">
        <f t="shared" si="1"/>
        <v>0.68</v>
      </c>
    </row>
    <row r="4" spans="1:53" x14ac:dyDescent="0.25">
      <c r="A4" s="80" t="s">
        <v>353</v>
      </c>
      <c r="B4" s="80"/>
      <c r="C4" s="369" t="e">
        <f t="shared" ref="C4:Z4" si="2">AVERAGE(C10:C13)</f>
        <v>#N/A</v>
      </c>
      <c r="D4" s="369" t="e">
        <f t="shared" si="2"/>
        <v>#N/A</v>
      </c>
      <c r="E4" s="369" t="e">
        <f t="shared" si="2"/>
        <v>#N/A</v>
      </c>
      <c r="F4" s="369" t="e">
        <f t="shared" si="2"/>
        <v>#N/A</v>
      </c>
      <c r="G4" s="369" t="e">
        <f t="shared" si="2"/>
        <v>#N/A</v>
      </c>
      <c r="H4" s="369" t="e">
        <f t="shared" si="2"/>
        <v>#N/A</v>
      </c>
      <c r="I4" s="369" t="e">
        <f t="shared" si="2"/>
        <v>#N/A</v>
      </c>
      <c r="J4" s="369" t="e">
        <f t="shared" si="2"/>
        <v>#N/A</v>
      </c>
      <c r="K4" s="369" t="e">
        <f t="shared" si="2"/>
        <v>#N/A</v>
      </c>
      <c r="L4" s="369" t="e">
        <f t="shared" si="2"/>
        <v>#N/A</v>
      </c>
      <c r="M4" s="369" t="e">
        <f t="shared" si="2"/>
        <v>#N/A</v>
      </c>
      <c r="N4" s="369" t="e">
        <f t="shared" si="2"/>
        <v>#N/A</v>
      </c>
      <c r="O4" s="369" t="e">
        <f t="shared" si="2"/>
        <v>#N/A</v>
      </c>
      <c r="P4" s="369" t="e">
        <f t="shared" si="2"/>
        <v>#N/A</v>
      </c>
      <c r="Q4" s="369" t="e">
        <f t="shared" si="2"/>
        <v>#N/A</v>
      </c>
      <c r="R4" s="369" t="e">
        <f t="shared" si="2"/>
        <v>#N/A</v>
      </c>
      <c r="S4" s="369" t="e">
        <f t="shared" si="2"/>
        <v>#N/A</v>
      </c>
      <c r="T4" s="369" t="e">
        <f t="shared" si="2"/>
        <v>#N/A</v>
      </c>
      <c r="U4" s="369" t="e">
        <f t="shared" si="2"/>
        <v>#N/A</v>
      </c>
      <c r="V4" s="369" t="e">
        <f t="shared" si="2"/>
        <v>#N/A</v>
      </c>
      <c r="W4" s="369" t="e">
        <f t="shared" si="2"/>
        <v>#N/A</v>
      </c>
      <c r="X4" s="369" t="e">
        <f t="shared" si="2"/>
        <v>#N/A</v>
      </c>
      <c r="Y4" s="369" t="e">
        <f t="shared" si="2"/>
        <v>#N/A</v>
      </c>
      <c r="Z4" s="369" t="e">
        <f t="shared" si="2"/>
        <v>#N/A</v>
      </c>
      <c r="AA4" s="225" t="e">
        <f>IF(#REF!=3,#REF!,3)</f>
        <v>#REF!</v>
      </c>
      <c r="AB4" s="225" t="e">
        <f>IF(#REF!=3,#REF!,3)</f>
        <v>#REF!</v>
      </c>
      <c r="AD4" s="226"/>
      <c r="AE4" s="227" t="e">
        <f>SUM(AE10:AE21)</f>
        <v>#REF!</v>
      </c>
      <c r="AL4"/>
      <c r="AM4"/>
      <c r="AP4" s="153"/>
      <c r="AQ4" s="153"/>
      <c r="AR4" s="153"/>
      <c r="AV4" s="228"/>
      <c r="AW4" s="228"/>
      <c r="AX4" s="228"/>
      <c r="AY4" s="228"/>
      <c r="AZ4" s="228"/>
      <c r="BA4" s="228"/>
    </row>
    <row r="5" spans="1:53" x14ac:dyDescent="0.25">
      <c r="A5" s="80" t="s">
        <v>322</v>
      </c>
      <c r="B5" s="80"/>
      <c r="C5" s="369">
        <f>AVERAGE(C14:C20)</f>
        <v>-0.34714285714285714</v>
      </c>
      <c r="D5" s="369">
        <f t="shared" ref="D5:Z5" si="3">AVERAGE(D14:D20)</f>
        <v>-0.54142857142857148</v>
      </c>
      <c r="E5" s="369">
        <f t="shared" si="3"/>
        <v>-0.31928571428571434</v>
      </c>
      <c r="F5" s="369">
        <f t="shared" si="3"/>
        <v>2.4999999999999998E-2</v>
      </c>
      <c r="G5" s="369">
        <f t="shared" si="3"/>
        <v>-0.15071428571428575</v>
      </c>
      <c r="H5" s="369">
        <f t="shared" si="3"/>
        <v>0.03</v>
      </c>
      <c r="I5" s="369">
        <f t="shared" si="3"/>
        <v>-0.11</v>
      </c>
      <c r="J5" s="369">
        <f t="shared" si="3"/>
        <v>0.14857142857142858</v>
      </c>
      <c r="K5" s="369">
        <f t="shared" si="3"/>
        <v>0.38499999999999995</v>
      </c>
      <c r="L5" s="369">
        <f t="shared" si="3"/>
        <v>-4.6428571428571423E-2</v>
      </c>
      <c r="M5" s="369">
        <f t="shared" si="3"/>
        <v>-8.9999999999999983E-2</v>
      </c>
      <c r="N5" s="369">
        <f t="shared" si="3"/>
        <v>3.0000000000000002E-2</v>
      </c>
      <c r="O5" s="369">
        <f t="shared" si="3"/>
        <v>-0.12</v>
      </c>
      <c r="P5" s="369">
        <f t="shared" si="3"/>
        <v>8.4999999999999992E-2</v>
      </c>
      <c r="Q5" s="369">
        <f t="shared" si="3"/>
        <v>0.17499999999999999</v>
      </c>
      <c r="R5" s="369">
        <f t="shared" si="3"/>
        <v>0.14857142857142858</v>
      </c>
      <c r="S5" s="369">
        <f t="shared" si="3"/>
        <v>0.33178571428571429</v>
      </c>
      <c r="T5" s="369">
        <f t="shared" si="3"/>
        <v>0.17285714285714285</v>
      </c>
      <c r="U5" s="369">
        <f t="shared" si="3"/>
        <v>-8.9999999999999983E-2</v>
      </c>
      <c r="V5" s="369">
        <f t="shared" si="3"/>
        <v>-0.11285714285714285</v>
      </c>
      <c r="W5" s="369">
        <f t="shared" si="3"/>
        <v>-7.0000000000000007E-2</v>
      </c>
      <c r="X5" s="369">
        <f t="shared" si="3"/>
        <v>-2.2142857142857141E-2</v>
      </c>
      <c r="Y5" s="369">
        <f t="shared" si="3"/>
        <v>0.38499999999999995</v>
      </c>
      <c r="Z5" s="369">
        <f t="shared" si="3"/>
        <v>0.33178571428571429</v>
      </c>
      <c r="AA5" s="225"/>
      <c r="AB5" s="225"/>
      <c r="AD5" s="225"/>
      <c r="AE5" s="227"/>
      <c r="AL5"/>
      <c r="AM5"/>
      <c r="AP5" s="153"/>
      <c r="AQ5" s="153"/>
      <c r="AR5" s="153"/>
      <c r="AV5" s="261"/>
      <c r="AW5" s="261"/>
      <c r="AX5" s="262"/>
      <c r="AY5" s="261"/>
      <c r="AZ5" s="261"/>
      <c r="BA5" s="261"/>
    </row>
    <row r="6" spans="1:53" x14ac:dyDescent="0.25">
      <c r="A6" s="153" t="s">
        <v>356</v>
      </c>
      <c r="B6" s="80"/>
      <c r="C6" s="369">
        <f>AVERAGE(C21:C25)</f>
        <v>-0.22000000000000003</v>
      </c>
      <c r="D6" s="369">
        <f t="shared" ref="D6:Z6" si="4">AVERAGE(D21:D25)</f>
        <v>-0.28600000000000003</v>
      </c>
      <c r="E6" s="369">
        <f t="shared" si="4"/>
        <v>7.0000000000000021E-2</v>
      </c>
      <c r="F6" s="369">
        <f t="shared" si="4"/>
        <v>2.4E-2</v>
      </c>
      <c r="G6" s="369">
        <f t="shared" si="4"/>
        <v>-0.15059999999999998</v>
      </c>
      <c r="H6" s="369">
        <f t="shared" si="4"/>
        <v>0.121</v>
      </c>
      <c r="I6" s="369">
        <f t="shared" si="4"/>
        <v>-0.1285</v>
      </c>
      <c r="J6" s="369">
        <f t="shared" si="4"/>
        <v>0.215</v>
      </c>
      <c r="K6" s="369">
        <f t="shared" si="4"/>
        <v>1.19</v>
      </c>
      <c r="L6" s="369">
        <f t="shared" si="4"/>
        <v>8.6999999999999994E-2</v>
      </c>
      <c r="M6" s="369">
        <f t="shared" si="4"/>
        <v>0.01</v>
      </c>
      <c r="N6" s="369">
        <f t="shared" si="4"/>
        <v>-3.5000000000000003E-2</v>
      </c>
      <c r="O6" s="369">
        <f t="shared" si="4"/>
        <v>-0.12</v>
      </c>
      <c r="P6" s="369">
        <f t="shared" si="4"/>
        <v>0.13600000000000001</v>
      </c>
      <c r="Q6" s="369">
        <f t="shared" si="4"/>
        <v>0.33600000000000002</v>
      </c>
      <c r="R6" s="369">
        <f t="shared" si="4"/>
        <v>0.215</v>
      </c>
      <c r="S6" s="369">
        <f t="shared" si="4"/>
        <v>0.78</v>
      </c>
      <c r="T6" s="369">
        <f t="shared" si="4"/>
        <v>0.3</v>
      </c>
      <c r="U6" s="369">
        <f t="shared" si="4"/>
        <v>0</v>
      </c>
      <c r="V6" s="369">
        <f t="shared" si="4"/>
        <v>-0.13500000000000001</v>
      </c>
      <c r="W6" s="369">
        <f t="shared" si="4"/>
        <v>-7.400000000000001E-2</v>
      </c>
      <c r="X6" s="369">
        <f t="shared" si="4"/>
        <v>-2.5000000000000001E-2</v>
      </c>
      <c r="Y6" s="369">
        <f t="shared" si="4"/>
        <v>1.19</v>
      </c>
      <c r="Z6" s="369">
        <f t="shared" si="4"/>
        <v>0.78</v>
      </c>
      <c r="AA6" s="225"/>
      <c r="AB6" s="225"/>
      <c r="AD6" s="225"/>
      <c r="AE6" s="227"/>
      <c r="AL6"/>
      <c r="AM6"/>
      <c r="AP6" s="153"/>
      <c r="AQ6" s="153"/>
      <c r="AR6" s="153"/>
      <c r="AV6" s="261"/>
      <c r="AW6" s="261"/>
      <c r="AX6" s="262"/>
      <c r="AY6" s="261"/>
      <c r="AZ6" s="261"/>
      <c r="BA6" s="261"/>
    </row>
    <row r="7" spans="1:53" x14ac:dyDescent="0.25">
      <c r="B7" s="80"/>
      <c r="C7" s="369"/>
      <c r="D7" s="369"/>
      <c r="E7" s="369"/>
      <c r="F7" s="369"/>
      <c r="G7" s="369"/>
      <c r="H7" s="369"/>
      <c r="I7" s="369"/>
      <c r="J7" s="369"/>
      <c r="K7" s="369"/>
      <c r="L7" s="369"/>
      <c r="M7" s="369"/>
      <c r="N7" s="369"/>
      <c r="O7" s="369"/>
      <c r="P7" s="369"/>
      <c r="Q7" s="369"/>
      <c r="R7" s="369"/>
      <c r="S7" s="369"/>
      <c r="T7" s="369"/>
      <c r="U7" s="369"/>
      <c r="V7" s="369"/>
      <c r="W7" s="369"/>
      <c r="X7" s="369"/>
      <c r="Y7" s="369"/>
      <c r="Z7" s="369"/>
      <c r="AA7" s="225"/>
      <c r="AB7" s="225"/>
      <c r="AD7" s="225"/>
      <c r="AE7" s="227"/>
      <c r="AL7"/>
      <c r="AM7"/>
      <c r="AP7" s="153"/>
      <c r="AQ7" s="153"/>
      <c r="AR7" s="153"/>
      <c r="AV7" s="261"/>
      <c r="AW7" s="261"/>
      <c r="AX7" s="262"/>
      <c r="AY7" s="261"/>
      <c r="AZ7" s="261"/>
      <c r="BA7" s="261"/>
    </row>
    <row r="8" spans="1:53" ht="13.8" thickBot="1" x14ac:dyDescent="0.3">
      <c r="B8" s="154"/>
      <c r="C8" s="155" t="s">
        <v>26</v>
      </c>
      <c r="D8" s="155" t="s">
        <v>28</v>
      </c>
      <c r="E8" s="155" t="s">
        <v>27</v>
      </c>
      <c r="F8" s="155" t="s">
        <v>29</v>
      </c>
      <c r="G8" s="155" t="s">
        <v>25</v>
      </c>
      <c r="H8" s="155" t="s">
        <v>12</v>
      </c>
      <c r="I8" s="155" t="s">
        <v>249</v>
      </c>
      <c r="J8" s="155" t="s">
        <v>13</v>
      </c>
      <c r="K8" s="155" t="s">
        <v>22</v>
      </c>
      <c r="L8" s="155" t="s">
        <v>214</v>
      </c>
      <c r="M8" s="155" t="s">
        <v>6</v>
      </c>
      <c r="N8" s="155" t="s">
        <v>23</v>
      </c>
      <c r="O8" s="155" t="s">
        <v>8</v>
      </c>
      <c r="P8" s="155" t="s">
        <v>11</v>
      </c>
      <c r="Q8" s="155" t="s">
        <v>14</v>
      </c>
      <c r="R8" s="155" t="s">
        <v>13</v>
      </c>
      <c r="S8" s="155" t="s">
        <v>241</v>
      </c>
      <c r="T8" s="155" t="s">
        <v>50</v>
      </c>
      <c r="U8" s="155" t="s">
        <v>39</v>
      </c>
      <c r="V8" s="155" t="s">
        <v>55</v>
      </c>
      <c r="W8" s="155" t="s">
        <v>38</v>
      </c>
      <c r="X8" s="155" t="s">
        <v>17</v>
      </c>
      <c r="Y8" s="155" t="s">
        <v>22</v>
      </c>
      <c r="Z8" s="155" t="s">
        <v>241</v>
      </c>
      <c r="AA8" s="153">
        <v>4</v>
      </c>
      <c r="AB8" s="153">
        <v>4</v>
      </c>
      <c r="AI8" s="229" t="s">
        <v>250</v>
      </c>
      <c r="AJ8" s="228" t="s">
        <v>251</v>
      </c>
      <c r="AK8" s="228" t="s">
        <v>85</v>
      </c>
      <c r="AL8" s="228" t="s">
        <v>96</v>
      </c>
      <c r="AM8" s="228" t="s">
        <v>94</v>
      </c>
      <c r="AN8" s="228" t="s">
        <v>95</v>
      </c>
      <c r="AP8" s="229"/>
      <c r="AQ8" s="228" t="s">
        <v>251</v>
      </c>
      <c r="AR8" s="228" t="s">
        <v>85</v>
      </c>
      <c r="AS8" s="228" t="s">
        <v>96</v>
      </c>
      <c r="AT8" s="228" t="s">
        <v>94</v>
      </c>
      <c r="AU8" s="228" t="s">
        <v>95</v>
      </c>
      <c r="AV8" s="225"/>
      <c r="AW8" s="225"/>
      <c r="AX8" s="226"/>
      <c r="AY8" s="153"/>
      <c r="AZ8" s="153"/>
      <c r="BA8" s="153"/>
    </row>
    <row r="9" spans="1:53" ht="14.4" thickTop="1" thickBot="1" x14ac:dyDescent="0.3">
      <c r="A9" s="156" t="s">
        <v>97</v>
      </c>
      <c r="B9" s="156" t="s">
        <v>100</v>
      </c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225"/>
      <c r="AB9" s="225"/>
      <c r="AE9" s="153" t="s">
        <v>114</v>
      </c>
      <c r="AF9" s="153" t="s">
        <v>252</v>
      </c>
      <c r="AI9" s="226"/>
      <c r="AL9"/>
      <c r="AM9"/>
      <c r="AP9" s="226"/>
      <c r="AQ9" s="153"/>
      <c r="AR9" s="153"/>
      <c r="AV9" s="225"/>
      <c r="AW9" s="225"/>
      <c r="AX9" s="226"/>
      <c r="AY9" s="225"/>
      <c r="AZ9" s="153"/>
      <c r="BA9" s="226"/>
    </row>
    <row r="10" spans="1:53" ht="13.8" thickTop="1" x14ac:dyDescent="0.25">
      <c r="A10" s="157">
        <v>37226</v>
      </c>
      <c r="B10" s="158">
        <f t="shared" ref="B10:B35" si="5">VLOOKUP(A10,STRADDLE,5,FALSE)</f>
        <v>2.9630000000000001</v>
      </c>
      <c r="C10" s="158" t="e">
        <f t="shared" ref="C10:L14" si="6">VLOOKUP($A10,curvesettle,HLOOKUP(C$8,curvesettle,2,FALSE),FALSE)</f>
        <v>#N/A</v>
      </c>
      <c r="D10" s="158" t="e">
        <f t="shared" si="6"/>
        <v>#N/A</v>
      </c>
      <c r="E10" s="158" t="e">
        <f t="shared" si="6"/>
        <v>#N/A</v>
      </c>
      <c r="F10" s="158" t="e">
        <f t="shared" si="6"/>
        <v>#N/A</v>
      </c>
      <c r="G10" s="158" t="e">
        <f t="shared" si="6"/>
        <v>#N/A</v>
      </c>
      <c r="H10" s="158" t="e">
        <f t="shared" si="6"/>
        <v>#N/A</v>
      </c>
      <c r="I10" s="158" t="e">
        <f t="shared" si="6"/>
        <v>#N/A</v>
      </c>
      <c r="J10" s="158" t="e">
        <f t="shared" si="6"/>
        <v>#N/A</v>
      </c>
      <c r="K10" s="158" t="e">
        <f t="shared" si="6"/>
        <v>#N/A</v>
      </c>
      <c r="L10" s="158" t="e">
        <f t="shared" si="6"/>
        <v>#N/A</v>
      </c>
      <c r="M10" s="158" t="e">
        <f t="shared" ref="M10:Z14" si="7">VLOOKUP($A10,curvesettle,HLOOKUP(M$8,curvesettle,2,FALSE),FALSE)</f>
        <v>#N/A</v>
      </c>
      <c r="N10" s="158" t="e">
        <f t="shared" si="7"/>
        <v>#N/A</v>
      </c>
      <c r="O10" s="158" t="e">
        <f t="shared" si="7"/>
        <v>#N/A</v>
      </c>
      <c r="P10" s="158" t="e">
        <f t="shared" si="7"/>
        <v>#N/A</v>
      </c>
      <c r="Q10" s="158" t="e">
        <f t="shared" si="7"/>
        <v>#N/A</v>
      </c>
      <c r="R10" s="158" t="e">
        <f t="shared" si="7"/>
        <v>#N/A</v>
      </c>
      <c r="S10" s="158" t="e">
        <f t="shared" si="7"/>
        <v>#N/A</v>
      </c>
      <c r="T10" s="158" t="e">
        <f t="shared" si="7"/>
        <v>#N/A</v>
      </c>
      <c r="U10" s="158" t="e">
        <f t="shared" si="7"/>
        <v>#N/A</v>
      </c>
      <c r="V10" s="158" t="e">
        <f t="shared" si="7"/>
        <v>#N/A</v>
      </c>
      <c r="W10" s="158" t="e">
        <f t="shared" si="7"/>
        <v>#N/A</v>
      </c>
      <c r="X10" s="158" t="e">
        <f t="shared" si="7"/>
        <v>#N/A</v>
      </c>
      <c r="Y10" s="158" t="e">
        <f t="shared" si="7"/>
        <v>#N/A</v>
      </c>
      <c r="Z10" s="158" t="e">
        <f t="shared" si="7"/>
        <v>#N/A</v>
      </c>
      <c r="AA10" s="230" t="e">
        <f t="shared" ref="AA10:AA23" si="8">Y10-Z10</f>
        <v>#N/A</v>
      </c>
      <c r="AB10" s="230" t="e">
        <f t="shared" ref="AB10:AB35" si="9">IF($AE10=0,0,bsd(AB$8,AB$4,$F10,$H10,$P10,$M10,$Q10,0.1))</f>
        <v>#REF!</v>
      </c>
      <c r="AD10" s="231"/>
      <c r="AE10" s="231" t="e">
        <f>IF(#REF!=1,N10,IF(AF10&gt;0,A11-A10,0))</f>
        <v>#REF!</v>
      </c>
      <c r="AF10" s="157" t="e">
        <f>IF(A10&lt;=#REF!,A10,0)</f>
        <v>#REF!</v>
      </c>
      <c r="AH10" s="153" t="e">
        <f t="shared" ref="AH10:AH21" si="10">AE10*B10</f>
        <v>#REF!</v>
      </c>
      <c r="AI10" s="232" t="e">
        <f t="shared" ref="AI10:AI21" si="11">AE10*F10</f>
        <v>#REF!</v>
      </c>
      <c r="AJ10" s="233" t="e">
        <f t="shared" ref="AJ10:AJ21" si="12">$AE10*S10</f>
        <v>#REF!</v>
      </c>
      <c r="AK10" s="233" t="e">
        <f t="shared" ref="AK10:AK21" si="13">$AE10*U10</f>
        <v>#REF!</v>
      </c>
      <c r="AL10" s="233" t="e">
        <f t="shared" ref="AL10:AL21" si="14">$AE10*W10</f>
        <v>#REF!</v>
      </c>
      <c r="AM10" s="233" t="e">
        <f t="shared" ref="AM10:AM21" si="15">$AE10*Y10</f>
        <v>#REF!</v>
      </c>
      <c r="AN10" s="233" t="e">
        <f t="shared" ref="AN10:AN21" si="16">$AE10*AA10</f>
        <v>#REF!</v>
      </c>
      <c r="AP10" s="232"/>
      <c r="AQ10" s="233" t="e">
        <f t="shared" ref="AQ10:AQ21" si="17">$AE10*T10</f>
        <v>#REF!</v>
      </c>
      <c r="AR10" s="233" t="e">
        <f t="shared" ref="AR10:AR21" si="18">$AE10*V10</f>
        <v>#REF!</v>
      </c>
      <c r="AS10" s="233" t="e">
        <f t="shared" ref="AS10:AS21" si="19">$AE10*X10</f>
        <v>#REF!</v>
      </c>
      <c r="AT10" s="233" t="e">
        <f t="shared" ref="AT10:AT21" si="20">$AE10*Z10</f>
        <v>#REF!</v>
      </c>
      <c r="AU10" s="233" t="e">
        <f t="shared" ref="AU10:AU21" si="21">$AE10*AB10</f>
        <v>#REF!</v>
      </c>
      <c r="AV10" s="234"/>
      <c r="AW10" s="233"/>
      <c r="AX10" s="234"/>
      <c r="AY10" s="235"/>
      <c r="AZ10" s="235"/>
      <c r="BA10" s="235"/>
    </row>
    <row r="11" spans="1:53" x14ac:dyDescent="0.25">
      <c r="A11" s="157">
        <f t="shared" ref="A11:A19" si="22">DATE(YEAR(A10),MONTH(A10)+1,1)</f>
        <v>37257</v>
      </c>
      <c r="B11" s="158">
        <f t="shared" si="5"/>
        <v>2.9849999999999999</v>
      </c>
      <c r="C11" s="158">
        <f t="shared" si="6"/>
        <v>-0.27</v>
      </c>
      <c r="D11" s="158">
        <f t="shared" si="6"/>
        <v>-0.31</v>
      </c>
      <c r="E11" s="158">
        <f t="shared" si="6"/>
        <v>0.06</v>
      </c>
      <c r="F11" s="158">
        <f t="shared" si="6"/>
        <v>-1.4999999999999999E-2</v>
      </c>
      <c r="G11" s="158">
        <f t="shared" si="6"/>
        <v>-0.15</v>
      </c>
      <c r="H11" s="158">
        <f t="shared" si="6"/>
        <v>0.12</v>
      </c>
      <c r="I11" s="158">
        <f t="shared" si="6"/>
        <v>-0.12</v>
      </c>
      <c r="J11" s="158">
        <f t="shared" si="6"/>
        <v>0.13250000000000001</v>
      </c>
      <c r="K11" s="158">
        <f t="shared" si="6"/>
        <v>1.72</v>
      </c>
      <c r="L11" s="158">
        <f t="shared" si="6"/>
        <v>-1.4999999999999999E-2</v>
      </c>
      <c r="M11" s="158">
        <f t="shared" si="7"/>
        <v>-1.4999999999999999E-2</v>
      </c>
      <c r="N11" s="158">
        <f t="shared" si="7"/>
        <v>-2.2499999999999999E-2</v>
      </c>
      <c r="O11" s="158">
        <f t="shared" si="7"/>
        <v>-0.11</v>
      </c>
      <c r="P11" s="158">
        <f t="shared" si="7"/>
        <v>0.105</v>
      </c>
      <c r="Q11" s="158">
        <f t="shared" si="7"/>
        <v>0.20250000000000001</v>
      </c>
      <c r="R11" s="158">
        <f t="shared" si="7"/>
        <v>0.13250000000000001</v>
      </c>
      <c r="S11" s="158">
        <f t="shared" si="7"/>
        <v>0.78</v>
      </c>
      <c r="T11" s="158">
        <f t="shared" si="7"/>
        <v>0.2</v>
      </c>
      <c r="U11" s="158">
        <f t="shared" si="7"/>
        <v>-1.4999999999999999E-2</v>
      </c>
      <c r="V11" s="158">
        <f t="shared" si="7"/>
        <v>-0.14000000000000001</v>
      </c>
      <c r="W11" s="158">
        <f t="shared" si="7"/>
        <v>-0.08</v>
      </c>
      <c r="X11" s="158">
        <f t="shared" si="7"/>
        <v>-3.5000000000000003E-2</v>
      </c>
      <c r="Y11" s="158">
        <f t="shared" si="7"/>
        <v>1.72</v>
      </c>
      <c r="Z11" s="158">
        <f t="shared" si="7"/>
        <v>0.78</v>
      </c>
      <c r="AA11" s="230">
        <f t="shared" si="8"/>
        <v>0.94</v>
      </c>
      <c r="AB11" s="230" t="e">
        <f t="shared" si="9"/>
        <v>#REF!</v>
      </c>
      <c r="AD11" s="231"/>
      <c r="AE11" s="231" t="e">
        <f>IF(#REF!=1,N11,IF(AF11&gt;0,A12-A11,0))</f>
        <v>#REF!</v>
      </c>
      <c r="AF11" s="157" t="e">
        <f>IF(A11&lt;=#REF!,A11,0)</f>
        <v>#REF!</v>
      </c>
      <c r="AH11" s="153" t="e">
        <f t="shared" si="10"/>
        <v>#REF!</v>
      </c>
      <c r="AI11" s="232" t="e">
        <f t="shared" si="11"/>
        <v>#REF!</v>
      </c>
      <c r="AJ11" s="233" t="e">
        <f t="shared" si="12"/>
        <v>#REF!</v>
      </c>
      <c r="AK11" s="233" t="e">
        <f t="shared" si="13"/>
        <v>#REF!</v>
      </c>
      <c r="AL11" s="233" t="e">
        <f t="shared" si="14"/>
        <v>#REF!</v>
      </c>
      <c r="AM11" s="233" t="e">
        <f t="shared" si="15"/>
        <v>#REF!</v>
      </c>
      <c r="AN11" s="233" t="e">
        <f t="shared" si="16"/>
        <v>#REF!</v>
      </c>
      <c r="AP11" s="232"/>
      <c r="AQ11" s="233" t="e">
        <f t="shared" si="17"/>
        <v>#REF!</v>
      </c>
      <c r="AR11" s="233" t="e">
        <f t="shared" si="18"/>
        <v>#REF!</v>
      </c>
      <c r="AS11" s="233" t="e">
        <f t="shared" si="19"/>
        <v>#REF!</v>
      </c>
      <c r="AT11" s="233" t="e">
        <f t="shared" si="20"/>
        <v>#REF!</v>
      </c>
      <c r="AU11" s="233" t="e">
        <f t="shared" si="21"/>
        <v>#REF!</v>
      </c>
      <c r="AV11" s="234"/>
      <c r="AW11" s="233"/>
      <c r="AX11" s="234"/>
      <c r="AY11" s="235"/>
      <c r="AZ11" s="235"/>
      <c r="BA11" s="235"/>
    </row>
    <row r="12" spans="1:53" x14ac:dyDescent="0.25">
      <c r="A12" s="157">
        <f t="shared" si="22"/>
        <v>37288</v>
      </c>
      <c r="B12" s="158">
        <f t="shared" si="5"/>
        <v>2.8650000000000002</v>
      </c>
      <c r="C12" s="158">
        <f t="shared" si="6"/>
        <v>-0.3</v>
      </c>
      <c r="D12" s="158">
        <f t="shared" si="6"/>
        <v>-0.34</v>
      </c>
      <c r="E12" s="158">
        <f t="shared" si="6"/>
        <v>-0.08</v>
      </c>
      <c r="F12" s="158">
        <f t="shared" si="6"/>
        <v>-0.09</v>
      </c>
      <c r="G12" s="158">
        <f t="shared" si="6"/>
        <v>-0.155</v>
      </c>
      <c r="H12" s="158">
        <f t="shared" si="6"/>
        <v>9.5000000000000001E-2</v>
      </c>
      <c r="I12" s="158">
        <f t="shared" si="6"/>
        <v>-0.125</v>
      </c>
      <c r="J12" s="158">
        <f t="shared" si="6"/>
        <v>0.13250000000000001</v>
      </c>
      <c r="K12" s="158">
        <f t="shared" si="6"/>
        <v>1.7</v>
      </c>
      <c r="L12" s="158">
        <f t="shared" si="6"/>
        <v>-0.05</v>
      </c>
      <c r="M12" s="158">
        <f t="shared" si="7"/>
        <v>-5.0000000000000001E-3</v>
      </c>
      <c r="N12" s="158">
        <f t="shared" si="7"/>
        <v>-1.7500000000000002E-2</v>
      </c>
      <c r="O12" s="158">
        <f t="shared" si="7"/>
        <v>-0.105</v>
      </c>
      <c r="P12" s="158">
        <f t="shared" si="7"/>
        <v>0.1</v>
      </c>
      <c r="Q12" s="158">
        <f t="shared" si="7"/>
        <v>0.2</v>
      </c>
      <c r="R12" s="158">
        <f t="shared" si="7"/>
        <v>0.13250000000000001</v>
      </c>
      <c r="S12" s="158">
        <f t="shared" si="7"/>
        <v>0.78</v>
      </c>
      <c r="T12" s="158">
        <f t="shared" si="7"/>
        <v>0.11</v>
      </c>
      <c r="U12" s="158">
        <f t="shared" si="7"/>
        <v>-5.0000000000000001E-3</v>
      </c>
      <c r="V12" s="158">
        <f t="shared" si="7"/>
        <v>-0.14000000000000001</v>
      </c>
      <c r="W12" s="158">
        <f t="shared" si="7"/>
        <v>-0.08</v>
      </c>
      <c r="X12" s="158">
        <f t="shared" si="7"/>
        <v>-3.5000000000000003E-2</v>
      </c>
      <c r="Y12" s="158">
        <f t="shared" si="7"/>
        <v>1.7</v>
      </c>
      <c r="Z12" s="158">
        <f t="shared" si="7"/>
        <v>0.78</v>
      </c>
      <c r="AA12" s="230">
        <f t="shared" si="8"/>
        <v>0.91999999999999993</v>
      </c>
      <c r="AB12" s="230" t="e">
        <f t="shared" si="9"/>
        <v>#REF!</v>
      </c>
      <c r="AD12" s="231"/>
      <c r="AE12" s="231" t="e">
        <f>IF(#REF!=1,N12,IF(AF12&gt;0,A13-A12,0))</f>
        <v>#REF!</v>
      </c>
      <c r="AF12" s="157" t="e">
        <f>IF(A12&lt;=#REF!,A12,0)</f>
        <v>#REF!</v>
      </c>
      <c r="AH12" s="153" t="e">
        <f t="shared" si="10"/>
        <v>#REF!</v>
      </c>
      <c r="AI12" s="232" t="e">
        <f t="shared" si="11"/>
        <v>#REF!</v>
      </c>
      <c r="AJ12" s="233" t="e">
        <f t="shared" si="12"/>
        <v>#REF!</v>
      </c>
      <c r="AK12" s="233" t="e">
        <f t="shared" si="13"/>
        <v>#REF!</v>
      </c>
      <c r="AL12" s="233" t="e">
        <f t="shared" si="14"/>
        <v>#REF!</v>
      </c>
      <c r="AM12" s="233" t="e">
        <f t="shared" si="15"/>
        <v>#REF!</v>
      </c>
      <c r="AN12" s="233" t="e">
        <f t="shared" si="16"/>
        <v>#REF!</v>
      </c>
      <c r="AP12" s="232"/>
      <c r="AQ12" s="233" t="e">
        <f t="shared" si="17"/>
        <v>#REF!</v>
      </c>
      <c r="AR12" s="233" t="e">
        <f t="shared" si="18"/>
        <v>#REF!</v>
      </c>
      <c r="AS12" s="233" t="e">
        <f t="shared" si="19"/>
        <v>#REF!</v>
      </c>
      <c r="AT12" s="233" t="e">
        <f t="shared" si="20"/>
        <v>#REF!</v>
      </c>
      <c r="AU12" s="233" t="e">
        <f t="shared" si="21"/>
        <v>#REF!</v>
      </c>
      <c r="AV12" s="234"/>
      <c r="AW12" s="233"/>
      <c r="AX12" s="234"/>
      <c r="AY12" s="235"/>
      <c r="AZ12" s="235"/>
      <c r="BA12" s="235"/>
    </row>
    <row r="13" spans="1:53" x14ac:dyDescent="0.25">
      <c r="A13" s="157">
        <f t="shared" si="22"/>
        <v>37316</v>
      </c>
      <c r="B13" s="158">
        <f t="shared" si="5"/>
        <v>2.7280000000000002</v>
      </c>
      <c r="C13" s="158">
        <f t="shared" si="6"/>
        <v>-0.34</v>
      </c>
      <c r="D13" s="158">
        <f t="shared" si="6"/>
        <v>-0.43</v>
      </c>
      <c r="E13" s="158">
        <f t="shared" si="6"/>
        <v>-0.25</v>
      </c>
      <c r="F13" s="158">
        <f t="shared" si="6"/>
        <v>-0.01</v>
      </c>
      <c r="G13" s="158">
        <f t="shared" si="6"/>
        <v>-0.16</v>
      </c>
      <c r="H13" s="158">
        <f t="shared" si="6"/>
        <v>8.5000000000000006E-2</v>
      </c>
      <c r="I13" s="158">
        <f t="shared" si="6"/>
        <v>-0.13</v>
      </c>
      <c r="J13" s="158">
        <f t="shared" si="6"/>
        <v>0.12</v>
      </c>
      <c r="K13" s="158">
        <f t="shared" si="6"/>
        <v>0.64</v>
      </c>
      <c r="L13" s="158">
        <f t="shared" si="6"/>
        <v>-0.1</v>
      </c>
      <c r="M13" s="158">
        <f t="shared" si="7"/>
        <v>-5.0000000000000001E-3</v>
      </c>
      <c r="N13" s="158">
        <f t="shared" si="7"/>
        <v>-1.2500000000000001E-2</v>
      </c>
      <c r="O13" s="158">
        <f t="shared" si="7"/>
        <v>-0.105</v>
      </c>
      <c r="P13" s="158">
        <f t="shared" si="7"/>
        <v>9.5000000000000001E-2</v>
      </c>
      <c r="Q13" s="158">
        <f t="shared" si="7"/>
        <v>0.17</v>
      </c>
      <c r="R13" s="158">
        <f t="shared" si="7"/>
        <v>0.12</v>
      </c>
      <c r="S13" s="158">
        <f t="shared" si="7"/>
        <v>0.48</v>
      </c>
      <c r="T13" s="158">
        <f t="shared" si="7"/>
        <v>0.09</v>
      </c>
      <c r="U13" s="158">
        <f t="shared" si="7"/>
        <v>-5.0000000000000001E-3</v>
      </c>
      <c r="V13" s="158">
        <f t="shared" si="7"/>
        <v>-0.14000000000000001</v>
      </c>
      <c r="W13" s="158">
        <f t="shared" si="7"/>
        <v>-0.08</v>
      </c>
      <c r="X13" s="158">
        <f t="shared" si="7"/>
        <v>-3.5000000000000003E-2</v>
      </c>
      <c r="Y13" s="158">
        <f t="shared" si="7"/>
        <v>0.64</v>
      </c>
      <c r="Z13" s="158">
        <f t="shared" si="7"/>
        <v>0.48</v>
      </c>
      <c r="AA13" s="230">
        <f t="shared" si="8"/>
        <v>0.16000000000000003</v>
      </c>
      <c r="AB13" s="230" t="e">
        <f t="shared" si="9"/>
        <v>#REF!</v>
      </c>
      <c r="AD13" s="231"/>
      <c r="AE13" s="231" t="e">
        <f>IF(#REF!=1,N13,IF(AF13&gt;0,A14-A13,0))</f>
        <v>#REF!</v>
      </c>
      <c r="AF13" s="157" t="e">
        <f>IF(A13&lt;=#REF!,A13,0)</f>
        <v>#REF!</v>
      </c>
      <c r="AH13" s="153" t="e">
        <f t="shared" si="10"/>
        <v>#REF!</v>
      </c>
      <c r="AI13" s="232" t="e">
        <f t="shared" si="11"/>
        <v>#REF!</v>
      </c>
      <c r="AJ13" s="233" t="e">
        <f t="shared" si="12"/>
        <v>#REF!</v>
      </c>
      <c r="AK13" s="233" t="e">
        <f t="shared" si="13"/>
        <v>#REF!</v>
      </c>
      <c r="AL13" s="233" t="e">
        <f t="shared" si="14"/>
        <v>#REF!</v>
      </c>
      <c r="AM13" s="233" t="e">
        <f t="shared" si="15"/>
        <v>#REF!</v>
      </c>
      <c r="AN13" s="233" t="e">
        <f t="shared" si="16"/>
        <v>#REF!</v>
      </c>
      <c r="AP13" s="232"/>
      <c r="AQ13" s="233" t="e">
        <f t="shared" si="17"/>
        <v>#REF!</v>
      </c>
      <c r="AR13" s="233" t="e">
        <f t="shared" si="18"/>
        <v>#REF!</v>
      </c>
      <c r="AS13" s="233" t="e">
        <f t="shared" si="19"/>
        <v>#REF!</v>
      </c>
      <c r="AT13" s="233" t="e">
        <f t="shared" si="20"/>
        <v>#REF!</v>
      </c>
      <c r="AU13" s="233" t="e">
        <f t="shared" si="21"/>
        <v>#REF!</v>
      </c>
      <c r="AV13" s="234"/>
      <c r="AW13" s="233"/>
      <c r="AX13" s="234"/>
      <c r="AY13" s="235"/>
      <c r="AZ13" s="235"/>
      <c r="BA13" s="235"/>
    </row>
    <row r="14" spans="1:53" x14ac:dyDescent="0.25">
      <c r="A14" s="157">
        <f t="shared" si="22"/>
        <v>37347</v>
      </c>
      <c r="B14" s="158">
        <f t="shared" si="5"/>
        <v>2.625</v>
      </c>
      <c r="C14" s="158">
        <f t="shared" si="6"/>
        <v>-0.36</v>
      </c>
      <c r="D14" s="158">
        <f t="shared" si="6"/>
        <v>-0.53</v>
      </c>
      <c r="E14" s="158">
        <f t="shared" si="6"/>
        <v>-0.27500000000000002</v>
      </c>
      <c r="F14" s="158">
        <f t="shared" si="6"/>
        <v>-0.09</v>
      </c>
      <c r="G14" s="158">
        <f t="shared" si="6"/>
        <v>-0.17499999999999999</v>
      </c>
      <c r="H14" s="158">
        <f t="shared" si="6"/>
        <v>0.03</v>
      </c>
      <c r="I14" s="158">
        <f t="shared" si="6"/>
        <v>-0.13500000000000001</v>
      </c>
      <c r="J14" s="158">
        <f t="shared" si="6"/>
        <v>0.15</v>
      </c>
      <c r="K14" s="158">
        <f t="shared" si="6"/>
        <v>0.41</v>
      </c>
      <c r="L14" s="158">
        <f t="shared" si="6"/>
        <v>-0.12</v>
      </c>
      <c r="M14" s="158">
        <f t="shared" si="7"/>
        <v>-0.09</v>
      </c>
      <c r="N14" s="158">
        <f t="shared" si="7"/>
        <v>1.4999999999999999E-2</v>
      </c>
      <c r="O14" s="158">
        <f t="shared" si="7"/>
        <v>-0.12</v>
      </c>
      <c r="P14" s="158">
        <f t="shared" si="7"/>
        <v>8.5000000000000006E-2</v>
      </c>
      <c r="Q14" s="158">
        <f t="shared" si="7"/>
        <v>0.19500000000000001</v>
      </c>
      <c r="R14" s="158">
        <f t="shared" si="7"/>
        <v>0.15</v>
      </c>
      <c r="S14" s="158">
        <f t="shared" si="7"/>
        <v>0.34</v>
      </c>
      <c r="T14" s="158">
        <f t="shared" si="7"/>
        <v>7.0000000000000007E-2</v>
      </c>
      <c r="U14" s="158">
        <f t="shared" si="7"/>
        <v>-0.09</v>
      </c>
      <c r="V14" s="158">
        <f t="shared" si="7"/>
        <v>-0.16500000000000001</v>
      </c>
      <c r="W14" s="158">
        <f t="shared" si="7"/>
        <v>-7.0000000000000007E-2</v>
      </c>
      <c r="X14" s="158">
        <f t="shared" si="7"/>
        <v>-2.2499999999999999E-2</v>
      </c>
      <c r="Y14" s="158">
        <f t="shared" si="7"/>
        <v>0.41</v>
      </c>
      <c r="Z14" s="158">
        <f t="shared" si="7"/>
        <v>0.34</v>
      </c>
      <c r="AA14" s="230">
        <f t="shared" si="8"/>
        <v>6.9999999999999951E-2</v>
      </c>
      <c r="AB14" s="230" t="e">
        <f t="shared" si="9"/>
        <v>#REF!</v>
      </c>
      <c r="AD14" s="231"/>
      <c r="AE14" s="231" t="e">
        <f>IF(#REF!=1,N14,IF(AF14&gt;0,A15-A14,0))</f>
        <v>#REF!</v>
      </c>
      <c r="AF14" s="157" t="e">
        <f>IF(A14&lt;=#REF!,A14,0)</f>
        <v>#REF!</v>
      </c>
      <c r="AH14" s="153" t="e">
        <f t="shared" si="10"/>
        <v>#REF!</v>
      </c>
      <c r="AI14" s="232" t="e">
        <f t="shared" si="11"/>
        <v>#REF!</v>
      </c>
      <c r="AJ14" s="233" t="e">
        <f t="shared" si="12"/>
        <v>#REF!</v>
      </c>
      <c r="AK14" s="233" t="e">
        <f t="shared" si="13"/>
        <v>#REF!</v>
      </c>
      <c r="AL14" s="233" t="e">
        <f t="shared" si="14"/>
        <v>#REF!</v>
      </c>
      <c r="AM14" s="233" t="e">
        <f t="shared" si="15"/>
        <v>#REF!</v>
      </c>
      <c r="AN14" s="233" t="e">
        <f t="shared" si="16"/>
        <v>#REF!</v>
      </c>
      <c r="AP14" s="232"/>
      <c r="AQ14" s="233" t="e">
        <f t="shared" si="17"/>
        <v>#REF!</v>
      </c>
      <c r="AR14" s="233" t="e">
        <f t="shared" si="18"/>
        <v>#REF!</v>
      </c>
      <c r="AS14" s="233" t="e">
        <f t="shared" si="19"/>
        <v>#REF!</v>
      </c>
      <c r="AT14" s="233" t="e">
        <f t="shared" si="20"/>
        <v>#REF!</v>
      </c>
      <c r="AU14" s="233" t="e">
        <f t="shared" si="21"/>
        <v>#REF!</v>
      </c>
      <c r="AV14" s="234"/>
      <c r="AW14" s="233"/>
      <c r="AX14" s="234"/>
      <c r="AY14" s="235"/>
      <c r="AZ14" s="235"/>
      <c r="BA14" s="235"/>
    </row>
    <row r="15" spans="1:53" x14ac:dyDescent="0.25">
      <c r="A15" s="157">
        <f t="shared" si="22"/>
        <v>37377</v>
      </c>
      <c r="B15" s="158">
        <f t="shared" si="5"/>
        <v>2.6069999999999998</v>
      </c>
      <c r="C15" s="158">
        <f t="shared" ref="C15:L30" si="23">VLOOKUP($A15,curvesettle,HLOOKUP(C$8,curvesettle,2,FALSE),FALSE)</f>
        <v>-0.36</v>
      </c>
      <c r="D15" s="158">
        <f t="shared" si="23"/>
        <v>-0.53</v>
      </c>
      <c r="E15" s="158">
        <f t="shared" si="23"/>
        <v>-0.27500000000000002</v>
      </c>
      <c r="F15" s="158">
        <f t="shared" si="23"/>
        <v>-7.0000000000000007E-2</v>
      </c>
      <c r="G15" s="158">
        <f t="shared" si="23"/>
        <v>-0.17</v>
      </c>
      <c r="H15" s="158">
        <f t="shared" si="23"/>
        <v>0.03</v>
      </c>
      <c r="I15" s="158">
        <f t="shared" si="23"/>
        <v>-0.1275</v>
      </c>
      <c r="J15" s="158">
        <f t="shared" si="23"/>
        <v>0.13</v>
      </c>
      <c r="K15" s="158">
        <f t="shared" si="23"/>
        <v>0.38</v>
      </c>
      <c r="L15" s="158">
        <f t="shared" si="23"/>
        <v>-0.12</v>
      </c>
      <c r="M15" s="158">
        <f t="shared" ref="M15:Z30" si="24">VLOOKUP($A15,curvesettle,HLOOKUP(M$8,curvesettle,2,FALSE),FALSE)</f>
        <v>-0.09</v>
      </c>
      <c r="N15" s="158">
        <f t="shared" si="24"/>
        <v>0.02</v>
      </c>
      <c r="O15" s="158">
        <f t="shared" si="24"/>
        <v>-0.12</v>
      </c>
      <c r="P15" s="158">
        <f t="shared" si="24"/>
        <v>8.5000000000000006E-2</v>
      </c>
      <c r="Q15" s="158">
        <f t="shared" si="24"/>
        <v>0.13500000000000001</v>
      </c>
      <c r="R15" s="158">
        <f t="shared" si="24"/>
        <v>0.13</v>
      </c>
      <c r="S15" s="158">
        <f t="shared" si="24"/>
        <v>0.3125</v>
      </c>
      <c r="T15" s="158">
        <f t="shared" si="24"/>
        <v>7.0000000000000007E-2</v>
      </c>
      <c r="U15" s="158">
        <f t="shared" si="24"/>
        <v>-0.09</v>
      </c>
      <c r="V15" s="158">
        <f t="shared" si="24"/>
        <v>-0.14249999999999999</v>
      </c>
      <c r="W15" s="158">
        <f t="shared" si="24"/>
        <v>-7.0000000000000007E-2</v>
      </c>
      <c r="X15" s="158">
        <f t="shared" si="24"/>
        <v>-2.2499999999999999E-2</v>
      </c>
      <c r="Y15" s="158">
        <f t="shared" si="24"/>
        <v>0.38</v>
      </c>
      <c r="Z15" s="158">
        <f t="shared" si="24"/>
        <v>0.3125</v>
      </c>
      <c r="AA15" s="230">
        <f t="shared" si="8"/>
        <v>6.7500000000000004E-2</v>
      </c>
      <c r="AB15" s="230" t="e">
        <f t="shared" si="9"/>
        <v>#REF!</v>
      </c>
      <c r="AD15" s="231"/>
      <c r="AE15" s="231" t="e">
        <f>IF(#REF!=1,N15,IF(AF15&gt;0,A16-A15,0))</f>
        <v>#REF!</v>
      </c>
      <c r="AF15" s="157" t="e">
        <f>IF(A15&lt;=#REF!,A15,0)</f>
        <v>#REF!</v>
      </c>
      <c r="AH15" s="153" t="e">
        <f t="shared" si="10"/>
        <v>#REF!</v>
      </c>
      <c r="AI15" s="232" t="e">
        <f t="shared" si="11"/>
        <v>#REF!</v>
      </c>
      <c r="AJ15" s="233" t="e">
        <f t="shared" si="12"/>
        <v>#REF!</v>
      </c>
      <c r="AK15" s="233" t="e">
        <f t="shared" si="13"/>
        <v>#REF!</v>
      </c>
      <c r="AL15" s="233" t="e">
        <f t="shared" si="14"/>
        <v>#REF!</v>
      </c>
      <c r="AM15" s="233" t="e">
        <f t="shared" si="15"/>
        <v>#REF!</v>
      </c>
      <c r="AN15" s="233" t="e">
        <f t="shared" si="16"/>
        <v>#REF!</v>
      </c>
      <c r="AP15" s="232"/>
      <c r="AQ15" s="233" t="e">
        <f t="shared" si="17"/>
        <v>#REF!</v>
      </c>
      <c r="AR15" s="233" t="e">
        <f t="shared" si="18"/>
        <v>#REF!</v>
      </c>
      <c r="AS15" s="233" t="e">
        <f t="shared" si="19"/>
        <v>#REF!</v>
      </c>
      <c r="AT15" s="233" t="e">
        <f t="shared" si="20"/>
        <v>#REF!</v>
      </c>
      <c r="AU15" s="233" t="e">
        <f t="shared" si="21"/>
        <v>#REF!</v>
      </c>
      <c r="AV15" s="234"/>
      <c r="AW15" s="233"/>
      <c r="AX15" s="234"/>
      <c r="AY15" s="235"/>
      <c r="AZ15" s="235"/>
      <c r="BA15" s="235"/>
    </row>
    <row r="16" spans="1:53" x14ac:dyDescent="0.25">
      <c r="A16" s="157">
        <f t="shared" si="22"/>
        <v>37408</v>
      </c>
      <c r="B16" s="158">
        <f t="shared" si="5"/>
        <v>2.6160000000000001</v>
      </c>
      <c r="C16" s="158">
        <f t="shared" si="23"/>
        <v>-0.36</v>
      </c>
      <c r="D16" s="158">
        <f t="shared" si="23"/>
        <v>-0.53</v>
      </c>
      <c r="E16" s="158">
        <f t="shared" si="23"/>
        <v>-0.27500000000000002</v>
      </c>
      <c r="F16" s="158">
        <f t="shared" si="23"/>
        <v>-0.05</v>
      </c>
      <c r="G16" s="158">
        <f t="shared" si="23"/>
        <v>-0.16500000000000001</v>
      </c>
      <c r="H16" s="158">
        <f t="shared" si="23"/>
        <v>0.03</v>
      </c>
      <c r="I16" s="158">
        <f t="shared" si="23"/>
        <v>-0.1225</v>
      </c>
      <c r="J16" s="158">
        <f t="shared" si="23"/>
        <v>0.15</v>
      </c>
      <c r="K16" s="158">
        <f t="shared" si="23"/>
        <v>0.36499999999999999</v>
      </c>
      <c r="L16" s="158">
        <f t="shared" si="23"/>
        <v>-0.12</v>
      </c>
      <c r="M16" s="158">
        <f t="shared" si="24"/>
        <v>-0.09</v>
      </c>
      <c r="N16" s="158">
        <f t="shared" si="24"/>
        <v>3.2500000000000001E-2</v>
      </c>
      <c r="O16" s="158">
        <f t="shared" si="24"/>
        <v>-0.12</v>
      </c>
      <c r="P16" s="158">
        <f t="shared" si="24"/>
        <v>8.5000000000000006E-2</v>
      </c>
      <c r="Q16" s="158">
        <f t="shared" si="24"/>
        <v>0.16500000000000001</v>
      </c>
      <c r="R16" s="158">
        <f t="shared" si="24"/>
        <v>0.15</v>
      </c>
      <c r="S16" s="158">
        <f t="shared" si="24"/>
        <v>0.31</v>
      </c>
      <c r="T16" s="158">
        <f t="shared" si="24"/>
        <v>7.0000000000000007E-2</v>
      </c>
      <c r="U16" s="158">
        <f t="shared" si="24"/>
        <v>-0.09</v>
      </c>
      <c r="V16" s="158">
        <f t="shared" si="24"/>
        <v>-0.09</v>
      </c>
      <c r="W16" s="158">
        <f t="shared" si="24"/>
        <v>-7.0000000000000007E-2</v>
      </c>
      <c r="X16" s="158">
        <f t="shared" si="24"/>
        <v>-0.02</v>
      </c>
      <c r="Y16" s="158">
        <f t="shared" si="24"/>
        <v>0.36499999999999999</v>
      </c>
      <c r="Z16" s="158">
        <f t="shared" si="24"/>
        <v>0.31</v>
      </c>
      <c r="AA16" s="230">
        <f t="shared" si="8"/>
        <v>5.4999999999999993E-2</v>
      </c>
      <c r="AB16" s="230" t="e">
        <f t="shared" si="9"/>
        <v>#REF!</v>
      </c>
      <c r="AD16" s="231"/>
      <c r="AE16" s="231" t="e">
        <f>IF(#REF!=1,N16,IF(AF16&gt;0,A17-A16,0))</f>
        <v>#REF!</v>
      </c>
      <c r="AF16" s="157" t="e">
        <f>IF(A16&lt;=#REF!,A16,0)</f>
        <v>#REF!</v>
      </c>
      <c r="AH16" s="153" t="e">
        <f t="shared" si="10"/>
        <v>#REF!</v>
      </c>
      <c r="AI16" s="232" t="e">
        <f t="shared" si="11"/>
        <v>#REF!</v>
      </c>
      <c r="AJ16" s="233" t="e">
        <f t="shared" si="12"/>
        <v>#REF!</v>
      </c>
      <c r="AK16" s="233" t="e">
        <f t="shared" si="13"/>
        <v>#REF!</v>
      </c>
      <c r="AL16" s="233" t="e">
        <f t="shared" si="14"/>
        <v>#REF!</v>
      </c>
      <c r="AM16" s="233" t="e">
        <f t="shared" si="15"/>
        <v>#REF!</v>
      </c>
      <c r="AN16" s="233" t="e">
        <f t="shared" si="16"/>
        <v>#REF!</v>
      </c>
      <c r="AP16" s="232"/>
      <c r="AQ16" s="233" t="e">
        <f t="shared" si="17"/>
        <v>#REF!</v>
      </c>
      <c r="AR16" s="233" t="e">
        <f t="shared" si="18"/>
        <v>#REF!</v>
      </c>
      <c r="AS16" s="233" t="e">
        <f t="shared" si="19"/>
        <v>#REF!</v>
      </c>
      <c r="AT16" s="233" t="e">
        <f t="shared" si="20"/>
        <v>#REF!</v>
      </c>
      <c r="AU16" s="233" t="e">
        <f t="shared" si="21"/>
        <v>#REF!</v>
      </c>
      <c r="AV16" s="234"/>
      <c r="AW16" s="233"/>
      <c r="AX16" s="234"/>
      <c r="AY16" s="235"/>
      <c r="AZ16" s="235"/>
      <c r="BA16" s="235"/>
    </row>
    <row r="17" spans="1:53" x14ac:dyDescent="0.25">
      <c r="A17" s="157">
        <f t="shared" si="22"/>
        <v>37438</v>
      </c>
      <c r="B17" s="158">
        <f t="shared" si="5"/>
        <v>2.6269999999999998</v>
      </c>
      <c r="C17" s="158">
        <f t="shared" si="23"/>
        <v>-0.33</v>
      </c>
      <c r="D17" s="158">
        <f t="shared" si="23"/>
        <v>-0.54</v>
      </c>
      <c r="E17" s="158">
        <f t="shared" si="23"/>
        <v>-0.39</v>
      </c>
      <c r="F17" s="158">
        <f t="shared" si="23"/>
        <v>0.115</v>
      </c>
      <c r="G17" s="158">
        <f t="shared" si="23"/>
        <v>-0.125</v>
      </c>
      <c r="H17" s="158">
        <f t="shared" si="23"/>
        <v>0.03</v>
      </c>
      <c r="I17" s="158">
        <f t="shared" si="23"/>
        <v>-8.5000000000000006E-2</v>
      </c>
      <c r="J17" s="158">
        <f t="shared" si="23"/>
        <v>0.16500000000000001</v>
      </c>
      <c r="K17" s="158">
        <f t="shared" si="23"/>
        <v>0.42</v>
      </c>
      <c r="L17" s="158">
        <f t="shared" si="23"/>
        <v>-0.02</v>
      </c>
      <c r="M17" s="158">
        <f t="shared" si="24"/>
        <v>-0.09</v>
      </c>
      <c r="N17" s="158">
        <f t="shared" si="24"/>
        <v>4.4999999999999998E-2</v>
      </c>
      <c r="O17" s="158">
        <f t="shared" si="24"/>
        <v>-0.12</v>
      </c>
      <c r="P17" s="158">
        <f t="shared" si="24"/>
        <v>8.5000000000000006E-2</v>
      </c>
      <c r="Q17" s="158">
        <f t="shared" si="24"/>
        <v>0.20499999999999999</v>
      </c>
      <c r="R17" s="158">
        <f t="shared" si="24"/>
        <v>0.16500000000000001</v>
      </c>
      <c r="S17" s="158">
        <f t="shared" si="24"/>
        <v>0.33</v>
      </c>
      <c r="T17" s="158">
        <f t="shared" si="24"/>
        <v>0.28000000000000003</v>
      </c>
      <c r="U17" s="158">
        <f t="shared" si="24"/>
        <v>-0.09</v>
      </c>
      <c r="V17" s="158">
        <f t="shared" si="24"/>
        <v>-0.1</v>
      </c>
      <c r="W17" s="158">
        <f t="shared" si="24"/>
        <v>-7.0000000000000007E-2</v>
      </c>
      <c r="X17" s="158">
        <f t="shared" si="24"/>
        <v>-0.02</v>
      </c>
      <c r="Y17" s="158">
        <f t="shared" si="24"/>
        <v>0.42</v>
      </c>
      <c r="Z17" s="158">
        <f t="shared" si="24"/>
        <v>0.33</v>
      </c>
      <c r="AA17" s="230">
        <f t="shared" si="8"/>
        <v>8.9999999999999969E-2</v>
      </c>
      <c r="AB17" s="230" t="e">
        <f t="shared" si="9"/>
        <v>#REF!</v>
      </c>
      <c r="AD17" s="231"/>
      <c r="AE17" s="231" t="e">
        <f>IF(#REF!=1,N17,IF(AF17&gt;0,A18-A17,0))</f>
        <v>#REF!</v>
      </c>
      <c r="AF17" s="157" t="e">
        <f>IF(A17&lt;=#REF!,A17,0)</f>
        <v>#REF!</v>
      </c>
      <c r="AH17" s="153" t="e">
        <f t="shared" si="10"/>
        <v>#REF!</v>
      </c>
      <c r="AI17" s="232" t="e">
        <f t="shared" si="11"/>
        <v>#REF!</v>
      </c>
      <c r="AJ17" s="233" t="e">
        <f t="shared" si="12"/>
        <v>#REF!</v>
      </c>
      <c r="AK17" s="233" t="e">
        <f t="shared" si="13"/>
        <v>#REF!</v>
      </c>
      <c r="AL17" s="233" t="e">
        <f t="shared" si="14"/>
        <v>#REF!</v>
      </c>
      <c r="AM17" s="233" t="e">
        <f t="shared" si="15"/>
        <v>#REF!</v>
      </c>
      <c r="AN17" s="233" t="e">
        <f t="shared" si="16"/>
        <v>#REF!</v>
      </c>
      <c r="AP17" s="232"/>
      <c r="AQ17" s="233" t="e">
        <f t="shared" si="17"/>
        <v>#REF!</v>
      </c>
      <c r="AR17" s="233" t="e">
        <f t="shared" si="18"/>
        <v>#REF!</v>
      </c>
      <c r="AS17" s="233" t="e">
        <f t="shared" si="19"/>
        <v>#REF!</v>
      </c>
      <c r="AT17" s="233" t="e">
        <f t="shared" si="20"/>
        <v>#REF!</v>
      </c>
      <c r="AU17" s="233" t="e">
        <f t="shared" si="21"/>
        <v>#REF!</v>
      </c>
      <c r="AV17" s="234"/>
      <c r="AW17" s="233"/>
      <c r="AX17" s="234"/>
      <c r="AY17" s="235"/>
      <c r="AZ17" s="235"/>
      <c r="BA17" s="235"/>
    </row>
    <row r="18" spans="1:53" x14ac:dyDescent="0.25">
      <c r="A18" s="157">
        <f t="shared" si="22"/>
        <v>37469</v>
      </c>
      <c r="B18" s="158">
        <f t="shared" si="5"/>
        <v>2.6360000000000001</v>
      </c>
      <c r="C18" s="158">
        <f t="shared" si="23"/>
        <v>-0.33</v>
      </c>
      <c r="D18" s="158">
        <f t="shared" si="23"/>
        <v>-0.54</v>
      </c>
      <c r="E18" s="158">
        <f t="shared" si="23"/>
        <v>-0.39</v>
      </c>
      <c r="F18" s="158">
        <f t="shared" si="23"/>
        <v>0.125</v>
      </c>
      <c r="G18" s="158">
        <f t="shared" si="23"/>
        <v>-0.11</v>
      </c>
      <c r="H18" s="158">
        <f t="shared" si="23"/>
        <v>0.03</v>
      </c>
      <c r="I18" s="158">
        <f t="shared" si="23"/>
        <v>-7.0000000000000007E-2</v>
      </c>
      <c r="J18" s="158">
        <f t="shared" si="23"/>
        <v>0.16500000000000001</v>
      </c>
      <c r="K18" s="158">
        <f t="shared" si="23"/>
        <v>0.42</v>
      </c>
      <c r="L18" s="158">
        <f t="shared" si="23"/>
        <v>0.01</v>
      </c>
      <c r="M18" s="158">
        <f t="shared" si="24"/>
        <v>-0.09</v>
      </c>
      <c r="N18" s="158">
        <f t="shared" si="24"/>
        <v>0.05</v>
      </c>
      <c r="O18" s="158">
        <f t="shared" si="24"/>
        <v>-0.12</v>
      </c>
      <c r="P18" s="158">
        <f t="shared" si="24"/>
        <v>8.5000000000000006E-2</v>
      </c>
      <c r="Q18" s="158">
        <f t="shared" si="24"/>
        <v>0.20499999999999999</v>
      </c>
      <c r="R18" s="158">
        <f t="shared" si="24"/>
        <v>0.16500000000000001</v>
      </c>
      <c r="S18" s="158">
        <f t="shared" si="24"/>
        <v>0.33</v>
      </c>
      <c r="T18" s="158">
        <f t="shared" si="24"/>
        <v>0.28000000000000003</v>
      </c>
      <c r="U18" s="158">
        <f t="shared" si="24"/>
        <v>-0.09</v>
      </c>
      <c r="V18" s="158">
        <f t="shared" si="24"/>
        <v>-9.5000000000000001E-2</v>
      </c>
      <c r="W18" s="158">
        <f t="shared" si="24"/>
        <v>-7.0000000000000007E-2</v>
      </c>
      <c r="X18" s="158">
        <f t="shared" si="24"/>
        <v>-0.02</v>
      </c>
      <c r="Y18" s="158">
        <f t="shared" si="24"/>
        <v>0.42</v>
      </c>
      <c r="Z18" s="158">
        <f t="shared" si="24"/>
        <v>0.33</v>
      </c>
      <c r="AA18" s="230">
        <f t="shared" si="8"/>
        <v>8.9999999999999969E-2</v>
      </c>
      <c r="AB18" s="230" t="e">
        <f t="shared" si="9"/>
        <v>#REF!</v>
      </c>
      <c r="AD18" s="231"/>
      <c r="AE18" s="231" t="e">
        <f>IF(#REF!=1,N18,IF(AF18&gt;0,A19-A18,0))</f>
        <v>#REF!</v>
      </c>
      <c r="AF18" s="157" t="e">
        <f>IF(A18&lt;=#REF!,A18,0)</f>
        <v>#REF!</v>
      </c>
      <c r="AH18" s="153" t="e">
        <f t="shared" si="10"/>
        <v>#REF!</v>
      </c>
      <c r="AI18" s="232" t="e">
        <f t="shared" si="11"/>
        <v>#REF!</v>
      </c>
      <c r="AJ18" s="233" t="e">
        <f t="shared" si="12"/>
        <v>#REF!</v>
      </c>
      <c r="AK18" s="233" t="e">
        <f t="shared" si="13"/>
        <v>#REF!</v>
      </c>
      <c r="AL18" s="233" t="e">
        <f t="shared" si="14"/>
        <v>#REF!</v>
      </c>
      <c r="AM18" s="233" t="e">
        <f t="shared" si="15"/>
        <v>#REF!</v>
      </c>
      <c r="AN18" s="233" t="e">
        <f t="shared" si="16"/>
        <v>#REF!</v>
      </c>
      <c r="AP18" s="232"/>
      <c r="AQ18" s="233" t="e">
        <f t="shared" si="17"/>
        <v>#REF!</v>
      </c>
      <c r="AR18" s="233" t="e">
        <f t="shared" si="18"/>
        <v>#REF!</v>
      </c>
      <c r="AS18" s="233" t="e">
        <f t="shared" si="19"/>
        <v>#REF!</v>
      </c>
      <c r="AT18" s="233" t="e">
        <f t="shared" si="20"/>
        <v>#REF!</v>
      </c>
      <c r="AU18" s="233" t="e">
        <f t="shared" si="21"/>
        <v>#REF!</v>
      </c>
      <c r="AV18" s="234"/>
      <c r="AW18" s="233"/>
      <c r="AX18" s="234"/>
      <c r="AY18" s="235"/>
      <c r="AZ18" s="235"/>
      <c r="BA18" s="235"/>
    </row>
    <row r="19" spans="1:53" x14ac:dyDescent="0.25">
      <c r="A19" s="157">
        <f t="shared" si="22"/>
        <v>37500</v>
      </c>
      <c r="B19" s="158">
        <f t="shared" si="5"/>
        <v>2.6430000000000002</v>
      </c>
      <c r="C19" s="158">
        <f t="shared" si="23"/>
        <v>-0.33</v>
      </c>
      <c r="D19" s="158">
        <f t="shared" si="23"/>
        <v>-0.54</v>
      </c>
      <c r="E19" s="158">
        <f t="shared" si="23"/>
        <v>-0.39</v>
      </c>
      <c r="F19" s="158">
        <f t="shared" si="23"/>
        <v>0.115</v>
      </c>
      <c r="G19" s="158">
        <f t="shared" si="23"/>
        <v>-0.13750000000000001</v>
      </c>
      <c r="H19" s="158">
        <f t="shared" si="23"/>
        <v>0.03</v>
      </c>
      <c r="I19" s="158">
        <f t="shared" si="23"/>
        <v>-9.7500000000000003E-2</v>
      </c>
      <c r="J19" s="158">
        <f t="shared" si="23"/>
        <v>0.13</v>
      </c>
      <c r="K19" s="158">
        <f t="shared" si="23"/>
        <v>0.34</v>
      </c>
      <c r="L19" s="158">
        <f t="shared" si="23"/>
        <v>0.01</v>
      </c>
      <c r="M19" s="158">
        <f t="shared" si="24"/>
        <v>-0.09</v>
      </c>
      <c r="N19" s="158">
        <f t="shared" si="24"/>
        <v>0.04</v>
      </c>
      <c r="O19" s="158">
        <f t="shared" si="24"/>
        <v>-0.12</v>
      </c>
      <c r="P19" s="158">
        <f t="shared" si="24"/>
        <v>8.5000000000000006E-2</v>
      </c>
      <c r="Q19" s="158">
        <f t="shared" si="24"/>
        <v>0.14499999999999999</v>
      </c>
      <c r="R19" s="158">
        <f t="shared" si="24"/>
        <v>0.13</v>
      </c>
      <c r="S19" s="158">
        <f t="shared" si="24"/>
        <v>0.32</v>
      </c>
      <c r="T19" s="158">
        <f t="shared" si="24"/>
        <v>0.28000000000000003</v>
      </c>
      <c r="U19" s="158">
        <f t="shared" si="24"/>
        <v>-0.09</v>
      </c>
      <c r="V19" s="158">
        <f t="shared" si="24"/>
        <v>-0.105</v>
      </c>
      <c r="W19" s="158">
        <f t="shared" si="24"/>
        <v>-7.0000000000000007E-2</v>
      </c>
      <c r="X19" s="158">
        <f t="shared" si="24"/>
        <v>-2.5000000000000001E-2</v>
      </c>
      <c r="Y19" s="158">
        <f t="shared" si="24"/>
        <v>0.34</v>
      </c>
      <c r="Z19" s="158">
        <f t="shared" si="24"/>
        <v>0.32</v>
      </c>
      <c r="AA19" s="230">
        <f t="shared" si="8"/>
        <v>2.0000000000000018E-2</v>
      </c>
      <c r="AB19" s="230" t="e">
        <f t="shared" si="9"/>
        <v>#REF!</v>
      </c>
      <c r="AD19" s="231"/>
      <c r="AE19" s="231" t="e">
        <f>IF(#REF!=1,N19,IF(AF19&gt;0,A20-A19,0))</f>
        <v>#REF!</v>
      </c>
      <c r="AF19" s="157" t="e">
        <f>IF(A19&lt;=#REF!,A19,0)</f>
        <v>#REF!</v>
      </c>
      <c r="AH19" s="153" t="e">
        <f t="shared" si="10"/>
        <v>#REF!</v>
      </c>
      <c r="AI19" s="232" t="e">
        <f t="shared" si="11"/>
        <v>#REF!</v>
      </c>
      <c r="AJ19" s="233" t="e">
        <f t="shared" si="12"/>
        <v>#REF!</v>
      </c>
      <c r="AK19" s="233" t="e">
        <f t="shared" si="13"/>
        <v>#REF!</v>
      </c>
      <c r="AL19" s="233" t="e">
        <f t="shared" si="14"/>
        <v>#REF!</v>
      </c>
      <c r="AM19" s="233" t="e">
        <f t="shared" si="15"/>
        <v>#REF!</v>
      </c>
      <c r="AN19" s="233" t="e">
        <f t="shared" si="16"/>
        <v>#REF!</v>
      </c>
      <c r="AP19" s="232"/>
      <c r="AQ19" s="233" t="e">
        <f t="shared" si="17"/>
        <v>#REF!</v>
      </c>
      <c r="AR19" s="233" t="e">
        <f t="shared" si="18"/>
        <v>#REF!</v>
      </c>
      <c r="AS19" s="233" t="e">
        <f t="shared" si="19"/>
        <v>#REF!</v>
      </c>
      <c r="AT19" s="233" t="e">
        <f t="shared" si="20"/>
        <v>#REF!</v>
      </c>
      <c r="AU19" s="233" t="e">
        <f t="shared" si="21"/>
        <v>#REF!</v>
      </c>
      <c r="AV19" s="234"/>
      <c r="AW19" s="233"/>
      <c r="AX19" s="234"/>
      <c r="AY19" s="235"/>
      <c r="AZ19" s="235"/>
      <c r="BA19" s="235"/>
    </row>
    <row r="20" spans="1:53" x14ac:dyDescent="0.25">
      <c r="A20" s="157">
        <f t="shared" ref="A20:A34" si="25">DATE(YEAR(A19),MONTH(A19)+1,1)</f>
        <v>37530</v>
      </c>
      <c r="B20" s="158">
        <f t="shared" si="5"/>
        <v>2.67</v>
      </c>
      <c r="C20" s="158">
        <f t="shared" si="23"/>
        <v>-0.36</v>
      </c>
      <c r="D20" s="158">
        <f t="shared" si="23"/>
        <v>-0.57999999999999996</v>
      </c>
      <c r="E20" s="158">
        <f t="shared" si="23"/>
        <v>-0.24</v>
      </c>
      <c r="F20" s="158">
        <f t="shared" si="23"/>
        <v>0.03</v>
      </c>
      <c r="G20" s="158">
        <f t="shared" si="23"/>
        <v>-0.17249999999999999</v>
      </c>
      <c r="H20" s="158">
        <f t="shared" si="23"/>
        <v>0.03</v>
      </c>
      <c r="I20" s="158">
        <f t="shared" si="23"/>
        <v>-0.13250000000000001</v>
      </c>
      <c r="J20" s="158">
        <f t="shared" si="23"/>
        <v>0.15</v>
      </c>
      <c r="K20" s="158">
        <f t="shared" si="23"/>
        <v>0.36</v>
      </c>
      <c r="L20" s="158">
        <f t="shared" si="23"/>
        <v>3.5000000000000003E-2</v>
      </c>
      <c r="M20" s="158">
        <f t="shared" si="24"/>
        <v>-0.09</v>
      </c>
      <c r="N20" s="158">
        <f t="shared" si="24"/>
        <v>7.4999999999999997E-3</v>
      </c>
      <c r="O20" s="158">
        <f t="shared" si="24"/>
        <v>-0.12</v>
      </c>
      <c r="P20" s="158">
        <f t="shared" si="24"/>
        <v>8.5000000000000006E-2</v>
      </c>
      <c r="Q20" s="158">
        <f t="shared" si="24"/>
        <v>0.17499999999999999</v>
      </c>
      <c r="R20" s="158">
        <f t="shared" si="24"/>
        <v>0.15</v>
      </c>
      <c r="S20" s="158">
        <f t="shared" si="24"/>
        <v>0.38</v>
      </c>
      <c r="T20" s="158">
        <f t="shared" si="24"/>
        <v>0.16</v>
      </c>
      <c r="U20" s="158">
        <f t="shared" si="24"/>
        <v>-0.09</v>
      </c>
      <c r="V20" s="158">
        <f t="shared" si="24"/>
        <v>-9.2499999999999999E-2</v>
      </c>
      <c r="W20" s="158">
        <f t="shared" si="24"/>
        <v>-7.0000000000000007E-2</v>
      </c>
      <c r="X20" s="158">
        <f t="shared" si="24"/>
        <v>-2.5000000000000001E-2</v>
      </c>
      <c r="Y20" s="158">
        <f t="shared" si="24"/>
        <v>0.36</v>
      </c>
      <c r="Z20" s="158">
        <f t="shared" si="24"/>
        <v>0.38</v>
      </c>
      <c r="AA20" s="230">
        <f t="shared" si="8"/>
        <v>-2.0000000000000018E-2</v>
      </c>
      <c r="AB20" s="230" t="e">
        <f t="shared" si="9"/>
        <v>#REF!</v>
      </c>
      <c r="AD20" s="231"/>
      <c r="AE20" s="231" t="e">
        <f>IF(#REF!=1,N20,IF(AF20&gt;0,A21-A20,0))</f>
        <v>#REF!</v>
      </c>
      <c r="AF20" s="157" t="e">
        <f>IF(A20&lt;=#REF!,A20,0)</f>
        <v>#REF!</v>
      </c>
      <c r="AH20" s="153" t="e">
        <f t="shared" si="10"/>
        <v>#REF!</v>
      </c>
      <c r="AI20" s="232" t="e">
        <f t="shared" si="11"/>
        <v>#REF!</v>
      </c>
      <c r="AJ20" s="233" t="e">
        <f t="shared" si="12"/>
        <v>#REF!</v>
      </c>
      <c r="AK20" s="233" t="e">
        <f t="shared" si="13"/>
        <v>#REF!</v>
      </c>
      <c r="AL20" s="233" t="e">
        <f t="shared" si="14"/>
        <v>#REF!</v>
      </c>
      <c r="AM20" s="233" t="e">
        <f t="shared" si="15"/>
        <v>#REF!</v>
      </c>
      <c r="AN20" s="233" t="e">
        <f t="shared" si="16"/>
        <v>#REF!</v>
      </c>
      <c r="AP20" s="232"/>
      <c r="AQ20" s="233" t="e">
        <f t="shared" si="17"/>
        <v>#REF!</v>
      </c>
      <c r="AR20" s="233" t="e">
        <f t="shared" si="18"/>
        <v>#REF!</v>
      </c>
      <c r="AS20" s="233" t="e">
        <f t="shared" si="19"/>
        <v>#REF!</v>
      </c>
      <c r="AT20" s="233" t="e">
        <f t="shared" si="20"/>
        <v>#REF!</v>
      </c>
      <c r="AU20" s="233" t="e">
        <f t="shared" si="21"/>
        <v>#REF!</v>
      </c>
      <c r="AV20" s="234"/>
      <c r="AW20" s="233"/>
      <c r="AX20" s="234"/>
      <c r="AY20" s="235"/>
      <c r="AZ20" s="235"/>
      <c r="BA20" s="235"/>
    </row>
    <row r="21" spans="1:53" x14ac:dyDescent="0.25">
      <c r="A21" s="157">
        <f t="shared" si="25"/>
        <v>37561</v>
      </c>
      <c r="B21" s="158">
        <f t="shared" si="5"/>
        <v>2.8060000000000005</v>
      </c>
      <c r="C21" s="158">
        <f t="shared" si="23"/>
        <v>-0.22</v>
      </c>
      <c r="D21" s="158">
        <f t="shared" si="23"/>
        <v>-0.29499999999999998</v>
      </c>
      <c r="E21" s="158">
        <f t="shared" si="23"/>
        <v>0.02</v>
      </c>
      <c r="F21" s="158">
        <f t="shared" si="23"/>
        <v>0.03</v>
      </c>
      <c r="G21" s="158">
        <f t="shared" si="23"/>
        <v>-0.155</v>
      </c>
      <c r="H21" s="158">
        <f t="shared" si="23"/>
        <v>0.09</v>
      </c>
      <c r="I21" s="158">
        <f t="shared" si="23"/>
        <v>-0.13</v>
      </c>
      <c r="J21" s="158">
        <f t="shared" si="23"/>
        <v>0.19500000000000001</v>
      </c>
      <c r="K21" s="158">
        <f t="shared" si="23"/>
        <v>0.6</v>
      </c>
      <c r="L21" s="158">
        <f t="shared" si="23"/>
        <v>0.05</v>
      </c>
      <c r="M21" s="158">
        <f t="shared" si="24"/>
        <v>0</v>
      </c>
      <c r="N21" s="158">
        <f t="shared" si="24"/>
        <v>-2.2499999999999999E-2</v>
      </c>
      <c r="O21" s="158">
        <f t="shared" si="24"/>
        <v>-0.12</v>
      </c>
      <c r="P21" s="158">
        <f t="shared" si="24"/>
        <v>0.105</v>
      </c>
      <c r="Q21" s="158">
        <f t="shared" si="24"/>
        <v>0.26</v>
      </c>
      <c r="R21" s="158">
        <f t="shared" si="24"/>
        <v>0.19500000000000001</v>
      </c>
      <c r="S21" s="158">
        <f t="shared" si="24"/>
        <v>0.44500000000000001</v>
      </c>
      <c r="T21" s="158">
        <f t="shared" si="24"/>
        <v>0.22</v>
      </c>
      <c r="U21" s="158">
        <f t="shared" si="24"/>
        <v>-0.01</v>
      </c>
      <c r="V21" s="158">
        <f t="shared" si="24"/>
        <v>-0.11</v>
      </c>
      <c r="W21" s="158">
        <f t="shared" si="24"/>
        <v>-0.08</v>
      </c>
      <c r="X21" s="158">
        <f t="shared" si="24"/>
        <v>-2.5000000000000001E-2</v>
      </c>
      <c r="Y21" s="158">
        <f t="shared" si="24"/>
        <v>0.6</v>
      </c>
      <c r="Z21" s="158">
        <f t="shared" si="24"/>
        <v>0.44500000000000001</v>
      </c>
      <c r="AA21" s="230">
        <f t="shared" si="8"/>
        <v>0.15499999999999997</v>
      </c>
      <c r="AB21" s="230" t="e">
        <f t="shared" si="9"/>
        <v>#REF!</v>
      </c>
      <c r="AD21" s="231"/>
      <c r="AE21" s="231" t="e">
        <f>IF(#REF!=1,N21,IF(AF21&gt;0,A22-A21,0))</f>
        <v>#REF!</v>
      </c>
      <c r="AF21" s="157" t="e">
        <f>IF(A21&lt;=#REF!,A21,0)</f>
        <v>#REF!</v>
      </c>
      <c r="AH21" s="153" t="e">
        <f t="shared" si="10"/>
        <v>#REF!</v>
      </c>
      <c r="AI21" s="232" t="e">
        <f t="shared" si="11"/>
        <v>#REF!</v>
      </c>
      <c r="AJ21" s="233" t="e">
        <f t="shared" si="12"/>
        <v>#REF!</v>
      </c>
      <c r="AK21" s="233" t="e">
        <f t="shared" si="13"/>
        <v>#REF!</v>
      </c>
      <c r="AL21" s="233" t="e">
        <f t="shared" si="14"/>
        <v>#REF!</v>
      </c>
      <c r="AM21" s="233" t="e">
        <f t="shared" si="15"/>
        <v>#REF!</v>
      </c>
      <c r="AN21" s="233" t="e">
        <f t="shared" si="16"/>
        <v>#REF!</v>
      </c>
      <c r="AP21" s="232"/>
      <c r="AQ21" s="233" t="e">
        <f t="shared" si="17"/>
        <v>#REF!</v>
      </c>
      <c r="AR21" s="233" t="e">
        <f t="shared" si="18"/>
        <v>#REF!</v>
      </c>
      <c r="AS21" s="233" t="e">
        <f t="shared" si="19"/>
        <v>#REF!</v>
      </c>
      <c r="AT21" s="233" t="e">
        <f t="shared" si="20"/>
        <v>#REF!</v>
      </c>
      <c r="AU21" s="233" t="e">
        <f t="shared" si="21"/>
        <v>#REF!</v>
      </c>
      <c r="AV21" s="234"/>
      <c r="AW21" s="233"/>
      <c r="AX21" s="234"/>
      <c r="AY21" s="235"/>
      <c r="AZ21" s="235"/>
      <c r="BA21" s="235"/>
    </row>
    <row r="22" spans="1:53" x14ac:dyDescent="0.25">
      <c r="A22" s="157">
        <f t="shared" si="25"/>
        <v>37591</v>
      </c>
      <c r="B22" s="158">
        <f t="shared" si="5"/>
        <v>2.9220000000000002</v>
      </c>
      <c r="C22" s="158">
        <f t="shared" si="23"/>
        <v>-0.22</v>
      </c>
      <c r="D22" s="158">
        <f t="shared" si="23"/>
        <v>-0.29499999999999998</v>
      </c>
      <c r="E22" s="158">
        <f t="shared" si="23"/>
        <v>0.27</v>
      </c>
      <c r="F22" s="158">
        <f t="shared" si="23"/>
        <v>0.03</v>
      </c>
      <c r="G22" s="158">
        <f t="shared" si="23"/>
        <v>-0.1555</v>
      </c>
      <c r="H22" s="158">
        <f t="shared" si="23"/>
        <v>0.12</v>
      </c>
      <c r="I22" s="158">
        <f t="shared" si="23"/>
        <v>-0.13</v>
      </c>
      <c r="J22" s="158">
        <f t="shared" si="23"/>
        <v>0.215</v>
      </c>
      <c r="K22" s="158">
        <f t="shared" si="23"/>
        <v>0.94</v>
      </c>
      <c r="L22" s="158">
        <f t="shared" si="23"/>
        <v>7.0000000000000007E-2</v>
      </c>
      <c r="M22" s="158">
        <f t="shared" si="24"/>
        <v>5.0000000000000001E-3</v>
      </c>
      <c r="N22" s="158">
        <f t="shared" si="24"/>
        <v>-4.4999999999999998E-2</v>
      </c>
      <c r="O22" s="158">
        <f t="shared" si="24"/>
        <v>-0.1225</v>
      </c>
      <c r="P22" s="158">
        <f t="shared" si="24"/>
        <v>0.13500000000000001</v>
      </c>
      <c r="Q22" s="158">
        <f t="shared" si="24"/>
        <v>0.33</v>
      </c>
      <c r="R22" s="158">
        <f t="shared" si="24"/>
        <v>0.215</v>
      </c>
      <c r="S22" s="158">
        <f t="shared" si="24"/>
        <v>0.78</v>
      </c>
      <c r="T22" s="158">
        <f t="shared" si="24"/>
        <v>0.33</v>
      </c>
      <c r="U22" s="158">
        <f t="shared" si="24"/>
        <v>-5.0000000000000001E-3</v>
      </c>
      <c r="V22" s="158">
        <f t="shared" si="24"/>
        <v>-0.13750000000000001</v>
      </c>
      <c r="W22" s="158">
        <f t="shared" si="24"/>
        <v>-0.08</v>
      </c>
      <c r="X22" s="158">
        <f t="shared" si="24"/>
        <v>-2.5000000000000001E-2</v>
      </c>
      <c r="Y22" s="158">
        <f t="shared" si="24"/>
        <v>0.94</v>
      </c>
      <c r="Z22" s="158">
        <f t="shared" si="24"/>
        <v>0.78</v>
      </c>
      <c r="AA22" s="230">
        <f t="shared" si="8"/>
        <v>0.15999999999999992</v>
      </c>
      <c r="AB22" s="230" t="e">
        <f t="shared" si="9"/>
        <v>#REF!</v>
      </c>
      <c r="AD22" s="231"/>
      <c r="AE22" s="231" t="e">
        <f>IF(#REF!=1,N22,IF(AF22&gt;0,A23-A22,0))</f>
        <v>#REF!</v>
      </c>
      <c r="AF22" s="157" t="e">
        <f>IF(A22&lt;=#REF!,A22,0)</f>
        <v>#REF!</v>
      </c>
      <c r="AH22" s="153" t="e">
        <f t="shared" ref="AH22:AH35" si="26">AE22*B22</f>
        <v>#REF!</v>
      </c>
      <c r="AI22" s="232" t="e">
        <f t="shared" ref="AI22:AI35" si="27">AE22*F22</f>
        <v>#REF!</v>
      </c>
      <c r="AJ22" s="233" t="e">
        <f t="shared" ref="AJ22:AJ35" si="28">$AE22*S22</f>
        <v>#REF!</v>
      </c>
      <c r="AK22" s="233" t="e">
        <f t="shared" ref="AK22:AK35" si="29">$AE22*U22</f>
        <v>#REF!</v>
      </c>
      <c r="AL22" s="233" t="e">
        <f t="shared" ref="AL22:AL35" si="30">$AE22*W22</f>
        <v>#REF!</v>
      </c>
      <c r="AM22" s="233" t="e">
        <f t="shared" ref="AM22:AM35" si="31">$AE22*Y22</f>
        <v>#REF!</v>
      </c>
      <c r="AN22" s="233" t="e">
        <f t="shared" ref="AN22:AN35" si="32">$AE22*AA22</f>
        <v>#REF!</v>
      </c>
      <c r="AP22" s="232"/>
      <c r="AQ22" s="233" t="e">
        <f t="shared" ref="AQ22:AQ35" si="33">$AE22*T22</f>
        <v>#REF!</v>
      </c>
      <c r="AR22" s="233" t="e">
        <f t="shared" ref="AR22:AR35" si="34">$AE22*V22</f>
        <v>#REF!</v>
      </c>
      <c r="AS22" s="233" t="e">
        <f t="shared" ref="AS22:AS35" si="35">$AE22*X22</f>
        <v>#REF!</v>
      </c>
      <c r="AT22" s="233" t="e">
        <f t="shared" ref="AT22:AT35" si="36">$AE22*Z22</f>
        <v>#REF!</v>
      </c>
      <c r="AU22" s="233" t="e">
        <f t="shared" ref="AU22:AU35" si="37">$AE22*AB22</f>
        <v>#REF!</v>
      </c>
      <c r="AV22" s="234"/>
      <c r="AW22" s="233"/>
      <c r="AX22" s="234"/>
      <c r="AY22" s="235"/>
      <c r="AZ22" s="235"/>
      <c r="BA22" s="235"/>
    </row>
    <row r="23" spans="1:53" x14ac:dyDescent="0.25">
      <c r="A23" s="157">
        <f t="shared" si="25"/>
        <v>37622</v>
      </c>
      <c r="B23" s="158">
        <f t="shared" si="5"/>
        <v>2.9550000000000001</v>
      </c>
      <c r="C23" s="158">
        <f t="shared" si="23"/>
        <v>-0.22</v>
      </c>
      <c r="D23" s="158">
        <f t="shared" si="23"/>
        <v>-0.27</v>
      </c>
      <c r="E23" s="158">
        <f t="shared" si="23"/>
        <v>0.32</v>
      </c>
      <c r="F23" s="158">
        <f t="shared" si="23"/>
        <v>0.02</v>
      </c>
      <c r="G23" s="158">
        <f t="shared" si="23"/>
        <v>-0.14749999999999999</v>
      </c>
      <c r="H23" s="158">
        <f t="shared" si="23"/>
        <v>0.14000000000000001</v>
      </c>
      <c r="I23" s="158">
        <f t="shared" si="23"/>
        <v>-0.1275</v>
      </c>
      <c r="J23" s="158">
        <f t="shared" si="23"/>
        <v>0.23499999999999999</v>
      </c>
      <c r="K23" s="158">
        <f t="shared" si="23"/>
        <v>1.88</v>
      </c>
      <c r="L23" s="158">
        <f t="shared" si="23"/>
        <v>0.14499999999999999</v>
      </c>
      <c r="M23" s="158">
        <f t="shared" si="24"/>
        <v>2.5000000000000001E-2</v>
      </c>
      <c r="N23" s="158">
        <f t="shared" si="24"/>
        <v>-0.05</v>
      </c>
      <c r="O23" s="158">
        <f t="shared" si="24"/>
        <v>-0.125</v>
      </c>
      <c r="P23" s="158">
        <f t="shared" si="24"/>
        <v>0.155</v>
      </c>
      <c r="Q23" s="158">
        <f t="shared" si="24"/>
        <v>0.38</v>
      </c>
      <c r="R23" s="158">
        <f t="shared" si="24"/>
        <v>0.23499999999999999</v>
      </c>
      <c r="S23" s="158">
        <f t="shared" si="24"/>
        <v>1.07</v>
      </c>
      <c r="T23" s="158">
        <f t="shared" si="24"/>
        <v>0.38</v>
      </c>
      <c r="U23" s="158">
        <f t="shared" si="24"/>
        <v>1.4999999999999999E-2</v>
      </c>
      <c r="V23" s="158">
        <f t="shared" si="24"/>
        <v>-0.1525</v>
      </c>
      <c r="W23" s="158">
        <f t="shared" si="24"/>
        <v>-7.0000000000000007E-2</v>
      </c>
      <c r="X23" s="158">
        <f t="shared" si="24"/>
        <v>-2.5000000000000001E-2</v>
      </c>
      <c r="Y23" s="158">
        <f t="shared" si="24"/>
        <v>1.88</v>
      </c>
      <c r="Z23" s="158">
        <f t="shared" si="24"/>
        <v>1.07</v>
      </c>
      <c r="AA23" s="230">
        <f t="shared" si="8"/>
        <v>0.80999999999999983</v>
      </c>
      <c r="AB23" s="230" t="e">
        <f t="shared" si="9"/>
        <v>#REF!</v>
      </c>
      <c r="AD23" s="231"/>
      <c r="AE23" s="231" t="e">
        <f>IF(#REF!=1,N23,IF(AF23&gt;0,A24-A23,0))</f>
        <v>#REF!</v>
      </c>
      <c r="AF23" s="157" t="e">
        <f>IF(A23&lt;=#REF!,A23,0)</f>
        <v>#REF!</v>
      </c>
      <c r="AH23" s="153" t="e">
        <f t="shared" si="26"/>
        <v>#REF!</v>
      </c>
      <c r="AI23" s="232" t="e">
        <f t="shared" si="27"/>
        <v>#REF!</v>
      </c>
      <c r="AJ23" s="233" t="e">
        <f t="shared" si="28"/>
        <v>#REF!</v>
      </c>
      <c r="AK23" s="233" t="e">
        <f t="shared" si="29"/>
        <v>#REF!</v>
      </c>
      <c r="AL23" s="233" t="e">
        <f t="shared" si="30"/>
        <v>#REF!</v>
      </c>
      <c r="AM23" s="233" t="e">
        <f t="shared" si="31"/>
        <v>#REF!</v>
      </c>
      <c r="AN23" s="233" t="e">
        <f t="shared" si="32"/>
        <v>#REF!</v>
      </c>
      <c r="AP23" s="232"/>
      <c r="AQ23" s="233" t="e">
        <f t="shared" si="33"/>
        <v>#REF!</v>
      </c>
      <c r="AR23" s="233" t="e">
        <f t="shared" si="34"/>
        <v>#REF!</v>
      </c>
      <c r="AS23" s="233" t="e">
        <f t="shared" si="35"/>
        <v>#REF!</v>
      </c>
      <c r="AT23" s="233" t="e">
        <f t="shared" si="36"/>
        <v>#REF!</v>
      </c>
      <c r="AU23" s="233" t="e">
        <f t="shared" si="37"/>
        <v>#REF!</v>
      </c>
      <c r="AV23" s="234"/>
      <c r="AW23" s="233"/>
      <c r="AX23" s="234"/>
      <c r="AY23" s="235"/>
      <c r="AZ23" s="235"/>
      <c r="BA23" s="235"/>
    </row>
    <row r="24" spans="1:53" x14ac:dyDescent="0.25">
      <c r="A24" s="157">
        <f t="shared" si="25"/>
        <v>37653</v>
      </c>
      <c r="B24" s="158">
        <f t="shared" si="5"/>
        <v>2.8519999999999999</v>
      </c>
      <c r="C24" s="158">
        <f t="shared" si="23"/>
        <v>-0.22</v>
      </c>
      <c r="D24" s="158">
        <f t="shared" si="23"/>
        <v>-0.26</v>
      </c>
      <c r="E24" s="158">
        <f t="shared" si="23"/>
        <v>0.02</v>
      </c>
      <c r="F24" s="158">
        <f t="shared" si="23"/>
        <v>0.02</v>
      </c>
      <c r="G24" s="158">
        <f t="shared" si="23"/>
        <v>-0.14749999999999999</v>
      </c>
      <c r="H24" s="158">
        <f t="shared" si="23"/>
        <v>0.13</v>
      </c>
      <c r="I24" s="158">
        <f t="shared" si="23"/>
        <v>-0.1275</v>
      </c>
      <c r="J24" s="158">
        <f t="shared" si="23"/>
        <v>0.23499999999999999</v>
      </c>
      <c r="K24" s="158">
        <f t="shared" si="23"/>
        <v>1.88</v>
      </c>
      <c r="L24" s="158">
        <f t="shared" si="23"/>
        <v>0.125</v>
      </c>
      <c r="M24" s="158">
        <f t="shared" si="24"/>
        <v>0.02</v>
      </c>
      <c r="N24" s="158">
        <f t="shared" si="24"/>
        <v>-3.5000000000000003E-2</v>
      </c>
      <c r="O24" s="158">
        <f t="shared" si="24"/>
        <v>-0.11749999999999999</v>
      </c>
      <c r="P24" s="158">
        <f t="shared" si="24"/>
        <v>0.14499999999999999</v>
      </c>
      <c r="Q24" s="158">
        <f t="shared" si="24"/>
        <v>0.38</v>
      </c>
      <c r="R24" s="158">
        <f t="shared" si="24"/>
        <v>0.23499999999999999</v>
      </c>
      <c r="S24" s="158">
        <f t="shared" si="24"/>
        <v>1.06</v>
      </c>
      <c r="T24" s="158">
        <f t="shared" si="24"/>
        <v>0.37</v>
      </c>
      <c r="U24" s="158">
        <f t="shared" si="24"/>
        <v>0.01</v>
      </c>
      <c r="V24" s="158">
        <f t="shared" si="24"/>
        <v>-0.14249999999999999</v>
      </c>
      <c r="W24" s="158">
        <f t="shared" si="24"/>
        <v>-7.0000000000000007E-2</v>
      </c>
      <c r="X24" s="158">
        <f t="shared" si="24"/>
        <v>-2.5000000000000001E-2</v>
      </c>
      <c r="Y24" s="158">
        <f t="shared" si="24"/>
        <v>1.88</v>
      </c>
      <c r="Z24" s="158">
        <f t="shared" si="24"/>
        <v>1.06</v>
      </c>
      <c r="AA24" s="230" t="e">
        <f t="shared" ref="AA24:AA35" si="38">IF($AE24=0,0,bsd(AA$8,AA$4,$F24,$G24,$P24,$L24,$Q24,0.1))</f>
        <v>#REF!</v>
      </c>
      <c r="AB24" s="230" t="e">
        <f t="shared" si="9"/>
        <v>#REF!</v>
      </c>
      <c r="AD24" s="231"/>
      <c r="AE24" s="231" t="e">
        <f>IF(#REF!=1,N24,IF(AF24&gt;0,A25-A24,0))</f>
        <v>#REF!</v>
      </c>
      <c r="AF24" s="157" t="e">
        <f>IF(A24&lt;=#REF!,A24,0)</f>
        <v>#REF!</v>
      </c>
      <c r="AH24" s="153" t="e">
        <f t="shared" si="26"/>
        <v>#REF!</v>
      </c>
      <c r="AI24" s="232" t="e">
        <f t="shared" si="27"/>
        <v>#REF!</v>
      </c>
      <c r="AJ24" s="233" t="e">
        <f t="shared" si="28"/>
        <v>#REF!</v>
      </c>
      <c r="AK24" s="233" t="e">
        <f t="shared" si="29"/>
        <v>#REF!</v>
      </c>
      <c r="AL24" s="233" t="e">
        <f t="shared" si="30"/>
        <v>#REF!</v>
      </c>
      <c r="AM24" s="233" t="e">
        <f t="shared" si="31"/>
        <v>#REF!</v>
      </c>
      <c r="AN24" s="233" t="e">
        <f t="shared" si="32"/>
        <v>#REF!</v>
      </c>
      <c r="AP24" s="232"/>
      <c r="AQ24" s="233" t="e">
        <f t="shared" si="33"/>
        <v>#REF!</v>
      </c>
      <c r="AR24" s="233" t="e">
        <f t="shared" si="34"/>
        <v>#REF!</v>
      </c>
      <c r="AS24" s="233" t="e">
        <f t="shared" si="35"/>
        <v>#REF!</v>
      </c>
      <c r="AT24" s="233" t="e">
        <f t="shared" si="36"/>
        <v>#REF!</v>
      </c>
      <c r="AU24" s="233" t="e">
        <f t="shared" si="37"/>
        <v>#REF!</v>
      </c>
      <c r="AV24" s="234"/>
      <c r="AW24" s="233"/>
      <c r="AX24" s="234"/>
      <c r="AY24" s="235"/>
      <c r="AZ24" s="235"/>
      <c r="BA24" s="235"/>
    </row>
    <row r="25" spans="1:53" x14ac:dyDescent="0.25">
      <c r="A25" s="157">
        <f t="shared" si="25"/>
        <v>37681</v>
      </c>
      <c r="B25" s="158">
        <f t="shared" si="5"/>
        <v>2.7370000000000001</v>
      </c>
      <c r="C25" s="158">
        <f t="shared" si="23"/>
        <v>-0.22</v>
      </c>
      <c r="D25" s="158">
        <f t="shared" si="23"/>
        <v>-0.31</v>
      </c>
      <c r="E25" s="158">
        <f t="shared" si="23"/>
        <v>-0.28000000000000003</v>
      </c>
      <c r="F25" s="158">
        <f t="shared" si="23"/>
        <v>0.02</v>
      </c>
      <c r="G25" s="158">
        <f t="shared" si="23"/>
        <v>-0.14749999999999999</v>
      </c>
      <c r="H25" s="158">
        <f t="shared" si="23"/>
        <v>0.125</v>
      </c>
      <c r="I25" s="158">
        <f t="shared" si="23"/>
        <v>-0.1275</v>
      </c>
      <c r="J25" s="158">
        <f t="shared" si="23"/>
        <v>0.19500000000000001</v>
      </c>
      <c r="K25" s="158">
        <f t="shared" si="23"/>
        <v>0.65</v>
      </c>
      <c r="L25" s="158">
        <f t="shared" si="23"/>
        <v>4.4999999999999998E-2</v>
      </c>
      <c r="M25" s="158">
        <f t="shared" si="24"/>
        <v>0</v>
      </c>
      <c r="N25" s="158">
        <f t="shared" si="24"/>
        <v>-2.2499999999999999E-2</v>
      </c>
      <c r="O25" s="158">
        <f t="shared" si="24"/>
        <v>-0.115</v>
      </c>
      <c r="P25" s="158">
        <f t="shared" si="24"/>
        <v>0.14000000000000001</v>
      </c>
      <c r="Q25" s="158">
        <f t="shared" si="24"/>
        <v>0.33</v>
      </c>
      <c r="R25" s="158">
        <f t="shared" si="24"/>
        <v>0.19500000000000001</v>
      </c>
      <c r="S25" s="158">
        <f t="shared" si="24"/>
        <v>0.54500000000000004</v>
      </c>
      <c r="T25" s="158">
        <f t="shared" si="24"/>
        <v>0.2</v>
      </c>
      <c r="U25" s="158">
        <f t="shared" si="24"/>
        <v>-0.01</v>
      </c>
      <c r="V25" s="158">
        <f t="shared" si="24"/>
        <v>-0.13250000000000001</v>
      </c>
      <c r="W25" s="158">
        <f t="shared" si="24"/>
        <v>-7.0000000000000007E-2</v>
      </c>
      <c r="X25" s="158">
        <f t="shared" si="24"/>
        <v>-2.5000000000000001E-2</v>
      </c>
      <c r="Y25" s="158">
        <f t="shared" si="24"/>
        <v>0.65</v>
      </c>
      <c r="Z25" s="158">
        <f t="shared" si="24"/>
        <v>0.54500000000000004</v>
      </c>
      <c r="AA25" s="230" t="e">
        <f t="shared" si="38"/>
        <v>#REF!</v>
      </c>
      <c r="AB25" s="230" t="e">
        <f t="shared" si="9"/>
        <v>#REF!</v>
      </c>
      <c r="AD25" s="231"/>
      <c r="AE25" s="231" t="e">
        <f>IF(#REF!=1,N25,IF(AF25&gt;0,A26-A25,0))</f>
        <v>#REF!</v>
      </c>
      <c r="AF25" s="157" t="e">
        <f>IF(A25&lt;=#REF!,A25,0)</f>
        <v>#REF!</v>
      </c>
      <c r="AH25" s="153" t="e">
        <f t="shared" si="26"/>
        <v>#REF!</v>
      </c>
      <c r="AI25" s="232" t="e">
        <f t="shared" si="27"/>
        <v>#REF!</v>
      </c>
      <c r="AJ25" s="233" t="e">
        <f t="shared" si="28"/>
        <v>#REF!</v>
      </c>
      <c r="AK25" s="233" t="e">
        <f t="shared" si="29"/>
        <v>#REF!</v>
      </c>
      <c r="AL25" s="233" t="e">
        <f t="shared" si="30"/>
        <v>#REF!</v>
      </c>
      <c r="AM25" s="233" t="e">
        <f t="shared" si="31"/>
        <v>#REF!</v>
      </c>
      <c r="AN25" s="233" t="e">
        <f t="shared" si="32"/>
        <v>#REF!</v>
      </c>
      <c r="AP25" s="232"/>
      <c r="AQ25" s="233" t="e">
        <f t="shared" si="33"/>
        <v>#REF!</v>
      </c>
      <c r="AR25" s="233" t="e">
        <f t="shared" si="34"/>
        <v>#REF!</v>
      </c>
      <c r="AS25" s="233" t="e">
        <f t="shared" si="35"/>
        <v>#REF!</v>
      </c>
      <c r="AT25" s="233" t="e">
        <f t="shared" si="36"/>
        <v>#REF!</v>
      </c>
      <c r="AU25" s="233" t="e">
        <f t="shared" si="37"/>
        <v>#REF!</v>
      </c>
      <c r="AV25" s="234"/>
      <c r="AW25" s="233"/>
      <c r="AX25" s="234"/>
      <c r="AY25" s="235"/>
      <c r="AZ25" s="235"/>
      <c r="BA25" s="235"/>
    </row>
    <row r="26" spans="1:53" x14ac:dyDescent="0.25">
      <c r="A26" s="157">
        <f t="shared" si="25"/>
        <v>37712</v>
      </c>
      <c r="B26" s="158">
        <f t="shared" si="5"/>
        <v>2.637</v>
      </c>
      <c r="C26" s="158">
        <f t="shared" si="23"/>
        <v>-0.26</v>
      </c>
      <c r="D26" s="158">
        <f t="shared" si="23"/>
        <v>-0.435</v>
      </c>
      <c r="E26" s="158">
        <f t="shared" si="23"/>
        <v>-0.24</v>
      </c>
      <c r="F26" s="158">
        <f t="shared" si="23"/>
        <v>0.14000000000000001</v>
      </c>
      <c r="G26" s="158">
        <f t="shared" si="23"/>
        <v>-0.105</v>
      </c>
      <c r="H26" s="158">
        <f t="shared" si="23"/>
        <v>3.5000000000000003E-2</v>
      </c>
      <c r="I26" s="158">
        <f t="shared" si="23"/>
        <v>-8.2500000000000004E-2</v>
      </c>
      <c r="J26" s="158">
        <f t="shared" si="23"/>
        <v>0.14499999999999999</v>
      </c>
      <c r="K26" s="158">
        <f t="shared" si="23"/>
        <v>0.38</v>
      </c>
      <c r="L26" s="158">
        <f t="shared" si="23"/>
        <v>0.08</v>
      </c>
      <c r="M26" s="158">
        <f t="shared" si="24"/>
        <v>-0.09</v>
      </c>
      <c r="N26" s="158">
        <f t="shared" si="24"/>
        <v>0.03</v>
      </c>
      <c r="O26" s="158">
        <f t="shared" si="24"/>
        <v>-0.12</v>
      </c>
      <c r="P26" s="158">
        <f t="shared" si="24"/>
        <v>0.125</v>
      </c>
      <c r="Q26" s="158">
        <f t="shared" si="24"/>
        <v>0.19500000000000001</v>
      </c>
      <c r="R26" s="158">
        <f t="shared" si="24"/>
        <v>0.14499999999999999</v>
      </c>
      <c r="S26" s="158">
        <f t="shared" si="24"/>
        <v>0.36</v>
      </c>
      <c r="T26" s="158">
        <f t="shared" si="24"/>
        <v>0.4</v>
      </c>
      <c r="U26" s="158">
        <f t="shared" si="24"/>
        <v>-0.09</v>
      </c>
      <c r="V26" s="158">
        <f t="shared" si="24"/>
        <v>-0.16</v>
      </c>
      <c r="W26" s="158">
        <f t="shared" si="24"/>
        <v>-6.7500000000000004E-2</v>
      </c>
      <c r="X26" s="158">
        <f t="shared" si="24"/>
        <v>-1.7500000000000002E-2</v>
      </c>
      <c r="Y26" s="158">
        <f t="shared" si="24"/>
        <v>0.38</v>
      </c>
      <c r="Z26" s="158">
        <f t="shared" si="24"/>
        <v>0.36</v>
      </c>
      <c r="AA26" s="230" t="e">
        <f t="shared" si="38"/>
        <v>#REF!</v>
      </c>
      <c r="AB26" s="230" t="e">
        <f t="shared" si="9"/>
        <v>#REF!</v>
      </c>
      <c r="AD26" s="231"/>
      <c r="AE26" s="231" t="e">
        <f>IF(#REF!=1,N26,IF(AF26&gt;0,A27-A26,0))</f>
        <v>#REF!</v>
      </c>
      <c r="AF26" s="157" t="e">
        <f>IF(A26&lt;=#REF!,A26,0)</f>
        <v>#REF!</v>
      </c>
      <c r="AH26" s="153" t="e">
        <f t="shared" si="26"/>
        <v>#REF!</v>
      </c>
      <c r="AI26" s="232" t="e">
        <f t="shared" si="27"/>
        <v>#REF!</v>
      </c>
      <c r="AJ26" s="233" t="e">
        <f t="shared" si="28"/>
        <v>#REF!</v>
      </c>
      <c r="AK26" s="233" t="e">
        <f t="shared" si="29"/>
        <v>#REF!</v>
      </c>
      <c r="AL26" s="233" t="e">
        <f t="shared" si="30"/>
        <v>#REF!</v>
      </c>
      <c r="AM26" s="233" t="e">
        <f t="shared" si="31"/>
        <v>#REF!</v>
      </c>
      <c r="AN26" s="233" t="e">
        <f t="shared" si="32"/>
        <v>#REF!</v>
      </c>
      <c r="AP26" s="232"/>
      <c r="AQ26" s="233" t="e">
        <f t="shared" si="33"/>
        <v>#REF!</v>
      </c>
      <c r="AR26" s="233" t="e">
        <f t="shared" si="34"/>
        <v>#REF!</v>
      </c>
      <c r="AS26" s="233" t="e">
        <f t="shared" si="35"/>
        <v>#REF!</v>
      </c>
      <c r="AT26" s="233" t="e">
        <f t="shared" si="36"/>
        <v>#REF!</v>
      </c>
      <c r="AU26" s="233" t="e">
        <f t="shared" si="37"/>
        <v>#REF!</v>
      </c>
      <c r="AV26" s="234"/>
      <c r="AW26" s="233"/>
      <c r="AX26" s="234"/>
      <c r="AY26" s="235"/>
      <c r="AZ26" s="235"/>
      <c r="BA26" s="235"/>
    </row>
    <row r="27" spans="1:53" x14ac:dyDescent="0.25">
      <c r="A27" s="157">
        <f t="shared" si="25"/>
        <v>37742</v>
      </c>
      <c r="B27" s="158">
        <f t="shared" si="5"/>
        <v>2.59</v>
      </c>
      <c r="C27" s="158">
        <f t="shared" si="23"/>
        <v>-0.26</v>
      </c>
      <c r="D27" s="158">
        <f t="shared" si="23"/>
        <v>-0.435</v>
      </c>
      <c r="E27" s="158">
        <f t="shared" si="23"/>
        <v>-0.24</v>
      </c>
      <c r="F27" s="158">
        <f t="shared" si="23"/>
        <v>0.14000000000000001</v>
      </c>
      <c r="G27" s="158">
        <f t="shared" si="23"/>
        <v>-0.105</v>
      </c>
      <c r="H27" s="158">
        <f t="shared" si="23"/>
        <v>3.5000000000000003E-2</v>
      </c>
      <c r="I27" s="158">
        <f t="shared" si="23"/>
        <v>-8.2500000000000004E-2</v>
      </c>
      <c r="J27" s="158">
        <f t="shared" si="23"/>
        <v>0.125</v>
      </c>
      <c r="K27" s="158">
        <f t="shared" si="23"/>
        <v>0.33</v>
      </c>
      <c r="L27" s="158">
        <f t="shared" si="23"/>
        <v>0.08</v>
      </c>
      <c r="M27" s="158">
        <f t="shared" si="24"/>
        <v>-0.09</v>
      </c>
      <c r="N27" s="158">
        <f t="shared" si="24"/>
        <v>0.03</v>
      </c>
      <c r="O27" s="158">
        <f t="shared" si="24"/>
        <v>-0.12</v>
      </c>
      <c r="P27" s="158">
        <f t="shared" si="24"/>
        <v>0.125</v>
      </c>
      <c r="Q27" s="158">
        <f t="shared" si="24"/>
        <v>0.13500000000000001</v>
      </c>
      <c r="R27" s="158">
        <f t="shared" si="24"/>
        <v>0.125</v>
      </c>
      <c r="S27" s="158">
        <f t="shared" si="24"/>
        <v>0.32500000000000001</v>
      </c>
      <c r="T27" s="158">
        <f t="shared" si="24"/>
        <v>0.4</v>
      </c>
      <c r="U27" s="158">
        <f t="shared" si="24"/>
        <v>-0.09</v>
      </c>
      <c r="V27" s="158">
        <f t="shared" si="24"/>
        <v>-0.13750000000000001</v>
      </c>
      <c r="W27" s="158">
        <f t="shared" si="24"/>
        <v>-6.7500000000000004E-2</v>
      </c>
      <c r="X27" s="158">
        <f t="shared" si="24"/>
        <v>-1.7500000000000002E-2</v>
      </c>
      <c r="Y27" s="158">
        <f t="shared" si="24"/>
        <v>0.33</v>
      </c>
      <c r="Z27" s="158">
        <f t="shared" si="24"/>
        <v>0.32500000000000001</v>
      </c>
      <c r="AA27" s="230" t="e">
        <f t="shared" si="38"/>
        <v>#REF!</v>
      </c>
      <c r="AB27" s="230" t="e">
        <f t="shared" si="9"/>
        <v>#REF!</v>
      </c>
      <c r="AD27" s="231"/>
      <c r="AE27" s="231" t="e">
        <f>IF(#REF!=1,N27,IF(AF27&gt;0,A28-A27,0))</f>
        <v>#REF!</v>
      </c>
      <c r="AF27" s="157" t="e">
        <f>IF(A27&lt;=#REF!,A27,0)</f>
        <v>#REF!</v>
      </c>
      <c r="AH27" s="153" t="e">
        <f t="shared" si="26"/>
        <v>#REF!</v>
      </c>
      <c r="AI27" s="232" t="e">
        <f t="shared" si="27"/>
        <v>#REF!</v>
      </c>
      <c r="AJ27" s="233" t="e">
        <f t="shared" si="28"/>
        <v>#REF!</v>
      </c>
      <c r="AK27" s="233" t="e">
        <f t="shared" si="29"/>
        <v>#REF!</v>
      </c>
      <c r="AL27" s="233" t="e">
        <f t="shared" si="30"/>
        <v>#REF!</v>
      </c>
      <c r="AM27" s="233" t="e">
        <f t="shared" si="31"/>
        <v>#REF!</v>
      </c>
      <c r="AN27" s="233" t="e">
        <f t="shared" si="32"/>
        <v>#REF!</v>
      </c>
      <c r="AP27" s="232"/>
      <c r="AQ27" s="233" t="e">
        <f t="shared" si="33"/>
        <v>#REF!</v>
      </c>
      <c r="AR27" s="233" t="e">
        <f t="shared" si="34"/>
        <v>#REF!</v>
      </c>
      <c r="AS27" s="233" t="e">
        <f t="shared" si="35"/>
        <v>#REF!</v>
      </c>
      <c r="AT27" s="233" t="e">
        <f t="shared" si="36"/>
        <v>#REF!</v>
      </c>
      <c r="AU27" s="233" t="e">
        <f t="shared" si="37"/>
        <v>#REF!</v>
      </c>
      <c r="AV27" s="234"/>
      <c r="AW27" s="233"/>
      <c r="AX27" s="234"/>
      <c r="AY27" s="235"/>
      <c r="AZ27" s="235"/>
      <c r="BA27" s="235"/>
    </row>
    <row r="28" spans="1:53" x14ac:dyDescent="0.25">
      <c r="A28" s="157">
        <f t="shared" si="25"/>
        <v>37773</v>
      </c>
      <c r="B28" s="158">
        <f t="shared" si="5"/>
        <v>2.59</v>
      </c>
      <c r="C28" s="158">
        <f t="shared" si="23"/>
        <v>-0.26</v>
      </c>
      <c r="D28" s="158">
        <f t="shared" si="23"/>
        <v>-0.435</v>
      </c>
      <c r="E28" s="158">
        <f t="shared" si="23"/>
        <v>-0.24</v>
      </c>
      <c r="F28" s="158">
        <f t="shared" si="23"/>
        <v>0.14000000000000001</v>
      </c>
      <c r="G28" s="158">
        <f t="shared" si="23"/>
        <v>-0.105</v>
      </c>
      <c r="H28" s="158">
        <f t="shared" si="23"/>
        <v>3.5000000000000003E-2</v>
      </c>
      <c r="I28" s="158">
        <f t="shared" si="23"/>
        <v>-8.2500000000000004E-2</v>
      </c>
      <c r="J28" s="158">
        <f t="shared" si="23"/>
        <v>0.14499999999999999</v>
      </c>
      <c r="K28" s="158">
        <f t="shared" si="23"/>
        <v>0.37</v>
      </c>
      <c r="L28" s="158">
        <f t="shared" si="23"/>
        <v>0.08</v>
      </c>
      <c r="M28" s="158">
        <f t="shared" si="24"/>
        <v>-0.09</v>
      </c>
      <c r="N28" s="158">
        <f t="shared" si="24"/>
        <v>3.5000000000000003E-2</v>
      </c>
      <c r="O28" s="158">
        <f t="shared" si="24"/>
        <v>-0.12</v>
      </c>
      <c r="P28" s="158">
        <f t="shared" si="24"/>
        <v>0.125</v>
      </c>
      <c r="Q28" s="158">
        <f t="shared" si="24"/>
        <v>0.16500000000000001</v>
      </c>
      <c r="R28" s="158">
        <f t="shared" si="24"/>
        <v>0.14499999999999999</v>
      </c>
      <c r="S28" s="158">
        <f t="shared" si="24"/>
        <v>0.33500000000000002</v>
      </c>
      <c r="T28" s="158">
        <f t="shared" si="24"/>
        <v>0.4</v>
      </c>
      <c r="U28" s="158">
        <f t="shared" si="24"/>
        <v>-0.09</v>
      </c>
      <c r="V28" s="158">
        <f t="shared" si="24"/>
        <v>-8.5000000000000006E-2</v>
      </c>
      <c r="W28" s="158">
        <f t="shared" si="24"/>
        <v>-6.7500000000000004E-2</v>
      </c>
      <c r="X28" s="158">
        <f t="shared" si="24"/>
        <v>-1.4999999999999999E-2</v>
      </c>
      <c r="Y28" s="158">
        <f t="shared" si="24"/>
        <v>0.37</v>
      </c>
      <c r="Z28" s="158">
        <f t="shared" si="24"/>
        <v>0.33500000000000002</v>
      </c>
      <c r="AA28" s="230" t="e">
        <f t="shared" si="38"/>
        <v>#REF!</v>
      </c>
      <c r="AB28" s="230" t="e">
        <f t="shared" si="9"/>
        <v>#REF!</v>
      </c>
      <c r="AD28" s="231"/>
      <c r="AE28" s="231" t="e">
        <f>IF(#REF!=1,N28,IF(AF28&gt;0,A29-A28,0))</f>
        <v>#REF!</v>
      </c>
      <c r="AF28" s="157" t="e">
        <f>IF(A28&lt;=#REF!,A28,0)</f>
        <v>#REF!</v>
      </c>
      <c r="AH28" s="153" t="e">
        <f t="shared" si="26"/>
        <v>#REF!</v>
      </c>
      <c r="AI28" s="232" t="e">
        <f t="shared" si="27"/>
        <v>#REF!</v>
      </c>
      <c r="AJ28" s="233" t="e">
        <f t="shared" si="28"/>
        <v>#REF!</v>
      </c>
      <c r="AK28" s="233" t="e">
        <f t="shared" si="29"/>
        <v>#REF!</v>
      </c>
      <c r="AL28" s="233" t="e">
        <f t="shared" si="30"/>
        <v>#REF!</v>
      </c>
      <c r="AM28" s="233" t="e">
        <f t="shared" si="31"/>
        <v>#REF!</v>
      </c>
      <c r="AN28" s="233" t="e">
        <f t="shared" si="32"/>
        <v>#REF!</v>
      </c>
      <c r="AP28" s="232"/>
      <c r="AQ28" s="233" t="e">
        <f t="shared" si="33"/>
        <v>#REF!</v>
      </c>
      <c r="AR28" s="233" t="e">
        <f t="shared" si="34"/>
        <v>#REF!</v>
      </c>
      <c r="AS28" s="233" t="e">
        <f t="shared" si="35"/>
        <v>#REF!</v>
      </c>
      <c r="AT28" s="233" t="e">
        <f t="shared" si="36"/>
        <v>#REF!</v>
      </c>
      <c r="AU28" s="233" t="e">
        <f t="shared" si="37"/>
        <v>#REF!</v>
      </c>
      <c r="AV28" s="234"/>
      <c r="AW28" s="233"/>
      <c r="AX28" s="234"/>
      <c r="AY28" s="235"/>
      <c r="AZ28" s="235"/>
      <c r="BA28" s="235"/>
    </row>
    <row r="29" spans="1:53" x14ac:dyDescent="0.25">
      <c r="A29" s="157">
        <f t="shared" si="25"/>
        <v>37803</v>
      </c>
      <c r="B29" s="158">
        <f t="shared" si="5"/>
        <v>2.59</v>
      </c>
      <c r="C29" s="158">
        <f t="shared" si="23"/>
        <v>-0.26</v>
      </c>
      <c r="D29" s="158">
        <f t="shared" si="23"/>
        <v>-0.435</v>
      </c>
      <c r="E29" s="158">
        <f t="shared" si="23"/>
        <v>-0.24</v>
      </c>
      <c r="F29" s="158">
        <f t="shared" si="23"/>
        <v>0.14000000000000001</v>
      </c>
      <c r="G29" s="158">
        <f t="shared" si="23"/>
        <v>-0.105</v>
      </c>
      <c r="H29" s="158">
        <f t="shared" si="23"/>
        <v>3.5000000000000003E-2</v>
      </c>
      <c r="I29" s="158">
        <f t="shared" si="23"/>
        <v>-8.2500000000000004E-2</v>
      </c>
      <c r="J29" s="158">
        <f t="shared" si="23"/>
        <v>0.15</v>
      </c>
      <c r="K29" s="158">
        <f t="shared" si="23"/>
        <v>0.41</v>
      </c>
      <c r="L29" s="158">
        <f t="shared" si="23"/>
        <v>0.08</v>
      </c>
      <c r="M29" s="158">
        <f t="shared" si="24"/>
        <v>-0.09</v>
      </c>
      <c r="N29" s="158">
        <f t="shared" si="24"/>
        <v>3.7499999999999999E-2</v>
      </c>
      <c r="O29" s="158">
        <f t="shared" si="24"/>
        <v>-0.12</v>
      </c>
      <c r="P29" s="158">
        <f t="shared" si="24"/>
        <v>0.125</v>
      </c>
      <c r="Q29" s="158">
        <f t="shared" si="24"/>
        <v>0.20499999999999999</v>
      </c>
      <c r="R29" s="158">
        <f t="shared" si="24"/>
        <v>0.15</v>
      </c>
      <c r="S29" s="158">
        <f t="shared" si="24"/>
        <v>0.35</v>
      </c>
      <c r="T29" s="158">
        <f t="shared" si="24"/>
        <v>0.4</v>
      </c>
      <c r="U29" s="158">
        <f t="shared" si="24"/>
        <v>-0.09</v>
      </c>
      <c r="V29" s="158">
        <f t="shared" si="24"/>
        <v>-9.5000000000000001E-2</v>
      </c>
      <c r="W29" s="158">
        <f t="shared" si="24"/>
        <v>-6.7500000000000004E-2</v>
      </c>
      <c r="X29" s="158">
        <f t="shared" si="24"/>
        <v>-1.4999999999999999E-2</v>
      </c>
      <c r="Y29" s="158">
        <f t="shared" si="24"/>
        <v>0.41</v>
      </c>
      <c r="Z29" s="158">
        <f t="shared" si="24"/>
        <v>0.35</v>
      </c>
      <c r="AA29" s="230" t="e">
        <f t="shared" si="38"/>
        <v>#REF!</v>
      </c>
      <c r="AB29" s="230" t="e">
        <f t="shared" si="9"/>
        <v>#REF!</v>
      </c>
      <c r="AD29" s="231"/>
      <c r="AE29" s="231" t="e">
        <f>IF(#REF!=1,N29,IF(AF29&gt;0,A30-A29,0))</f>
        <v>#REF!</v>
      </c>
      <c r="AF29" s="157" t="e">
        <f>IF(A29&lt;=#REF!,A29,0)</f>
        <v>#REF!</v>
      </c>
      <c r="AH29" s="153" t="e">
        <f t="shared" si="26"/>
        <v>#REF!</v>
      </c>
      <c r="AI29" s="232" t="e">
        <f t="shared" si="27"/>
        <v>#REF!</v>
      </c>
      <c r="AJ29" s="233" t="e">
        <f t="shared" si="28"/>
        <v>#REF!</v>
      </c>
      <c r="AK29" s="233" t="e">
        <f t="shared" si="29"/>
        <v>#REF!</v>
      </c>
      <c r="AL29" s="233" t="e">
        <f t="shared" si="30"/>
        <v>#REF!</v>
      </c>
      <c r="AM29" s="233" t="e">
        <f t="shared" si="31"/>
        <v>#REF!</v>
      </c>
      <c r="AN29" s="233" t="e">
        <f t="shared" si="32"/>
        <v>#REF!</v>
      </c>
      <c r="AP29" s="232"/>
      <c r="AQ29" s="233" t="e">
        <f t="shared" si="33"/>
        <v>#REF!</v>
      </c>
      <c r="AR29" s="233" t="e">
        <f t="shared" si="34"/>
        <v>#REF!</v>
      </c>
      <c r="AS29" s="233" t="e">
        <f t="shared" si="35"/>
        <v>#REF!</v>
      </c>
      <c r="AT29" s="233" t="e">
        <f t="shared" si="36"/>
        <v>#REF!</v>
      </c>
      <c r="AU29" s="233" t="e">
        <f t="shared" si="37"/>
        <v>#REF!</v>
      </c>
      <c r="AV29" s="234"/>
      <c r="AW29" s="233"/>
      <c r="AX29" s="234"/>
      <c r="AY29" s="235"/>
      <c r="AZ29" s="235"/>
      <c r="BA29" s="235"/>
    </row>
    <row r="30" spans="1:53" x14ac:dyDescent="0.25">
      <c r="A30" s="157">
        <f t="shared" si="25"/>
        <v>37834</v>
      </c>
      <c r="B30" s="158">
        <f t="shared" si="5"/>
        <v>2.59</v>
      </c>
      <c r="C30" s="158">
        <f t="shared" si="23"/>
        <v>-0.26</v>
      </c>
      <c r="D30" s="158">
        <f t="shared" si="23"/>
        <v>-0.435</v>
      </c>
      <c r="E30" s="158">
        <f t="shared" si="23"/>
        <v>-0.24</v>
      </c>
      <c r="F30" s="158">
        <f t="shared" si="23"/>
        <v>0.14000000000000001</v>
      </c>
      <c r="G30" s="158">
        <f t="shared" si="23"/>
        <v>-0.105</v>
      </c>
      <c r="H30" s="158">
        <f t="shared" si="23"/>
        <v>3.5000000000000003E-2</v>
      </c>
      <c r="I30" s="158">
        <f t="shared" si="23"/>
        <v>-8.2500000000000004E-2</v>
      </c>
      <c r="J30" s="158">
        <f t="shared" si="23"/>
        <v>0.15</v>
      </c>
      <c r="K30" s="158">
        <f t="shared" si="23"/>
        <v>0.41</v>
      </c>
      <c r="L30" s="158">
        <f t="shared" si="23"/>
        <v>0.08</v>
      </c>
      <c r="M30" s="158">
        <f t="shared" si="24"/>
        <v>-0.09</v>
      </c>
      <c r="N30" s="158">
        <f t="shared" si="24"/>
        <v>0.04</v>
      </c>
      <c r="O30" s="158">
        <f t="shared" si="24"/>
        <v>-0.12</v>
      </c>
      <c r="P30" s="158">
        <f t="shared" si="24"/>
        <v>0.125</v>
      </c>
      <c r="Q30" s="158">
        <f t="shared" si="24"/>
        <v>0.20499999999999999</v>
      </c>
      <c r="R30" s="158">
        <f t="shared" si="24"/>
        <v>0.15</v>
      </c>
      <c r="S30" s="158">
        <f t="shared" si="24"/>
        <v>0.35</v>
      </c>
      <c r="T30" s="158">
        <f t="shared" si="24"/>
        <v>0.4</v>
      </c>
      <c r="U30" s="158">
        <f t="shared" si="24"/>
        <v>-0.09</v>
      </c>
      <c r="V30" s="158">
        <f t="shared" si="24"/>
        <v>-0.09</v>
      </c>
      <c r="W30" s="158">
        <f t="shared" si="24"/>
        <v>-6.7500000000000004E-2</v>
      </c>
      <c r="X30" s="158">
        <f t="shared" si="24"/>
        <v>-1.4999999999999999E-2</v>
      </c>
      <c r="Y30" s="158">
        <f t="shared" si="24"/>
        <v>0.41</v>
      </c>
      <c r="Z30" s="158">
        <f t="shared" si="24"/>
        <v>0.35</v>
      </c>
      <c r="AA30" s="230" t="e">
        <f t="shared" si="38"/>
        <v>#REF!</v>
      </c>
      <c r="AB30" s="230" t="e">
        <f t="shared" si="9"/>
        <v>#REF!</v>
      </c>
      <c r="AD30" s="231"/>
      <c r="AE30" s="231" t="e">
        <f>IF(#REF!=1,N30,IF(AF30&gt;0,A31-A30,0))</f>
        <v>#REF!</v>
      </c>
      <c r="AF30" s="157" t="e">
        <f>IF(A30&lt;=#REF!,A30,0)</f>
        <v>#REF!</v>
      </c>
      <c r="AH30" s="153" t="e">
        <f t="shared" si="26"/>
        <v>#REF!</v>
      </c>
      <c r="AI30" s="232" t="e">
        <f t="shared" si="27"/>
        <v>#REF!</v>
      </c>
      <c r="AJ30" s="233" t="e">
        <f t="shared" si="28"/>
        <v>#REF!</v>
      </c>
      <c r="AK30" s="233" t="e">
        <f t="shared" si="29"/>
        <v>#REF!</v>
      </c>
      <c r="AL30" s="233" t="e">
        <f t="shared" si="30"/>
        <v>#REF!</v>
      </c>
      <c r="AM30" s="233" t="e">
        <f t="shared" si="31"/>
        <v>#REF!</v>
      </c>
      <c r="AN30" s="233" t="e">
        <f t="shared" si="32"/>
        <v>#REF!</v>
      </c>
      <c r="AP30" s="232"/>
      <c r="AQ30" s="233" t="e">
        <f t="shared" si="33"/>
        <v>#REF!</v>
      </c>
      <c r="AR30" s="233" t="e">
        <f t="shared" si="34"/>
        <v>#REF!</v>
      </c>
      <c r="AS30" s="233" t="e">
        <f t="shared" si="35"/>
        <v>#REF!</v>
      </c>
      <c r="AT30" s="233" t="e">
        <f t="shared" si="36"/>
        <v>#REF!</v>
      </c>
      <c r="AU30" s="233" t="e">
        <f t="shared" si="37"/>
        <v>#REF!</v>
      </c>
      <c r="AV30" s="234"/>
      <c r="AW30" s="233"/>
      <c r="AX30" s="234"/>
      <c r="AY30" s="235"/>
      <c r="AZ30" s="235"/>
      <c r="BA30" s="235"/>
    </row>
    <row r="31" spans="1:53" x14ac:dyDescent="0.25">
      <c r="A31" s="157">
        <f t="shared" si="25"/>
        <v>37865</v>
      </c>
      <c r="B31" s="158">
        <f t="shared" si="5"/>
        <v>2.59</v>
      </c>
      <c r="C31" s="158">
        <f t="shared" ref="C31:R35" si="39">VLOOKUP($A31,curvesettle,HLOOKUP(C$8,curvesettle,2,FALSE),FALSE)</f>
        <v>-0.26</v>
      </c>
      <c r="D31" s="158">
        <f t="shared" si="39"/>
        <v>-0.435</v>
      </c>
      <c r="E31" s="158">
        <f t="shared" si="39"/>
        <v>-0.24</v>
      </c>
      <c r="F31" s="158">
        <f t="shared" si="39"/>
        <v>0.14000000000000001</v>
      </c>
      <c r="G31" s="158">
        <f t="shared" si="39"/>
        <v>-0.105</v>
      </c>
      <c r="H31" s="158">
        <f t="shared" si="39"/>
        <v>3.5000000000000003E-2</v>
      </c>
      <c r="I31" s="158">
        <f t="shared" si="39"/>
        <v>-8.2500000000000004E-2</v>
      </c>
      <c r="J31" s="158">
        <f t="shared" si="39"/>
        <v>0.125</v>
      </c>
      <c r="K31" s="158">
        <f t="shared" si="39"/>
        <v>0.36</v>
      </c>
      <c r="L31" s="158">
        <f t="shared" si="39"/>
        <v>0.08</v>
      </c>
      <c r="M31" s="158">
        <f t="shared" si="39"/>
        <v>-0.09</v>
      </c>
      <c r="N31" s="158">
        <f t="shared" si="39"/>
        <v>3.2500000000000001E-2</v>
      </c>
      <c r="O31" s="158">
        <f t="shared" si="39"/>
        <v>-0.12</v>
      </c>
      <c r="P31" s="158">
        <f t="shared" si="39"/>
        <v>0.125</v>
      </c>
      <c r="Q31" s="158">
        <f t="shared" si="39"/>
        <v>0.14499999999999999</v>
      </c>
      <c r="R31" s="158">
        <f t="shared" si="39"/>
        <v>0.125</v>
      </c>
      <c r="S31" s="158">
        <f t="shared" ref="M31:Z35" si="40">VLOOKUP($A31,curvesettle,HLOOKUP(S$8,curvesettle,2,FALSE),FALSE)</f>
        <v>0.315</v>
      </c>
      <c r="T31" s="158">
        <f t="shared" si="40"/>
        <v>0.4</v>
      </c>
      <c r="U31" s="158">
        <f t="shared" si="40"/>
        <v>-0.09</v>
      </c>
      <c r="V31" s="158">
        <f t="shared" si="40"/>
        <v>-0.1</v>
      </c>
      <c r="W31" s="158">
        <f t="shared" si="40"/>
        <v>-6.7500000000000004E-2</v>
      </c>
      <c r="X31" s="158">
        <f t="shared" si="40"/>
        <v>-0.02</v>
      </c>
      <c r="Y31" s="158">
        <f t="shared" si="40"/>
        <v>0.36</v>
      </c>
      <c r="Z31" s="158">
        <f t="shared" si="40"/>
        <v>0.315</v>
      </c>
      <c r="AA31" s="230" t="e">
        <f t="shared" si="38"/>
        <v>#REF!</v>
      </c>
      <c r="AB31" s="230" t="e">
        <f t="shared" si="9"/>
        <v>#REF!</v>
      </c>
      <c r="AD31" s="231"/>
      <c r="AE31" s="231" t="e">
        <f>IF(#REF!=1,N31,IF(AF31&gt;0,A32-A31,0))</f>
        <v>#REF!</v>
      </c>
      <c r="AF31" s="157" t="e">
        <f>IF(A31&lt;=#REF!,A31,0)</f>
        <v>#REF!</v>
      </c>
      <c r="AH31" s="153" t="e">
        <f t="shared" si="26"/>
        <v>#REF!</v>
      </c>
      <c r="AI31" s="232" t="e">
        <f t="shared" si="27"/>
        <v>#REF!</v>
      </c>
      <c r="AJ31" s="233" t="e">
        <f t="shared" si="28"/>
        <v>#REF!</v>
      </c>
      <c r="AK31" s="233" t="e">
        <f t="shared" si="29"/>
        <v>#REF!</v>
      </c>
      <c r="AL31" s="233" t="e">
        <f t="shared" si="30"/>
        <v>#REF!</v>
      </c>
      <c r="AM31" s="233" t="e">
        <f t="shared" si="31"/>
        <v>#REF!</v>
      </c>
      <c r="AN31" s="233" t="e">
        <f t="shared" si="32"/>
        <v>#REF!</v>
      </c>
      <c r="AP31" s="232"/>
      <c r="AQ31" s="233" t="e">
        <f t="shared" si="33"/>
        <v>#REF!</v>
      </c>
      <c r="AR31" s="233" t="e">
        <f t="shared" si="34"/>
        <v>#REF!</v>
      </c>
      <c r="AS31" s="233" t="e">
        <f t="shared" si="35"/>
        <v>#REF!</v>
      </c>
      <c r="AT31" s="233" t="e">
        <f t="shared" si="36"/>
        <v>#REF!</v>
      </c>
      <c r="AU31" s="233" t="e">
        <f t="shared" si="37"/>
        <v>#REF!</v>
      </c>
      <c r="AV31" s="234"/>
      <c r="AW31" s="233"/>
      <c r="AX31" s="234"/>
      <c r="AY31" s="235"/>
      <c r="AZ31" s="235"/>
      <c r="BA31" s="235"/>
    </row>
    <row r="32" spans="1:53" x14ac:dyDescent="0.25">
      <c r="A32" s="157">
        <f t="shared" si="25"/>
        <v>37895</v>
      </c>
      <c r="B32" s="158">
        <f t="shared" si="5"/>
        <v>2.59</v>
      </c>
      <c r="C32" s="158">
        <f t="shared" si="39"/>
        <v>-0.26</v>
      </c>
      <c r="D32" s="158">
        <f t="shared" si="39"/>
        <v>-0.435</v>
      </c>
      <c r="E32" s="158">
        <f t="shared" si="39"/>
        <v>-0.24</v>
      </c>
      <c r="F32" s="158">
        <f t="shared" si="39"/>
        <v>0.14000000000000001</v>
      </c>
      <c r="G32" s="158">
        <f t="shared" si="39"/>
        <v>-0.105</v>
      </c>
      <c r="H32" s="158">
        <f t="shared" si="39"/>
        <v>3.5000000000000003E-2</v>
      </c>
      <c r="I32" s="158">
        <f t="shared" si="39"/>
        <v>-8.2500000000000004E-2</v>
      </c>
      <c r="J32" s="158">
        <f t="shared" si="39"/>
        <v>0.14499999999999999</v>
      </c>
      <c r="K32" s="158">
        <f t="shared" si="39"/>
        <v>0.4</v>
      </c>
      <c r="L32" s="158">
        <f t="shared" si="39"/>
        <v>0.08</v>
      </c>
      <c r="M32" s="158">
        <f t="shared" si="40"/>
        <v>-0.09</v>
      </c>
      <c r="N32" s="158">
        <f t="shared" si="40"/>
        <v>2.2499999999999999E-2</v>
      </c>
      <c r="O32" s="158">
        <f t="shared" si="40"/>
        <v>-0.12</v>
      </c>
      <c r="P32" s="158">
        <f t="shared" si="40"/>
        <v>0.125</v>
      </c>
      <c r="Q32" s="158">
        <f t="shared" si="40"/>
        <v>0.17499999999999999</v>
      </c>
      <c r="R32" s="158">
        <f t="shared" si="40"/>
        <v>0.14499999999999999</v>
      </c>
      <c r="S32" s="158">
        <f t="shared" si="40"/>
        <v>0.36</v>
      </c>
      <c r="T32" s="158">
        <f t="shared" si="40"/>
        <v>0.4</v>
      </c>
      <c r="U32" s="158">
        <f t="shared" si="40"/>
        <v>-0.09</v>
      </c>
      <c r="V32" s="158">
        <f t="shared" si="40"/>
        <v>-8.7499999999999994E-2</v>
      </c>
      <c r="W32" s="158">
        <f t="shared" si="40"/>
        <v>-6.7500000000000004E-2</v>
      </c>
      <c r="X32" s="158">
        <f t="shared" si="40"/>
        <v>-0.02</v>
      </c>
      <c r="Y32" s="158">
        <f t="shared" si="40"/>
        <v>0.4</v>
      </c>
      <c r="Z32" s="158">
        <f t="shared" si="40"/>
        <v>0.36</v>
      </c>
      <c r="AA32" s="230" t="e">
        <f t="shared" si="38"/>
        <v>#REF!</v>
      </c>
      <c r="AB32" s="230" t="e">
        <f t="shared" si="9"/>
        <v>#REF!</v>
      </c>
      <c r="AD32" s="231"/>
      <c r="AE32" s="231" t="e">
        <f>IF(#REF!=1,N32,IF(AF32&gt;0,A33-A32,0))</f>
        <v>#REF!</v>
      </c>
      <c r="AF32" s="157" t="e">
        <f>IF(A32&lt;=#REF!,A32,0)</f>
        <v>#REF!</v>
      </c>
      <c r="AH32" s="153" t="e">
        <f t="shared" si="26"/>
        <v>#REF!</v>
      </c>
      <c r="AI32" s="232" t="e">
        <f t="shared" si="27"/>
        <v>#REF!</v>
      </c>
      <c r="AJ32" s="233" t="e">
        <f t="shared" si="28"/>
        <v>#REF!</v>
      </c>
      <c r="AK32" s="233" t="e">
        <f t="shared" si="29"/>
        <v>#REF!</v>
      </c>
      <c r="AL32" s="233" t="e">
        <f t="shared" si="30"/>
        <v>#REF!</v>
      </c>
      <c r="AM32" s="233" t="e">
        <f t="shared" si="31"/>
        <v>#REF!</v>
      </c>
      <c r="AN32" s="233" t="e">
        <f t="shared" si="32"/>
        <v>#REF!</v>
      </c>
      <c r="AP32" s="232"/>
      <c r="AQ32" s="233" t="e">
        <f t="shared" si="33"/>
        <v>#REF!</v>
      </c>
      <c r="AR32" s="233" t="e">
        <f t="shared" si="34"/>
        <v>#REF!</v>
      </c>
      <c r="AS32" s="233" t="e">
        <f t="shared" si="35"/>
        <v>#REF!</v>
      </c>
      <c r="AT32" s="233" t="e">
        <f t="shared" si="36"/>
        <v>#REF!</v>
      </c>
      <c r="AU32" s="233" t="e">
        <f t="shared" si="37"/>
        <v>#REF!</v>
      </c>
      <c r="AV32" s="234"/>
      <c r="AW32" s="233"/>
      <c r="AX32" s="234"/>
      <c r="AY32" s="235"/>
      <c r="AZ32" s="235"/>
      <c r="BA32" s="235"/>
    </row>
    <row r="33" spans="1:53" x14ac:dyDescent="0.25">
      <c r="A33" s="157">
        <f t="shared" si="25"/>
        <v>37926</v>
      </c>
      <c r="B33" s="158">
        <f t="shared" si="5"/>
        <v>2.59</v>
      </c>
      <c r="C33" s="158">
        <f t="shared" si="39"/>
        <v>-0.18</v>
      </c>
      <c r="D33" s="158">
        <f t="shared" si="39"/>
        <v>-0.25</v>
      </c>
      <c r="E33" s="158">
        <f t="shared" si="39"/>
        <v>0.1</v>
      </c>
      <c r="F33" s="158">
        <f t="shared" si="39"/>
        <v>0.17</v>
      </c>
      <c r="G33" s="158">
        <f t="shared" si="39"/>
        <v>-0.10249999999999999</v>
      </c>
      <c r="H33" s="158">
        <f t="shared" si="39"/>
        <v>0.125</v>
      </c>
      <c r="I33" s="158">
        <f t="shared" si="39"/>
        <v>-8.2500000000000004E-2</v>
      </c>
      <c r="J33" s="158">
        <f t="shared" si="39"/>
        <v>0.19500000000000001</v>
      </c>
      <c r="K33" s="158">
        <f t="shared" si="39"/>
        <v>0.64</v>
      </c>
      <c r="L33" s="158">
        <f t="shared" si="39"/>
        <v>0.1</v>
      </c>
      <c r="M33" s="158">
        <f t="shared" si="40"/>
        <v>0</v>
      </c>
      <c r="N33" s="158">
        <f t="shared" si="40"/>
        <v>-2.5000000000000001E-2</v>
      </c>
      <c r="O33" s="158">
        <f t="shared" si="40"/>
        <v>-0.12</v>
      </c>
      <c r="P33" s="158">
        <f t="shared" si="40"/>
        <v>0.14499999999999999</v>
      </c>
      <c r="Q33" s="158">
        <f t="shared" si="40"/>
        <v>0.25</v>
      </c>
      <c r="R33" s="158">
        <f t="shared" si="40"/>
        <v>0.19500000000000001</v>
      </c>
      <c r="S33" s="158">
        <f t="shared" si="40"/>
        <v>0.46</v>
      </c>
      <c r="T33" s="158">
        <f t="shared" si="40"/>
        <v>0.46</v>
      </c>
      <c r="U33" s="158">
        <f t="shared" si="40"/>
        <v>-0.01</v>
      </c>
      <c r="V33" s="158">
        <f t="shared" si="40"/>
        <v>-0.11</v>
      </c>
      <c r="W33" s="158">
        <f t="shared" si="40"/>
        <v>-7.2499999999999995E-2</v>
      </c>
      <c r="X33" s="158">
        <f t="shared" si="40"/>
        <v>-2.2499999999999999E-2</v>
      </c>
      <c r="Y33" s="158">
        <f t="shared" si="40"/>
        <v>0.64</v>
      </c>
      <c r="Z33" s="158">
        <f t="shared" si="40"/>
        <v>0.46</v>
      </c>
      <c r="AA33" s="230" t="e">
        <f t="shared" si="38"/>
        <v>#REF!</v>
      </c>
      <c r="AB33" s="230" t="e">
        <f t="shared" si="9"/>
        <v>#REF!</v>
      </c>
      <c r="AD33" s="231"/>
      <c r="AE33" s="231" t="e">
        <f>IF(#REF!=1,N33,IF(AF33&gt;0,A34-A33,0))</f>
        <v>#REF!</v>
      </c>
      <c r="AF33" s="157" t="e">
        <f>IF(A33&lt;=#REF!,A33,0)</f>
        <v>#REF!</v>
      </c>
      <c r="AH33" s="153" t="e">
        <f t="shared" si="26"/>
        <v>#REF!</v>
      </c>
      <c r="AI33" s="232" t="e">
        <f t="shared" si="27"/>
        <v>#REF!</v>
      </c>
      <c r="AJ33" s="233" t="e">
        <f t="shared" si="28"/>
        <v>#REF!</v>
      </c>
      <c r="AK33" s="233" t="e">
        <f t="shared" si="29"/>
        <v>#REF!</v>
      </c>
      <c r="AL33" s="233" t="e">
        <f t="shared" si="30"/>
        <v>#REF!</v>
      </c>
      <c r="AM33" s="233" t="e">
        <f t="shared" si="31"/>
        <v>#REF!</v>
      </c>
      <c r="AN33" s="233" t="e">
        <f t="shared" si="32"/>
        <v>#REF!</v>
      </c>
      <c r="AP33" s="232"/>
      <c r="AQ33" s="233" t="e">
        <f t="shared" si="33"/>
        <v>#REF!</v>
      </c>
      <c r="AR33" s="233" t="e">
        <f t="shared" si="34"/>
        <v>#REF!</v>
      </c>
      <c r="AS33" s="233" t="e">
        <f t="shared" si="35"/>
        <v>#REF!</v>
      </c>
      <c r="AT33" s="233" t="e">
        <f t="shared" si="36"/>
        <v>#REF!</v>
      </c>
      <c r="AU33" s="233" t="e">
        <f t="shared" si="37"/>
        <v>#REF!</v>
      </c>
      <c r="AV33" s="234"/>
      <c r="AW33" s="233"/>
      <c r="AX33" s="234"/>
      <c r="AY33" s="235"/>
      <c r="AZ33" s="235"/>
      <c r="BA33" s="235"/>
    </row>
    <row r="34" spans="1:53" x14ac:dyDescent="0.25">
      <c r="A34" s="157">
        <f t="shared" si="25"/>
        <v>37956</v>
      </c>
      <c r="B34" s="158">
        <f t="shared" si="5"/>
        <v>2.59</v>
      </c>
      <c r="C34" s="158">
        <f t="shared" si="39"/>
        <v>-0.18</v>
      </c>
      <c r="D34" s="158">
        <f t="shared" si="39"/>
        <v>-0.25</v>
      </c>
      <c r="E34" s="158">
        <f t="shared" si="39"/>
        <v>0.44</v>
      </c>
      <c r="F34" s="158">
        <f t="shared" si="39"/>
        <v>0.17</v>
      </c>
      <c r="G34" s="158">
        <f t="shared" si="39"/>
        <v>-0.10249999999999999</v>
      </c>
      <c r="H34" s="158">
        <f t="shared" si="39"/>
        <v>0.125</v>
      </c>
      <c r="I34" s="158">
        <f t="shared" si="39"/>
        <v>-8.2500000000000004E-2</v>
      </c>
      <c r="J34" s="158">
        <f t="shared" si="39"/>
        <v>0.215</v>
      </c>
      <c r="K34" s="158">
        <f t="shared" si="39"/>
        <v>0.89</v>
      </c>
      <c r="L34" s="158">
        <f t="shared" si="39"/>
        <v>0.1</v>
      </c>
      <c r="M34" s="158">
        <f t="shared" si="40"/>
        <v>5.0000000000000001E-3</v>
      </c>
      <c r="N34" s="158">
        <f t="shared" si="40"/>
        <v>-4.7500000000000001E-2</v>
      </c>
      <c r="O34" s="158">
        <f t="shared" si="40"/>
        <v>-0.1225</v>
      </c>
      <c r="P34" s="158">
        <f t="shared" si="40"/>
        <v>0.14499999999999999</v>
      </c>
      <c r="Q34" s="158">
        <f t="shared" si="40"/>
        <v>0.33</v>
      </c>
      <c r="R34" s="158">
        <f t="shared" si="40"/>
        <v>0.215</v>
      </c>
      <c r="S34" s="158">
        <f t="shared" si="40"/>
        <v>0.78</v>
      </c>
      <c r="T34" s="158">
        <f t="shared" si="40"/>
        <v>0.47</v>
      </c>
      <c r="U34" s="158">
        <f t="shared" si="40"/>
        <v>-5.0000000000000001E-3</v>
      </c>
      <c r="V34" s="158">
        <f t="shared" si="40"/>
        <v>-0.13750000000000001</v>
      </c>
      <c r="W34" s="158">
        <f t="shared" si="40"/>
        <v>-7.4999999999999997E-2</v>
      </c>
      <c r="X34" s="158">
        <f t="shared" si="40"/>
        <v>-2.2499999999999999E-2</v>
      </c>
      <c r="Y34" s="158">
        <f t="shared" si="40"/>
        <v>0.89</v>
      </c>
      <c r="Z34" s="158">
        <f t="shared" si="40"/>
        <v>0.78</v>
      </c>
      <c r="AA34" s="230" t="e">
        <f t="shared" si="38"/>
        <v>#REF!</v>
      </c>
      <c r="AB34" s="230" t="e">
        <f t="shared" si="9"/>
        <v>#REF!</v>
      </c>
      <c r="AD34" s="231"/>
      <c r="AE34" s="231" t="e">
        <f>IF(#REF!=1,N34,IF(AF34&gt;0,A35-A34,0))</f>
        <v>#REF!</v>
      </c>
      <c r="AF34" s="157" t="e">
        <f>IF(A34&lt;=#REF!,A34,0)</f>
        <v>#REF!</v>
      </c>
      <c r="AH34" s="153" t="e">
        <f t="shared" si="26"/>
        <v>#REF!</v>
      </c>
      <c r="AI34" s="232" t="e">
        <f t="shared" si="27"/>
        <v>#REF!</v>
      </c>
      <c r="AJ34" s="233" t="e">
        <f t="shared" si="28"/>
        <v>#REF!</v>
      </c>
      <c r="AK34" s="233" t="e">
        <f t="shared" si="29"/>
        <v>#REF!</v>
      </c>
      <c r="AL34" s="233" t="e">
        <f t="shared" si="30"/>
        <v>#REF!</v>
      </c>
      <c r="AM34" s="233" t="e">
        <f t="shared" si="31"/>
        <v>#REF!</v>
      </c>
      <c r="AN34" s="233" t="e">
        <f t="shared" si="32"/>
        <v>#REF!</v>
      </c>
      <c r="AP34" s="232"/>
      <c r="AQ34" s="233" t="e">
        <f t="shared" si="33"/>
        <v>#REF!</v>
      </c>
      <c r="AR34" s="233" t="e">
        <f t="shared" si="34"/>
        <v>#REF!</v>
      </c>
      <c r="AS34" s="233" t="e">
        <f t="shared" si="35"/>
        <v>#REF!</v>
      </c>
      <c r="AT34" s="233" t="e">
        <f t="shared" si="36"/>
        <v>#REF!</v>
      </c>
      <c r="AU34" s="233" t="e">
        <f t="shared" si="37"/>
        <v>#REF!</v>
      </c>
      <c r="AV34" s="234"/>
      <c r="AW34" s="233"/>
      <c r="AX34" s="234"/>
      <c r="AY34" s="235"/>
      <c r="AZ34" s="235"/>
      <c r="BA34" s="235"/>
    </row>
    <row r="35" spans="1:53" x14ac:dyDescent="0.25">
      <c r="A35" s="157">
        <v>37956</v>
      </c>
      <c r="B35" s="158">
        <f t="shared" si="5"/>
        <v>2.59</v>
      </c>
      <c r="C35" s="158">
        <f t="shared" si="39"/>
        <v>-0.18</v>
      </c>
      <c r="D35" s="158">
        <f t="shared" si="39"/>
        <v>-0.25</v>
      </c>
      <c r="E35" s="158">
        <f t="shared" si="39"/>
        <v>0.44</v>
      </c>
      <c r="F35" s="158">
        <f t="shared" si="39"/>
        <v>0.17</v>
      </c>
      <c r="G35" s="158">
        <f t="shared" si="39"/>
        <v>-0.10249999999999999</v>
      </c>
      <c r="H35" s="158">
        <f t="shared" si="39"/>
        <v>0.125</v>
      </c>
      <c r="I35" s="158">
        <f t="shared" si="39"/>
        <v>-8.2500000000000004E-2</v>
      </c>
      <c r="J35" s="158">
        <f t="shared" si="39"/>
        <v>0.215</v>
      </c>
      <c r="K35" s="158">
        <f t="shared" si="39"/>
        <v>0.89</v>
      </c>
      <c r="L35" s="158">
        <f t="shared" si="39"/>
        <v>0.1</v>
      </c>
      <c r="M35" s="158">
        <f t="shared" si="40"/>
        <v>5.0000000000000001E-3</v>
      </c>
      <c r="N35" s="158">
        <f t="shared" si="40"/>
        <v>-4.7500000000000001E-2</v>
      </c>
      <c r="O35" s="158">
        <f t="shared" si="40"/>
        <v>-0.1225</v>
      </c>
      <c r="P35" s="158">
        <f t="shared" si="40"/>
        <v>0.14499999999999999</v>
      </c>
      <c r="Q35" s="158">
        <f t="shared" si="40"/>
        <v>0.33</v>
      </c>
      <c r="R35" s="158">
        <f t="shared" si="40"/>
        <v>0.215</v>
      </c>
      <c r="S35" s="158">
        <f t="shared" si="40"/>
        <v>0.78</v>
      </c>
      <c r="T35" s="158">
        <f t="shared" si="40"/>
        <v>0.47</v>
      </c>
      <c r="U35" s="158">
        <f t="shared" si="40"/>
        <v>-5.0000000000000001E-3</v>
      </c>
      <c r="V35" s="158">
        <f t="shared" si="40"/>
        <v>-0.13750000000000001</v>
      </c>
      <c r="W35" s="158">
        <f t="shared" si="40"/>
        <v>-7.4999999999999997E-2</v>
      </c>
      <c r="X35" s="158">
        <f t="shared" si="40"/>
        <v>-2.2499999999999999E-2</v>
      </c>
      <c r="Y35" s="158">
        <f t="shared" si="40"/>
        <v>0.89</v>
      </c>
      <c r="Z35" s="158">
        <f t="shared" si="40"/>
        <v>0.78</v>
      </c>
      <c r="AA35" s="230" t="e">
        <f t="shared" si="38"/>
        <v>#REF!</v>
      </c>
      <c r="AB35" s="230" t="e">
        <f t="shared" si="9"/>
        <v>#REF!</v>
      </c>
      <c r="AD35" s="231"/>
      <c r="AE35" s="231" t="e">
        <f>IF(#REF!=1,N35,IF(AF35&gt;0,A36-A35,0))</f>
        <v>#REF!</v>
      </c>
      <c r="AF35" s="157" t="e">
        <f>IF(A35&lt;=#REF!,A35,0)</f>
        <v>#REF!</v>
      </c>
      <c r="AH35" s="153" t="e">
        <f t="shared" si="26"/>
        <v>#REF!</v>
      </c>
      <c r="AI35" s="232" t="e">
        <f t="shared" si="27"/>
        <v>#REF!</v>
      </c>
      <c r="AJ35" s="233" t="e">
        <f t="shared" si="28"/>
        <v>#REF!</v>
      </c>
      <c r="AK35" s="233" t="e">
        <f t="shared" si="29"/>
        <v>#REF!</v>
      </c>
      <c r="AL35" s="233" t="e">
        <f t="shared" si="30"/>
        <v>#REF!</v>
      </c>
      <c r="AM35" s="233" t="e">
        <f t="shared" si="31"/>
        <v>#REF!</v>
      </c>
      <c r="AN35" s="233" t="e">
        <f t="shared" si="32"/>
        <v>#REF!</v>
      </c>
      <c r="AP35" s="232"/>
      <c r="AQ35" s="233" t="e">
        <f t="shared" si="33"/>
        <v>#REF!</v>
      </c>
      <c r="AR35" s="233" t="e">
        <f t="shared" si="34"/>
        <v>#REF!</v>
      </c>
      <c r="AS35" s="233" t="e">
        <f t="shared" si="35"/>
        <v>#REF!</v>
      </c>
      <c r="AT35" s="233" t="e">
        <f t="shared" si="36"/>
        <v>#REF!</v>
      </c>
      <c r="AU35" s="233" t="e">
        <f t="shared" si="37"/>
        <v>#REF!</v>
      </c>
      <c r="AV35" s="234"/>
      <c r="AW35" s="233"/>
      <c r="AX35" s="234"/>
      <c r="AY35" s="235"/>
      <c r="AZ35" s="235"/>
      <c r="BA35" s="235"/>
    </row>
    <row r="36" spans="1:53" x14ac:dyDescent="0.25">
      <c r="B36" s="160"/>
      <c r="C36" s="161"/>
      <c r="D36" s="161"/>
      <c r="E36" s="161"/>
      <c r="F36" s="162"/>
      <c r="G36" s="162"/>
      <c r="H36" s="162"/>
      <c r="I36" s="159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225"/>
      <c r="AB36" s="225"/>
      <c r="AC36" s="225"/>
      <c r="AD36" s="226"/>
      <c r="AE36" s="225"/>
      <c r="AF36" s="226"/>
      <c r="AG36" s="225"/>
    </row>
    <row r="37" spans="1:53" x14ac:dyDescent="0.25">
      <c r="B37" s="160"/>
      <c r="C37" s="161"/>
      <c r="D37" s="161"/>
      <c r="E37" s="161"/>
      <c r="F37" s="162"/>
      <c r="G37" s="162"/>
      <c r="H37" s="162"/>
      <c r="I37" s="159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225"/>
      <c r="AB37" s="225"/>
      <c r="AC37" s="225"/>
      <c r="AD37" s="226"/>
      <c r="AE37" s="225"/>
      <c r="AF37" s="226"/>
      <c r="AG37" s="225"/>
    </row>
    <row r="38" spans="1:53" x14ac:dyDescent="0.25">
      <c r="B38" s="160"/>
      <c r="C38" s="161"/>
      <c r="D38" s="161"/>
      <c r="E38" s="161"/>
      <c r="F38" s="162"/>
      <c r="G38" s="162"/>
      <c r="H38" s="162"/>
      <c r="I38" s="159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225"/>
      <c r="AB38" s="225"/>
      <c r="AC38" s="225"/>
      <c r="AD38" s="226"/>
      <c r="AE38" s="225"/>
      <c r="AF38" s="226"/>
      <c r="AG38" s="225"/>
    </row>
    <row r="39" spans="1:53" x14ac:dyDescent="0.25">
      <c r="B39" s="160"/>
      <c r="C39" s="161"/>
      <c r="D39" s="161"/>
      <c r="E39" s="161"/>
      <c r="F39" s="162"/>
      <c r="G39" s="162"/>
      <c r="H39" s="162"/>
      <c r="I39" s="159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225"/>
      <c r="AB39" s="225"/>
      <c r="AC39" s="225"/>
      <c r="AD39" s="226"/>
      <c r="AE39" s="225"/>
      <c r="AF39" s="226"/>
      <c r="AG39" s="225"/>
    </row>
    <row r="40" spans="1:53" x14ac:dyDescent="0.25">
      <c r="B40" s="160"/>
      <c r="C40" s="161"/>
      <c r="D40" s="161"/>
      <c r="E40" s="161"/>
      <c r="F40" s="162"/>
      <c r="G40" s="162"/>
      <c r="H40" s="162"/>
      <c r="I40" s="159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225"/>
      <c r="AB40" s="225"/>
      <c r="AC40" s="225"/>
      <c r="AD40" s="226"/>
      <c r="AE40" s="225"/>
      <c r="AF40" s="226"/>
      <c r="AG40" s="225"/>
    </row>
    <row r="41" spans="1:53" x14ac:dyDescent="0.25">
      <c r="B41" s="160"/>
      <c r="C41" s="161"/>
      <c r="D41" s="161"/>
      <c r="E41" s="161"/>
      <c r="F41" s="162"/>
      <c r="G41" s="162"/>
      <c r="H41" s="162"/>
      <c r="I41" s="159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225"/>
      <c r="AB41" s="225"/>
      <c r="AC41" s="225"/>
      <c r="AD41" s="226"/>
      <c r="AE41" s="225"/>
      <c r="AF41" s="226"/>
      <c r="AG41" s="225"/>
    </row>
    <row r="42" spans="1:53" x14ac:dyDescent="0.25">
      <c r="B42" s="160"/>
      <c r="C42" s="161"/>
      <c r="D42" s="161"/>
      <c r="E42" s="161"/>
      <c r="F42" s="162"/>
      <c r="G42" s="162"/>
      <c r="H42" s="162"/>
      <c r="I42" s="159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225"/>
      <c r="AB42" s="225"/>
      <c r="AC42" s="225"/>
      <c r="AD42" s="226"/>
      <c r="AE42" s="225"/>
      <c r="AF42" s="226"/>
      <c r="AG42" s="225"/>
    </row>
    <row r="43" spans="1:53" x14ac:dyDescent="0.25">
      <c r="B43" s="160"/>
      <c r="C43" s="161"/>
      <c r="D43" s="161"/>
      <c r="E43" s="161"/>
      <c r="F43" s="162"/>
      <c r="G43" s="162"/>
      <c r="H43" s="162"/>
      <c r="I43" s="159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225"/>
      <c r="AB43" s="225"/>
      <c r="AC43" s="225"/>
      <c r="AD43" s="226"/>
      <c r="AE43" s="225"/>
      <c r="AF43" s="226"/>
      <c r="AG43" s="225"/>
    </row>
    <row r="44" spans="1:53" x14ac:dyDescent="0.25">
      <c r="B44" s="160"/>
      <c r="C44" s="161"/>
      <c r="D44" s="161"/>
      <c r="E44" s="161"/>
      <c r="F44" s="162"/>
      <c r="G44" s="162"/>
      <c r="H44" s="162"/>
      <c r="I44" s="159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225"/>
      <c r="AB44" s="225"/>
      <c r="AC44" s="225"/>
      <c r="AD44" s="226"/>
      <c r="AE44" s="225"/>
      <c r="AF44" s="226"/>
      <c r="AG44" s="225"/>
    </row>
    <row r="45" spans="1:53" x14ac:dyDescent="0.25">
      <c r="B45" s="160"/>
      <c r="C45" s="161"/>
      <c r="D45" s="161"/>
      <c r="E45" s="161"/>
      <c r="F45" s="162"/>
      <c r="G45" s="162"/>
      <c r="H45" s="162"/>
      <c r="I45" s="159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225"/>
      <c r="AB45" s="225"/>
      <c r="AC45" s="225"/>
      <c r="AD45" s="226"/>
      <c r="AE45" s="225"/>
      <c r="AF45" s="226"/>
      <c r="AG45" s="225"/>
    </row>
    <row r="46" spans="1:53" x14ac:dyDescent="0.25">
      <c r="B46" s="160"/>
      <c r="C46" s="161"/>
      <c r="D46" s="161"/>
      <c r="E46" s="161"/>
      <c r="F46" s="162"/>
      <c r="G46" s="162"/>
      <c r="H46" s="162"/>
      <c r="I46" s="159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225"/>
      <c r="AB46" s="225"/>
      <c r="AC46" s="225"/>
      <c r="AD46" s="226"/>
      <c r="AE46" s="225"/>
      <c r="AF46" s="226"/>
      <c r="AG46" s="225"/>
    </row>
    <row r="47" spans="1:53" ht="13.8" thickBot="1" x14ac:dyDescent="0.3">
      <c r="B47" s="160"/>
      <c r="C47" s="164"/>
      <c r="D47" s="164"/>
      <c r="E47" s="164"/>
      <c r="F47" s="162"/>
      <c r="G47" s="162"/>
      <c r="H47" s="162"/>
      <c r="I47" s="159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225"/>
      <c r="AB47" s="225"/>
      <c r="AC47" s="225"/>
      <c r="AD47" s="226"/>
      <c r="AE47" s="225"/>
      <c r="AF47" s="226"/>
      <c r="AG47" s="225"/>
    </row>
    <row r="48" spans="1:53" x14ac:dyDescent="0.25">
      <c r="B48" s="160"/>
      <c r="C48" s="165"/>
      <c r="D48" s="165"/>
      <c r="E48" s="165"/>
      <c r="F48" s="162"/>
      <c r="G48" s="162"/>
      <c r="H48" s="162"/>
      <c r="I48" s="159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225"/>
      <c r="AB48" s="225"/>
      <c r="AC48" s="225"/>
      <c r="AD48" s="226"/>
      <c r="AE48" s="225"/>
      <c r="AF48" s="226"/>
      <c r="AG48" s="225"/>
    </row>
    <row r="49" spans="2:33" ht="13.8" thickBot="1" x14ac:dyDescent="0.3">
      <c r="B49" s="160"/>
      <c r="C49" s="166"/>
      <c r="D49" s="166"/>
      <c r="E49" s="166"/>
      <c r="F49" s="162"/>
      <c r="G49" s="162"/>
      <c r="H49" s="162"/>
      <c r="I49" s="159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225"/>
      <c r="AB49" s="225"/>
      <c r="AC49" s="225"/>
      <c r="AD49" s="226"/>
      <c r="AE49" s="225"/>
      <c r="AF49" s="226"/>
      <c r="AG49" s="225"/>
    </row>
    <row r="50" spans="2:33" ht="13.8" thickBot="1" x14ac:dyDescent="0.3">
      <c r="B50" s="167"/>
      <c r="C50" s="166"/>
      <c r="D50" s="166"/>
      <c r="E50" s="166"/>
      <c r="F50" s="162"/>
      <c r="G50" s="162"/>
      <c r="H50" s="162"/>
      <c r="I50" s="159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225"/>
      <c r="AB50" s="225"/>
      <c r="AC50" s="225"/>
      <c r="AD50" s="226"/>
      <c r="AE50" s="225"/>
      <c r="AF50" s="226"/>
      <c r="AG50" s="225"/>
    </row>
    <row r="51" spans="2:33" x14ac:dyDescent="0.25">
      <c r="B51" s="167"/>
      <c r="C51" s="168"/>
      <c r="D51" s="168"/>
      <c r="E51" s="168"/>
      <c r="F51" s="162"/>
      <c r="G51" s="162"/>
      <c r="H51" s="162"/>
      <c r="I51" s="159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225"/>
      <c r="AB51" s="225"/>
      <c r="AC51" s="225"/>
      <c r="AD51" s="226"/>
      <c r="AE51" s="225"/>
      <c r="AF51" s="226"/>
      <c r="AG51" s="225"/>
    </row>
    <row r="52" spans="2:33" x14ac:dyDescent="0.25">
      <c r="B52" s="167"/>
      <c r="C52" s="168"/>
      <c r="D52" s="168"/>
      <c r="E52" s="168"/>
      <c r="F52" s="162"/>
      <c r="G52" s="162"/>
      <c r="H52" s="162"/>
      <c r="I52" s="159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225"/>
      <c r="AB52" s="225"/>
      <c r="AC52" s="225"/>
      <c r="AD52" s="226"/>
      <c r="AE52" s="225"/>
      <c r="AF52" s="226"/>
      <c r="AG52" s="225"/>
    </row>
    <row r="53" spans="2:33" x14ac:dyDescent="0.25">
      <c r="B53" s="167"/>
      <c r="C53" s="168"/>
      <c r="D53" s="168"/>
      <c r="E53" s="168"/>
      <c r="F53" s="162"/>
      <c r="G53" s="162"/>
      <c r="H53" s="162"/>
      <c r="I53" s="159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225"/>
      <c r="AB53" s="225"/>
      <c r="AC53" s="225"/>
      <c r="AD53" s="226"/>
      <c r="AE53" s="225"/>
      <c r="AF53" s="226"/>
      <c r="AG53" s="225"/>
    </row>
    <row r="54" spans="2:33" x14ac:dyDescent="0.25">
      <c r="B54" s="167"/>
      <c r="C54" s="168"/>
      <c r="D54" s="168"/>
      <c r="E54" s="168"/>
      <c r="F54" s="162"/>
      <c r="G54" s="162"/>
      <c r="H54" s="162"/>
      <c r="I54" s="159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225"/>
      <c r="AB54" s="225"/>
      <c r="AC54" s="225"/>
      <c r="AD54" s="226"/>
      <c r="AE54" s="225"/>
      <c r="AF54" s="226"/>
      <c r="AG54" s="225"/>
    </row>
    <row r="55" spans="2:33" x14ac:dyDescent="0.25">
      <c r="B55" s="167"/>
      <c r="C55" s="168"/>
      <c r="D55" s="168"/>
      <c r="E55" s="168"/>
      <c r="F55" s="162"/>
      <c r="G55" s="162"/>
      <c r="H55" s="162"/>
      <c r="I55" s="159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225"/>
      <c r="AB55" s="225"/>
      <c r="AC55" s="225"/>
      <c r="AD55" s="226"/>
      <c r="AE55" s="225"/>
      <c r="AF55" s="226"/>
      <c r="AG55" s="225"/>
    </row>
    <row r="56" spans="2:33" x14ac:dyDescent="0.25">
      <c r="B56" s="167"/>
      <c r="C56" s="168"/>
      <c r="D56" s="168"/>
      <c r="E56" s="168"/>
      <c r="F56" s="162"/>
      <c r="G56" s="162"/>
      <c r="H56" s="162"/>
      <c r="I56" s="159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225"/>
      <c r="AB56" s="225"/>
      <c r="AC56" s="225"/>
      <c r="AD56" s="226"/>
      <c r="AE56" s="225"/>
      <c r="AF56" s="226"/>
      <c r="AG56" s="225"/>
    </row>
    <row r="57" spans="2:33" x14ac:dyDescent="0.25">
      <c r="B57" s="167"/>
      <c r="C57" s="168"/>
      <c r="D57" s="168"/>
      <c r="E57" s="168"/>
      <c r="F57" s="162"/>
      <c r="G57" s="162"/>
      <c r="H57" s="162"/>
      <c r="I57" s="159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225"/>
      <c r="AB57" s="225"/>
      <c r="AC57" s="225"/>
      <c r="AD57" s="226"/>
      <c r="AE57" s="225"/>
      <c r="AF57" s="226"/>
      <c r="AG57" s="225"/>
    </row>
    <row r="58" spans="2:33" x14ac:dyDescent="0.25">
      <c r="B58" s="167"/>
      <c r="C58" s="168"/>
      <c r="D58" s="168"/>
      <c r="E58" s="168"/>
      <c r="F58" s="162"/>
      <c r="G58" s="162"/>
      <c r="H58" s="162"/>
      <c r="I58" s="159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225"/>
      <c r="AB58" s="225"/>
      <c r="AC58" s="225"/>
      <c r="AD58" s="226"/>
      <c r="AE58" s="225"/>
      <c r="AF58" s="226"/>
      <c r="AG58" s="225"/>
    </row>
    <row r="59" spans="2:33" x14ac:dyDescent="0.25">
      <c r="B59" s="167"/>
      <c r="C59" s="168"/>
      <c r="D59" s="168"/>
      <c r="E59" s="168"/>
      <c r="F59" s="162"/>
      <c r="G59" s="162"/>
      <c r="H59" s="162"/>
      <c r="I59" s="159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225"/>
      <c r="AB59" s="225"/>
      <c r="AC59" s="225"/>
      <c r="AD59" s="226"/>
      <c r="AE59" s="225"/>
      <c r="AF59" s="226"/>
      <c r="AG59" s="225"/>
    </row>
    <row r="60" spans="2:33" x14ac:dyDescent="0.25">
      <c r="B60" s="167"/>
      <c r="C60" s="168"/>
      <c r="D60" s="168"/>
      <c r="E60" s="168"/>
      <c r="F60" s="162"/>
      <c r="G60" s="162"/>
      <c r="H60" s="162"/>
      <c r="I60" s="159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225"/>
      <c r="AB60" s="225"/>
      <c r="AC60" s="225"/>
      <c r="AD60" s="226"/>
      <c r="AE60" s="225"/>
      <c r="AF60" s="226"/>
      <c r="AG60" s="225"/>
    </row>
    <row r="61" spans="2:33" x14ac:dyDescent="0.25">
      <c r="B61" s="167"/>
      <c r="C61" s="168"/>
      <c r="D61" s="168"/>
      <c r="E61" s="168"/>
      <c r="F61" s="162"/>
      <c r="G61" s="162"/>
      <c r="H61" s="162"/>
      <c r="I61" s="159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225"/>
      <c r="AB61" s="225"/>
      <c r="AC61" s="225"/>
      <c r="AD61" s="226"/>
      <c r="AE61" s="225"/>
      <c r="AF61" s="226"/>
      <c r="AG61" s="225"/>
    </row>
    <row r="62" spans="2:33" x14ac:dyDescent="0.25">
      <c r="B62" s="167"/>
      <c r="C62" s="168"/>
      <c r="D62" s="168"/>
      <c r="E62" s="168"/>
      <c r="F62" s="162"/>
      <c r="G62" s="162"/>
      <c r="H62" s="162"/>
      <c r="I62" s="159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225"/>
      <c r="AB62" s="225"/>
      <c r="AC62" s="225"/>
      <c r="AD62" s="226"/>
      <c r="AE62" s="225"/>
      <c r="AF62" s="226"/>
      <c r="AG62" s="225"/>
    </row>
    <row r="63" spans="2:33" x14ac:dyDescent="0.25">
      <c r="B63" s="167"/>
      <c r="C63" s="168"/>
      <c r="D63" s="168"/>
      <c r="E63" s="168"/>
      <c r="F63" s="162"/>
      <c r="G63" s="162"/>
      <c r="H63" s="162"/>
      <c r="I63" s="159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225"/>
      <c r="AB63" s="225"/>
      <c r="AC63" s="225"/>
      <c r="AD63" s="226"/>
      <c r="AE63" s="225"/>
      <c r="AF63" s="226"/>
      <c r="AG63" s="225"/>
    </row>
    <row r="64" spans="2:33" x14ac:dyDescent="0.25">
      <c r="B64" s="167"/>
      <c r="C64" s="168"/>
      <c r="D64" s="168"/>
      <c r="E64" s="168"/>
      <c r="F64" s="162"/>
      <c r="G64" s="162"/>
      <c r="H64" s="162"/>
      <c r="I64" s="159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225"/>
      <c r="AB64" s="225"/>
      <c r="AC64" s="225"/>
      <c r="AD64" s="226"/>
      <c r="AE64" s="225"/>
      <c r="AF64" s="226"/>
      <c r="AG64" s="225"/>
    </row>
    <row r="65" spans="2:33" x14ac:dyDescent="0.25">
      <c r="B65" s="167"/>
      <c r="C65" s="168"/>
      <c r="D65" s="168"/>
      <c r="E65" s="168"/>
      <c r="F65" s="162"/>
      <c r="G65" s="162"/>
      <c r="H65" s="162"/>
      <c r="I65" s="159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225"/>
      <c r="AB65" s="225"/>
      <c r="AC65" s="225"/>
      <c r="AD65" s="226"/>
      <c r="AE65" s="225"/>
      <c r="AF65" s="226"/>
      <c r="AG65" s="225"/>
    </row>
    <row r="66" spans="2:33" x14ac:dyDescent="0.25">
      <c r="B66" s="167"/>
      <c r="C66" s="168"/>
      <c r="D66" s="168"/>
      <c r="E66" s="168"/>
      <c r="F66" s="162"/>
      <c r="G66" s="162"/>
      <c r="H66" s="162"/>
      <c r="I66" s="159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225"/>
      <c r="AB66" s="225"/>
      <c r="AC66" s="225"/>
      <c r="AD66" s="226"/>
      <c r="AE66" s="225"/>
      <c r="AF66" s="226"/>
      <c r="AG66" s="225"/>
    </row>
    <row r="67" spans="2:33" x14ac:dyDescent="0.25">
      <c r="B67" s="167"/>
      <c r="C67" s="168"/>
      <c r="D67" s="168"/>
      <c r="E67" s="168"/>
      <c r="F67" s="162"/>
      <c r="G67" s="162"/>
      <c r="H67" s="162"/>
      <c r="I67" s="159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225"/>
      <c r="AB67" s="225"/>
      <c r="AC67" s="225"/>
      <c r="AD67" s="226"/>
      <c r="AE67" s="225"/>
      <c r="AF67" s="226"/>
      <c r="AG67" s="225"/>
    </row>
    <row r="68" spans="2:33" x14ac:dyDescent="0.25">
      <c r="B68" s="167"/>
      <c r="C68" s="168"/>
      <c r="D68" s="168"/>
      <c r="E68" s="168"/>
      <c r="F68" s="162"/>
      <c r="G68" s="162"/>
      <c r="H68" s="162"/>
      <c r="I68" s="159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225"/>
      <c r="AB68" s="225"/>
      <c r="AC68" s="225"/>
      <c r="AD68" s="226"/>
      <c r="AE68" s="225"/>
      <c r="AF68" s="226"/>
      <c r="AG68" s="225"/>
    </row>
    <row r="69" spans="2:33" x14ac:dyDescent="0.25">
      <c r="B69" s="167"/>
      <c r="C69" s="168"/>
      <c r="D69" s="168"/>
      <c r="E69" s="168"/>
      <c r="F69" s="162"/>
      <c r="G69" s="162"/>
      <c r="H69" s="162"/>
      <c r="I69" s="159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225"/>
      <c r="AB69" s="225"/>
      <c r="AC69" s="225"/>
      <c r="AD69" s="226"/>
      <c r="AE69" s="225"/>
      <c r="AF69" s="226"/>
      <c r="AG69" s="225"/>
    </row>
    <row r="70" spans="2:33" x14ac:dyDescent="0.25">
      <c r="B70" s="167"/>
      <c r="C70" s="168"/>
      <c r="D70" s="168"/>
      <c r="E70" s="168"/>
      <c r="F70" s="162"/>
      <c r="G70" s="162"/>
      <c r="H70" s="162"/>
      <c r="I70" s="159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225"/>
      <c r="AB70" s="225"/>
      <c r="AC70" s="225"/>
      <c r="AD70" s="226"/>
      <c r="AE70" s="225"/>
      <c r="AF70" s="226"/>
      <c r="AG70" s="225"/>
    </row>
    <row r="71" spans="2:33" x14ac:dyDescent="0.25">
      <c r="B71" s="167"/>
      <c r="C71" s="168"/>
      <c r="D71" s="168"/>
      <c r="E71" s="168"/>
      <c r="F71" s="162"/>
      <c r="G71" s="162"/>
      <c r="H71" s="162"/>
      <c r="I71" s="159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225"/>
      <c r="AB71" s="225"/>
      <c r="AC71" s="225"/>
      <c r="AD71" s="226"/>
      <c r="AE71" s="225"/>
      <c r="AF71" s="226"/>
      <c r="AG71" s="225"/>
    </row>
    <row r="72" spans="2:33" x14ac:dyDescent="0.25">
      <c r="B72" s="167"/>
      <c r="C72" s="168"/>
      <c r="D72" s="168"/>
      <c r="E72" s="168"/>
      <c r="F72" s="162"/>
      <c r="G72" s="162"/>
      <c r="H72" s="162"/>
      <c r="I72" s="159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225"/>
      <c r="AB72" s="225"/>
      <c r="AC72" s="225"/>
      <c r="AD72" s="226"/>
      <c r="AE72" s="225"/>
      <c r="AF72" s="226"/>
      <c r="AG72" s="225"/>
    </row>
    <row r="73" spans="2:33" x14ac:dyDescent="0.25">
      <c r="B73" s="167"/>
      <c r="C73" s="168"/>
      <c r="D73" s="168"/>
      <c r="E73" s="168"/>
      <c r="F73" s="162"/>
      <c r="G73" s="162"/>
      <c r="H73" s="162"/>
      <c r="I73" s="159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225"/>
      <c r="AB73" s="225"/>
      <c r="AC73" s="225"/>
      <c r="AD73" s="226"/>
      <c r="AE73" s="225"/>
      <c r="AF73" s="226"/>
      <c r="AG73" s="225"/>
    </row>
    <row r="74" spans="2:33" x14ac:dyDescent="0.25">
      <c r="B74" s="167"/>
      <c r="C74" s="168"/>
      <c r="D74" s="168"/>
      <c r="E74" s="168"/>
      <c r="F74" s="162"/>
      <c r="G74" s="162"/>
      <c r="H74" s="162"/>
      <c r="I74" s="159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225"/>
      <c r="AB74" s="225"/>
      <c r="AC74" s="225"/>
      <c r="AD74" s="226"/>
      <c r="AE74" s="225"/>
      <c r="AF74" s="226"/>
      <c r="AG74" s="225"/>
    </row>
    <row r="75" spans="2:33" x14ac:dyDescent="0.25">
      <c r="B75" s="167"/>
      <c r="C75" s="168"/>
      <c r="D75" s="168"/>
      <c r="E75" s="168"/>
      <c r="F75" s="162"/>
      <c r="G75" s="162"/>
      <c r="H75" s="162"/>
      <c r="I75" s="159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225"/>
      <c r="AB75" s="225"/>
      <c r="AC75" s="225"/>
      <c r="AD75" s="226"/>
      <c r="AE75" s="225"/>
      <c r="AF75" s="226"/>
      <c r="AG75" s="225"/>
    </row>
    <row r="76" spans="2:33" x14ac:dyDescent="0.25">
      <c r="B76" s="167"/>
      <c r="C76" s="168"/>
      <c r="D76" s="168"/>
      <c r="E76" s="168"/>
      <c r="F76" s="162"/>
      <c r="G76" s="162"/>
      <c r="H76" s="162"/>
      <c r="I76" s="159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225"/>
      <c r="AB76" s="225"/>
      <c r="AC76" s="225"/>
      <c r="AD76" s="226"/>
      <c r="AE76" s="225"/>
      <c r="AF76" s="226"/>
      <c r="AG76" s="225"/>
    </row>
    <row r="77" spans="2:33" x14ac:dyDescent="0.25">
      <c r="B77" s="167"/>
      <c r="C77" s="168"/>
      <c r="D77" s="168"/>
      <c r="E77" s="168"/>
      <c r="F77" s="162"/>
      <c r="G77" s="162"/>
      <c r="H77" s="162"/>
      <c r="I77" s="159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225"/>
      <c r="AB77" s="225"/>
      <c r="AC77" s="225"/>
      <c r="AD77" s="226"/>
      <c r="AE77" s="225"/>
      <c r="AF77" s="226"/>
      <c r="AG77" s="225"/>
    </row>
    <row r="78" spans="2:33" x14ac:dyDescent="0.25">
      <c r="B78" s="167"/>
      <c r="C78" s="168"/>
      <c r="D78" s="168"/>
      <c r="E78" s="168"/>
      <c r="F78" s="162"/>
      <c r="G78" s="162"/>
      <c r="H78" s="162"/>
      <c r="I78" s="159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225"/>
      <c r="AB78" s="225"/>
      <c r="AC78" s="225"/>
      <c r="AD78" s="226"/>
      <c r="AE78" s="225"/>
      <c r="AF78" s="226"/>
      <c r="AG78" s="225"/>
    </row>
    <row r="79" spans="2:33" x14ac:dyDescent="0.25">
      <c r="B79" s="167"/>
      <c r="C79" s="168"/>
      <c r="D79" s="168"/>
      <c r="E79" s="168"/>
      <c r="F79" s="162"/>
      <c r="G79" s="162"/>
      <c r="H79" s="162"/>
      <c r="I79" s="159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225"/>
      <c r="AB79" s="225"/>
      <c r="AC79" s="225"/>
      <c r="AD79" s="226"/>
      <c r="AE79" s="225"/>
      <c r="AF79" s="226"/>
      <c r="AG79" s="225"/>
    </row>
    <row r="80" spans="2:33" x14ac:dyDescent="0.25">
      <c r="B80" s="167"/>
      <c r="C80" s="168"/>
      <c r="D80" s="168"/>
      <c r="E80" s="168"/>
      <c r="F80" s="162"/>
      <c r="G80" s="162"/>
      <c r="H80" s="162"/>
      <c r="I80" s="159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225"/>
      <c r="AB80" s="225"/>
      <c r="AC80" s="225"/>
      <c r="AD80" s="226"/>
      <c r="AE80" s="225"/>
      <c r="AF80" s="226"/>
      <c r="AG80" s="225"/>
    </row>
    <row r="81" spans="2:33" x14ac:dyDescent="0.25">
      <c r="B81" s="169"/>
      <c r="C81" s="168"/>
      <c r="D81" s="168"/>
      <c r="E81" s="168"/>
      <c r="F81" s="162"/>
      <c r="G81" s="162"/>
      <c r="H81" s="162"/>
      <c r="I81" s="159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225"/>
      <c r="AB81" s="225"/>
      <c r="AC81" s="225"/>
      <c r="AD81" s="226"/>
      <c r="AE81" s="225"/>
      <c r="AF81" s="226"/>
      <c r="AG81" s="225"/>
    </row>
    <row r="82" spans="2:33" x14ac:dyDescent="0.25">
      <c r="B82" s="169"/>
      <c r="C82" s="168"/>
      <c r="D82" s="168"/>
      <c r="E82" s="168"/>
      <c r="F82" s="162"/>
      <c r="G82" s="162"/>
      <c r="H82" s="162"/>
      <c r="I82" s="159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225"/>
      <c r="AB82" s="225"/>
      <c r="AC82" s="225"/>
      <c r="AD82" s="226"/>
      <c r="AE82" s="225"/>
      <c r="AF82" s="226"/>
      <c r="AG82" s="225"/>
    </row>
    <row r="83" spans="2:33" x14ac:dyDescent="0.25">
      <c r="B83" s="169"/>
      <c r="C83" s="168"/>
      <c r="D83" s="168"/>
      <c r="E83" s="168"/>
      <c r="F83" s="162"/>
      <c r="G83" s="162"/>
      <c r="H83" s="162"/>
      <c r="I83" s="159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225"/>
      <c r="AB83" s="225"/>
      <c r="AC83" s="225"/>
      <c r="AD83" s="226"/>
      <c r="AE83" s="225"/>
      <c r="AF83" s="226"/>
      <c r="AG83" s="225"/>
    </row>
    <row r="84" spans="2:33" x14ac:dyDescent="0.25">
      <c r="B84" s="169"/>
      <c r="C84" s="168"/>
      <c r="D84" s="168"/>
      <c r="E84" s="168"/>
      <c r="F84" s="162"/>
      <c r="G84" s="162"/>
      <c r="H84" s="162"/>
      <c r="I84" s="159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225"/>
      <c r="AB84" s="225"/>
      <c r="AC84" s="225"/>
      <c r="AD84" s="226"/>
      <c r="AE84" s="225"/>
      <c r="AF84" s="226"/>
      <c r="AG84" s="225"/>
    </row>
    <row r="85" spans="2:33" x14ac:dyDescent="0.25">
      <c r="B85" s="169"/>
      <c r="C85" s="168"/>
      <c r="D85" s="168"/>
      <c r="E85" s="168"/>
      <c r="F85" s="162"/>
      <c r="G85" s="162"/>
      <c r="H85" s="162"/>
      <c r="I85" s="159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225"/>
      <c r="AB85" s="225"/>
      <c r="AC85" s="225"/>
      <c r="AD85" s="226"/>
      <c r="AE85" s="225"/>
      <c r="AF85" s="226"/>
      <c r="AG85" s="225"/>
    </row>
    <row r="86" spans="2:33" x14ac:dyDescent="0.25">
      <c r="B86" s="169"/>
      <c r="C86" s="168"/>
      <c r="D86" s="168"/>
      <c r="E86" s="168"/>
      <c r="F86" s="162"/>
      <c r="G86" s="162"/>
      <c r="H86" s="162"/>
      <c r="I86" s="159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225"/>
      <c r="AB86" s="225"/>
      <c r="AC86" s="225"/>
      <c r="AD86" s="226"/>
      <c r="AE86" s="225"/>
      <c r="AF86" s="226"/>
      <c r="AG86" s="225"/>
    </row>
    <row r="87" spans="2:33" x14ac:dyDescent="0.25">
      <c r="B87" s="169"/>
      <c r="C87" s="168"/>
      <c r="D87" s="168"/>
      <c r="E87" s="168"/>
      <c r="F87" s="162"/>
      <c r="G87" s="162"/>
      <c r="H87" s="162"/>
      <c r="I87" s="159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225"/>
      <c r="AB87" s="225"/>
      <c r="AC87" s="225"/>
      <c r="AD87" s="226"/>
      <c r="AE87" s="225"/>
      <c r="AF87" s="226"/>
      <c r="AG87" s="225"/>
    </row>
    <row r="88" spans="2:33" x14ac:dyDescent="0.25">
      <c r="B88" s="169"/>
      <c r="C88" s="168"/>
      <c r="D88" s="168"/>
      <c r="E88" s="168"/>
      <c r="F88" s="162"/>
      <c r="G88" s="162"/>
      <c r="H88" s="162"/>
      <c r="I88" s="159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225"/>
      <c r="AB88" s="225"/>
      <c r="AC88" s="225"/>
      <c r="AD88" s="226"/>
      <c r="AE88" s="225"/>
      <c r="AF88" s="226"/>
      <c r="AG88" s="225"/>
    </row>
    <row r="89" spans="2:33" x14ac:dyDescent="0.25">
      <c r="B89" s="169"/>
      <c r="C89" s="168"/>
      <c r="D89" s="168"/>
      <c r="E89" s="168"/>
      <c r="F89" s="162"/>
      <c r="G89" s="162"/>
      <c r="H89" s="162"/>
      <c r="I89" s="159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225"/>
      <c r="AB89" s="225"/>
      <c r="AC89" s="225"/>
      <c r="AD89" s="226"/>
      <c r="AE89" s="225"/>
      <c r="AF89" s="226"/>
      <c r="AG89" s="225"/>
    </row>
    <row r="90" spans="2:33" x14ac:dyDescent="0.25">
      <c r="B90" s="169"/>
      <c r="C90" s="168"/>
      <c r="D90" s="168"/>
      <c r="E90" s="168"/>
      <c r="F90" s="162"/>
      <c r="G90" s="162"/>
      <c r="H90" s="162"/>
      <c r="I90" s="159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225"/>
      <c r="AB90" s="225"/>
      <c r="AC90" s="225"/>
      <c r="AD90" s="226"/>
      <c r="AE90" s="225"/>
      <c r="AF90" s="226"/>
      <c r="AG90" s="225"/>
    </row>
    <row r="91" spans="2:33" x14ac:dyDescent="0.25">
      <c r="B91" s="169"/>
      <c r="C91" s="168"/>
      <c r="D91" s="168"/>
      <c r="E91" s="168"/>
      <c r="F91" s="162"/>
      <c r="G91" s="162"/>
      <c r="H91" s="162"/>
      <c r="I91" s="159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225"/>
      <c r="AB91" s="225"/>
      <c r="AC91" s="225"/>
      <c r="AD91" s="226"/>
      <c r="AE91" s="225"/>
      <c r="AF91" s="226"/>
      <c r="AG91" s="225"/>
    </row>
    <row r="92" spans="2:33" x14ac:dyDescent="0.25">
      <c r="B92" s="169"/>
      <c r="C92" s="168"/>
      <c r="D92" s="168"/>
      <c r="E92" s="168"/>
      <c r="F92" s="162"/>
      <c r="G92" s="162"/>
      <c r="H92" s="162"/>
      <c r="I92" s="159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225"/>
      <c r="AB92" s="225"/>
      <c r="AC92" s="225"/>
      <c r="AD92" s="226"/>
      <c r="AE92" s="225"/>
      <c r="AF92" s="226"/>
      <c r="AG92" s="225"/>
    </row>
    <row r="93" spans="2:33" x14ac:dyDescent="0.25">
      <c r="B93" s="169"/>
      <c r="C93" s="168"/>
      <c r="D93" s="168"/>
      <c r="E93" s="168"/>
      <c r="F93" s="162"/>
      <c r="G93" s="162"/>
      <c r="H93" s="162"/>
      <c r="I93" s="159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225"/>
      <c r="AB93" s="225"/>
      <c r="AC93" s="225"/>
      <c r="AD93" s="226"/>
      <c r="AE93" s="225"/>
      <c r="AF93" s="226"/>
      <c r="AG93" s="225"/>
    </row>
  </sheetData>
  <phoneticPr fontId="12" type="noConversion"/>
  <pageMargins left="0" right="0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48"/>
  <sheetViews>
    <sheetView topLeftCell="N1" workbookViewId="0">
      <selection activeCell="S15" sqref="S15"/>
    </sheetView>
  </sheetViews>
  <sheetFormatPr defaultRowHeight="13.2" x14ac:dyDescent="0.25"/>
  <cols>
    <col min="16" max="16" width="12.44140625" bestFit="1" customWidth="1"/>
  </cols>
  <sheetData>
    <row r="1" spans="2:32" x14ac:dyDescent="0.25">
      <c r="L1" s="155" t="s">
        <v>28</v>
      </c>
      <c r="M1" s="155" t="s">
        <v>26</v>
      </c>
      <c r="N1" s="155" t="s">
        <v>29</v>
      </c>
    </row>
    <row r="2" spans="2:32" x14ac:dyDescent="0.25">
      <c r="E2" s="155" t="s">
        <v>28</v>
      </c>
    </row>
    <row r="3" spans="2:32" x14ac:dyDescent="0.25">
      <c r="E3" s="155"/>
      <c r="L3" t="s">
        <v>256</v>
      </c>
      <c r="P3" t="s">
        <v>257</v>
      </c>
      <c r="U3" t="s">
        <v>258</v>
      </c>
      <c r="Y3" t="s">
        <v>259</v>
      </c>
    </row>
    <row r="4" spans="2:32" x14ac:dyDescent="0.25">
      <c r="E4" s="155"/>
    </row>
    <row r="5" spans="2:32" x14ac:dyDescent="0.25">
      <c r="E5" s="155"/>
      <c r="L5" t="s">
        <v>206</v>
      </c>
      <c r="M5" t="s">
        <v>208</v>
      </c>
      <c r="N5" t="s">
        <v>207</v>
      </c>
      <c r="O5" t="s">
        <v>270</v>
      </c>
      <c r="P5" t="s">
        <v>206</v>
      </c>
      <c r="Q5" t="s">
        <v>208</v>
      </c>
      <c r="R5" t="s">
        <v>207</v>
      </c>
      <c r="S5" t="s">
        <v>270</v>
      </c>
      <c r="U5" t="s">
        <v>206</v>
      </c>
      <c r="V5" t="s">
        <v>208</v>
      </c>
      <c r="W5" t="s">
        <v>207</v>
      </c>
      <c r="X5" t="s">
        <v>270</v>
      </c>
    </row>
    <row r="6" spans="2:32" x14ac:dyDescent="0.25">
      <c r="E6" s="155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247</v>
      </c>
      <c r="Z6">
        <f>Z13</f>
        <v>0</v>
      </c>
    </row>
    <row r="7" spans="2:32" x14ac:dyDescent="0.25">
      <c r="E7" s="155"/>
      <c r="J7" t="s">
        <v>280</v>
      </c>
      <c r="L7" t="e">
        <f t="shared" ref="L7:O8" si="1">L14</f>
        <v>#REF!</v>
      </c>
      <c r="M7" t="e">
        <f t="shared" si="1"/>
        <v>#REF!</v>
      </c>
      <c r="N7" t="e">
        <f t="shared" si="1"/>
        <v>#REF!</v>
      </c>
      <c r="O7" t="e">
        <f t="shared" si="1"/>
        <v>#REF!</v>
      </c>
      <c r="P7">
        <f>'RISK PAGE'!L4</f>
        <v>0</v>
      </c>
      <c r="Q7">
        <f>'RISK PAGE'!N4</f>
        <v>0</v>
      </c>
      <c r="R7">
        <f>'RISK PAGE'!O4</f>
        <v>-62.987915756699998</v>
      </c>
      <c r="S7">
        <f>'RISK PAGE'!P4</f>
        <v>0</v>
      </c>
      <c r="U7">
        <f t="shared" si="0"/>
        <v>0</v>
      </c>
      <c r="V7">
        <f t="shared" si="0"/>
        <v>0</v>
      </c>
      <c r="W7" t="e">
        <f t="shared" si="0"/>
        <v>#REF!</v>
      </c>
      <c r="X7">
        <f t="shared" si="0"/>
        <v>0</v>
      </c>
      <c r="Y7" t="s">
        <v>248</v>
      </c>
      <c r="Z7" s="224" t="e">
        <f>SUM(P14:R14)</f>
        <v>#REF!</v>
      </c>
    </row>
    <row r="8" spans="2:32" x14ac:dyDescent="0.25">
      <c r="E8" s="155"/>
      <c r="J8" t="s">
        <v>279</v>
      </c>
      <c r="L8" t="e">
        <f t="shared" si="1"/>
        <v>#REF!</v>
      </c>
      <c r="M8" t="e">
        <f t="shared" si="1"/>
        <v>#REF!</v>
      </c>
      <c r="N8" t="e">
        <f t="shared" si="1"/>
        <v>#REF!</v>
      </c>
      <c r="O8" t="e">
        <f t="shared" si="1"/>
        <v>#REF!</v>
      </c>
      <c r="P8">
        <f>'RISK PAGE'!L5</f>
        <v>559705.00000000012</v>
      </c>
      <c r="Q8">
        <f>(('RISK PAGE'!N5*3)-Q7)/2</f>
        <v>0</v>
      </c>
      <c r="R8">
        <f>(('RISK PAGE'!O5*3)-R7)/2</f>
        <v>0.85172279234999948</v>
      </c>
      <c r="S8">
        <f>(('RISK PAGE'!P5*3)-S7)/2</f>
        <v>0</v>
      </c>
      <c r="U8" t="e">
        <f t="shared" si="0"/>
        <v>#REF!</v>
      </c>
      <c r="V8">
        <f t="shared" si="0"/>
        <v>0</v>
      </c>
      <c r="W8" t="e">
        <f t="shared" si="0"/>
        <v>#REF!</v>
      </c>
      <c r="X8">
        <f t="shared" si="0"/>
        <v>0</v>
      </c>
      <c r="Y8" t="s">
        <v>233</v>
      </c>
      <c r="Z8" s="224" t="e">
        <f>AVERAGE(S15:S17)</f>
        <v>#REF!</v>
      </c>
    </row>
    <row r="9" spans="2:32" x14ac:dyDescent="0.25">
      <c r="E9" s="155"/>
      <c r="J9" t="s">
        <v>202</v>
      </c>
      <c r="L9" t="e">
        <f>AVERAGE(L16:L22)</f>
        <v>#REF!</v>
      </c>
      <c r="M9" t="e">
        <f>AVERAGE(M16:M22)</f>
        <v>#REF!</v>
      </c>
      <c r="N9" t="e">
        <f>AVERAGE(N16:N22)</f>
        <v>#REF!</v>
      </c>
      <c r="O9" t="e">
        <f>AVERAGE(O16:O22)</f>
        <v>#REF!</v>
      </c>
      <c r="P9">
        <f>'RISK PAGE'!L6</f>
        <v>0</v>
      </c>
      <c r="Q9">
        <f>'RISK PAGE'!N6</f>
        <v>0</v>
      </c>
      <c r="R9">
        <f>'RISK PAGE'!O6</f>
        <v>-7.2327894580999903</v>
      </c>
      <c r="S9">
        <f>'RISK PAGE'!P6</f>
        <v>0</v>
      </c>
      <c r="U9">
        <f t="shared" si="0"/>
        <v>0</v>
      </c>
      <c r="V9">
        <f t="shared" si="0"/>
        <v>0</v>
      </c>
      <c r="W9" t="e">
        <f t="shared" si="0"/>
        <v>#REF!</v>
      </c>
      <c r="X9">
        <f t="shared" si="0"/>
        <v>0</v>
      </c>
      <c r="Y9" t="s">
        <v>202</v>
      </c>
      <c r="Z9" s="224" t="e">
        <f>AVERAGE(S18:S24)</f>
        <v>#REF!</v>
      </c>
    </row>
    <row r="10" spans="2:32" x14ac:dyDescent="0.25">
      <c r="C10" s="224">
        <f>SUM(C14:C17)</f>
        <v>0.45685189999999998</v>
      </c>
      <c r="D10" s="224">
        <f>SUM(D14:D17)</f>
        <v>-0.15904514</v>
      </c>
      <c r="E10" s="224">
        <f>SUM(E14:E17)</f>
        <v>-0.15990143000000001</v>
      </c>
      <c r="J10" t="s">
        <v>255</v>
      </c>
      <c r="L10">
        <f>AVERAGE(L23:L27)</f>
        <v>-0.34200000000000003</v>
      </c>
      <c r="M10">
        <f>AVERAGE(M23:M27)</f>
        <v>-0.53600000000000003</v>
      </c>
      <c r="N10">
        <f>AVERAGE(N23:N27)</f>
        <v>4.7E-2</v>
      </c>
      <c r="O10">
        <f>AVERAGE(O23:O27)</f>
        <v>-0.34400000000000003</v>
      </c>
      <c r="P10">
        <f>'RISK PAGE'!L7</f>
        <v>0</v>
      </c>
      <c r="Q10">
        <f>'RISK PAGE'!N7</f>
        <v>0</v>
      </c>
      <c r="R10">
        <f>'RISK PAGE'!O7</f>
        <v>19.524432470800001</v>
      </c>
      <c r="S10">
        <f>'RISK PAGE'!P7</f>
        <v>0</v>
      </c>
      <c r="U10">
        <f t="shared" si="0"/>
        <v>0</v>
      </c>
      <c r="V10">
        <f t="shared" si="0"/>
        <v>0</v>
      </c>
      <c r="W10">
        <f t="shared" si="0"/>
        <v>19.4774324708</v>
      </c>
      <c r="X10">
        <f t="shared" si="0"/>
        <v>0</v>
      </c>
      <c r="Y10" t="s">
        <v>255</v>
      </c>
      <c r="Z10">
        <f>AVERAGE(Z25:Z29)</f>
        <v>8.575251677966838</v>
      </c>
    </row>
    <row r="11" spans="2:32" x14ac:dyDescent="0.25">
      <c r="C11" s="224">
        <f>SUM(C18:C29)</f>
        <v>3.2425041399999999</v>
      </c>
      <c r="D11" s="224">
        <f>SUM(D18:D29)</f>
        <v>-0.75292756999999999</v>
      </c>
      <c r="E11" s="224">
        <f>SUM(E18:E29)</f>
        <v>-0.44694975000000003</v>
      </c>
    </row>
    <row r="12" spans="2:32" x14ac:dyDescent="0.25">
      <c r="C12" t="s">
        <v>206</v>
      </c>
      <c r="D12" t="s">
        <v>208</v>
      </c>
      <c r="E12" t="s">
        <v>207</v>
      </c>
      <c r="F12" t="s">
        <v>210</v>
      </c>
      <c r="H12" t="s">
        <v>206</v>
      </c>
      <c r="I12" t="s">
        <v>208</v>
      </c>
      <c r="J12" t="s">
        <v>207</v>
      </c>
      <c r="L12" t="s">
        <v>206</v>
      </c>
      <c r="M12" t="s">
        <v>208</v>
      </c>
      <c r="N12" t="s">
        <v>207</v>
      </c>
      <c r="P12" t="s">
        <v>206</v>
      </c>
      <c r="Q12" t="s">
        <v>208</v>
      </c>
      <c r="R12" t="s">
        <v>207</v>
      </c>
    </row>
    <row r="13" spans="2:32" x14ac:dyDescent="0.25">
      <c r="B13" s="84"/>
      <c r="C13" s="224"/>
      <c r="D13" s="224"/>
      <c r="E13" s="224"/>
      <c r="F13" s="224"/>
      <c r="G13" s="224"/>
      <c r="H13" s="223"/>
      <c r="I13" s="223"/>
      <c r="J13" s="223"/>
    </row>
    <row r="14" spans="2:32" x14ac:dyDescent="0.25">
      <c r="B14" s="84">
        <v>36923</v>
      </c>
      <c r="C14" s="224">
        <v>-8.3209290000000005E-2</v>
      </c>
      <c r="D14" s="224">
        <v>-1.6589340000000001E-2</v>
      </c>
      <c r="E14" s="224">
        <v>-1.3073660000000001E-2</v>
      </c>
      <c r="F14" s="224"/>
      <c r="G14" s="224">
        <f t="shared" ref="G14:G29" si="2">SUM(C14:E14)</f>
        <v>-0.11287229</v>
      </c>
      <c r="H14" s="223">
        <f t="shared" ref="H14:H29" si="3">ABS(C14/$G14)</f>
        <v>0.73719856308399523</v>
      </c>
      <c r="I14" s="223">
        <f t="shared" ref="I14:I29" si="4">ABS(D14/$G14)</f>
        <v>0.14697442569828256</v>
      </c>
      <c r="J14" s="223">
        <f t="shared" ref="J14:J29" si="5">ABS(E14/$G14)</f>
        <v>0.11582701121772226</v>
      </c>
      <c r="L14" t="e">
        <f>'BASIS SETTLES'!#REF!</f>
        <v>#REF!</v>
      </c>
      <c r="M14" t="e">
        <f>'BASIS SETTLES'!#REF!</f>
        <v>#REF!</v>
      </c>
      <c r="N14" t="e">
        <f>'BASIS SETTLES'!#REF!</f>
        <v>#REF!</v>
      </c>
      <c r="O14" t="e">
        <f>'BASIS SETTLES'!#REF!</f>
        <v>#REF!</v>
      </c>
      <c r="P14" s="224">
        <f>U$7*H14</f>
        <v>0</v>
      </c>
      <c r="Q14" s="224">
        <f>V$7*I14</f>
        <v>0</v>
      </c>
      <c r="R14" s="224" t="e">
        <f>W$7*J14</f>
        <v>#REF!</v>
      </c>
      <c r="S14" s="224" t="e">
        <f>SUM(P14:R14)</f>
        <v>#REF!</v>
      </c>
      <c r="T14" s="224"/>
      <c r="U14">
        <f t="shared" ref="U14:U29" si="6">U$7*C14*100</f>
        <v>0</v>
      </c>
      <c r="V14">
        <f t="shared" ref="V14:V29" si="7">V$7*D14*100</f>
        <v>0</v>
      </c>
      <c r="W14" t="e">
        <f t="shared" ref="W14:W29" si="8">W$7*E14*100</f>
        <v>#REF!</v>
      </c>
      <c r="X14" t="e">
        <f t="shared" ref="X14:X29" si="9">SUM(U14:W14)</f>
        <v>#REF!</v>
      </c>
      <c r="Z14" t="e">
        <f t="shared" ref="Z14:Z29" si="10">SUM(P14:R14)</f>
        <v>#REF!</v>
      </c>
      <c r="AC14">
        <f>U7</f>
        <v>0</v>
      </c>
      <c r="AD14">
        <f>V7</f>
        <v>0</v>
      </c>
      <c r="AE14" t="e">
        <f>W7</f>
        <v>#REF!</v>
      </c>
      <c r="AF14">
        <f>X7</f>
        <v>0</v>
      </c>
    </row>
    <row r="15" spans="2:32" x14ac:dyDescent="0.25">
      <c r="B15" s="84">
        <v>36951</v>
      </c>
      <c r="C15" s="224">
        <v>-8.8484980000000005E-2</v>
      </c>
      <c r="D15" s="224">
        <v>-6.0424770000000003E-2</v>
      </c>
      <c r="E15" s="224">
        <v>-5.8160730000000001E-2</v>
      </c>
      <c r="F15" s="224"/>
      <c r="G15" s="224">
        <f t="shared" si="2"/>
        <v>-0.20707048</v>
      </c>
      <c r="H15" s="223">
        <f t="shared" si="3"/>
        <v>0.42731817688354229</v>
      </c>
      <c r="I15" s="223">
        <f t="shared" si="4"/>
        <v>0.2918077458457623</v>
      </c>
      <c r="J15" s="223">
        <f t="shared" si="5"/>
        <v>0.28087407727069547</v>
      </c>
      <c r="L15" t="e">
        <f>'BASIS SETTLES'!#REF!</f>
        <v>#REF!</v>
      </c>
      <c r="M15" t="e">
        <f>'BASIS SETTLES'!#REF!</f>
        <v>#REF!</v>
      </c>
      <c r="N15" t="e">
        <f>'BASIS SETTLES'!#REF!</f>
        <v>#REF!</v>
      </c>
      <c r="O15" t="e">
        <f>'BASIS SETTLES'!#REF!</f>
        <v>#REF!</v>
      </c>
      <c r="P15" s="224" t="e">
        <f t="shared" ref="P15:R17" si="11">U$8*H15</f>
        <v>#REF!</v>
      </c>
      <c r="Q15" s="224">
        <f t="shared" si="11"/>
        <v>0</v>
      </c>
      <c r="R15" s="224" t="e">
        <f t="shared" si="11"/>
        <v>#REF!</v>
      </c>
      <c r="S15" s="224" t="e">
        <f t="shared" ref="S15:S29" si="12">SUM(P15:R15)</f>
        <v>#REF!</v>
      </c>
      <c r="T15" s="224"/>
      <c r="U15">
        <f t="shared" si="6"/>
        <v>0</v>
      </c>
      <c r="V15">
        <f t="shared" si="7"/>
        <v>0</v>
      </c>
      <c r="W15" t="e">
        <f t="shared" si="8"/>
        <v>#REF!</v>
      </c>
      <c r="X15" t="e">
        <f t="shared" si="9"/>
        <v>#REF!</v>
      </c>
      <c r="Z15" t="e">
        <f t="shared" si="10"/>
        <v>#REF!</v>
      </c>
      <c r="AC15" t="e">
        <f>U$8</f>
        <v>#REF!</v>
      </c>
      <c r="AD15">
        <f t="shared" ref="AD15:AF17" si="13">V$8</f>
        <v>0</v>
      </c>
      <c r="AE15" t="e">
        <f t="shared" si="13"/>
        <v>#REF!</v>
      </c>
      <c r="AF15">
        <f t="shared" si="13"/>
        <v>0</v>
      </c>
    </row>
    <row r="16" spans="2:32" x14ac:dyDescent="0.25">
      <c r="B16" s="84">
        <v>36982</v>
      </c>
      <c r="C16" s="224">
        <v>0.19508492999999999</v>
      </c>
      <c r="D16" s="224">
        <v>-2.4963610000000001E-2</v>
      </c>
      <c r="E16" s="224">
        <v>-3.7920519999999999E-2</v>
      </c>
      <c r="F16" s="224"/>
      <c r="G16" s="224">
        <f t="shared" si="2"/>
        <v>0.13220080000000001</v>
      </c>
      <c r="H16" s="223">
        <f t="shared" si="3"/>
        <v>1.4756713272536928</v>
      </c>
      <c r="I16" s="223">
        <f t="shared" si="4"/>
        <v>0.18883100556123714</v>
      </c>
      <c r="J16" s="223">
        <f t="shared" si="5"/>
        <v>0.28684032169245571</v>
      </c>
      <c r="L16" t="e">
        <f>'BASIS SETTLES'!#REF!</f>
        <v>#REF!</v>
      </c>
      <c r="M16" t="e">
        <f>'BASIS SETTLES'!#REF!</f>
        <v>#REF!</v>
      </c>
      <c r="N16" t="e">
        <f>'BASIS SETTLES'!#REF!</f>
        <v>#REF!</v>
      </c>
      <c r="O16" t="e">
        <f>'BASIS SETTLES'!#REF!</f>
        <v>#REF!</v>
      </c>
      <c r="P16" s="224" t="e">
        <f t="shared" si="11"/>
        <v>#REF!</v>
      </c>
      <c r="Q16" s="224">
        <f t="shared" si="11"/>
        <v>0</v>
      </c>
      <c r="R16" s="224" t="e">
        <f t="shared" si="11"/>
        <v>#REF!</v>
      </c>
      <c r="S16" s="224" t="e">
        <f t="shared" si="12"/>
        <v>#REF!</v>
      </c>
      <c r="T16" s="224"/>
      <c r="U16">
        <f t="shared" si="6"/>
        <v>0</v>
      </c>
      <c r="V16">
        <f t="shared" si="7"/>
        <v>0</v>
      </c>
      <c r="W16" t="e">
        <f t="shared" si="8"/>
        <v>#REF!</v>
      </c>
      <c r="X16" t="e">
        <f t="shared" si="9"/>
        <v>#REF!</v>
      </c>
      <c r="Z16" t="e">
        <f t="shared" si="10"/>
        <v>#REF!</v>
      </c>
      <c r="AC16" t="e">
        <f>U$8</f>
        <v>#REF!</v>
      </c>
      <c r="AD16">
        <f t="shared" si="13"/>
        <v>0</v>
      </c>
      <c r="AE16" t="e">
        <f t="shared" si="13"/>
        <v>#REF!</v>
      </c>
      <c r="AF16">
        <f t="shared" si="13"/>
        <v>0</v>
      </c>
    </row>
    <row r="17" spans="2:32" x14ac:dyDescent="0.25">
      <c r="B17" s="84">
        <v>37012</v>
      </c>
      <c r="C17" s="224">
        <v>0.43346124000000003</v>
      </c>
      <c r="D17" s="224">
        <v>-5.7067420000000001E-2</v>
      </c>
      <c r="E17" s="224">
        <v>-5.0746520000000003E-2</v>
      </c>
      <c r="F17" s="224"/>
      <c r="G17" s="224">
        <f t="shared" si="2"/>
        <v>0.32564730000000003</v>
      </c>
      <c r="H17" s="223">
        <f t="shared" si="3"/>
        <v>1.3310757988781114</v>
      </c>
      <c r="I17" s="223">
        <f t="shared" si="4"/>
        <v>0.17524303134096306</v>
      </c>
      <c r="J17" s="223">
        <f t="shared" si="5"/>
        <v>0.15583276753714831</v>
      </c>
      <c r="L17" t="e">
        <f>'BASIS SETTLES'!#REF!</f>
        <v>#REF!</v>
      </c>
      <c r="M17" t="e">
        <f>'BASIS SETTLES'!#REF!</f>
        <v>#REF!</v>
      </c>
      <c r="N17" t="e">
        <f>'BASIS SETTLES'!#REF!</f>
        <v>#REF!</v>
      </c>
      <c r="O17" t="e">
        <f>'BASIS SETTLES'!#REF!</f>
        <v>#REF!</v>
      </c>
      <c r="P17" s="224" t="e">
        <f t="shared" si="11"/>
        <v>#REF!</v>
      </c>
      <c r="Q17" s="224">
        <f t="shared" si="11"/>
        <v>0</v>
      </c>
      <c r="R17" s="224" t="e">
        <f t="shared" si="11"/>
        <v>#REF!</v>
      </c>
      <c r="S17" s="224" t="e">
        <f t="shared" si="12"/>
        <v>#REF!</v>
      </c>
      <c r="T17" s="224"/>
      <c r="U17">
        <f t="shared" si="6"/>
        <v>0</v>
      </c>
      <c r="V17">
        <f t="shared" si="7"/>
        <v>0</v>
      </c>
      <c r="W17" t="e">
        <f t="shared" si="8"/>
        <v>#REF!</v>
      </c>
      <c r="X17" t="e">
        <f t="shared" si="9"/>
        <v>#REF!</v>
      </c>
      <c r="Z17" t="e">
        <f t="shared" si="10"/>
        <v>#REF!</v>
      </c>
      <c r="AC17" t="e">
        <f>U$8</f>
        <v>#REF!</v>
      </c>
      <c r="AD17">
        <f t="shared" si="13"/>
        <v>0</v>
      </c>
      <c r="AE17" t="e">
        <f t="shared" si="13"/>
        <v>#REF!</v>
      </c>
      <c r="AF17">
        <f t="shared" si="13"/>
        <v>0</v>
      </c>
    </row>
    <row r="18" spans="2:32" x14ac:dyDescent="0.25">
      <c r="B18" s="84">
        <v>37043</v>
      </c>
      <c r="C18" s="224">
        <v>0.47802519999999998</v>
      </c>
      <c r="D18" s="224">
        <v>-6.6803790000000002E-2</v>
      </c>
      <c r="E18" s="224">
        <v>-3.5690310000000003E-2</v>
      </c>
      <c r="F18" s="224"/>
      <c r="G18" s="224">
        <f t="shared" si="2"/>
        <v>0.37553110000000001</v>
      </c>
      <c r="H18" s="223">
        <f t="shared" si="3"/>
        <v>1.2729310568418966</v>
      </c>
      <c r="I18" s="223">
        <f t="shared" si="4"/>
        <v>0.17789149820081479</v>
      </c>
      <c r="J18" s="223">
        <f t="shared" si="5"/>
        <v>9.5039558641081934E-2</v>
      </c>
      <c r="L18" t="e">
        <f>'BASIS SETTLES'!C10</f>
        <v>#N/A</v>
      </c>
      <c r="M18" t="e">
        <f>'BASIS SETTLES'!D10</f>
        <v>#N/A</v>
      </c>
      <c r="N18" t="e">
        <f>'BASIS SETTLES'!F10</f>
        <v>#N/A</v>
      </c>
      <c r="O18" t="e">
        <f>'BASIS SETTLES'!E10</f>
        <v>#N/A</v>
      </c>
      <c r="P18" s="224">
        <f>U$9*H18</f>
        <v>0</v>
      </c>
      <c r="Q18" s="224">
        <f>V$9*I18</f>
        <v>0</v>
      </c>
      <c r="R18" s="224" t="e">
        <f>W$9*J18</f>
        <v>#REF!</v>
      </c>
      <c r="S18" s="224" t="e">
        <f t="shared" si="12"/>
        <v>#REF!</v>
      </c>
      <c r="T18" s="224"/>
      <c r="U18">
        <f t="shared" si="6"/>
        <v>0</v>
      </c>
      <c r="V18">
        <f t="shared" si="7"/>
        <v>0</v>
      </c>
      <c r="W18" t="e">
        <f t="shared" si="8"/>
        <v>#REF!</v>
      </c>
      <c r="X18" t="e">
        <f t="shared" si="9"/>
        <v>#REF!</v>
      </c>
      <c r="Z18" t="e">
        <f t="shared" si="10"/>
        <v>#REF!</v>
      </c>
      <c r="AC18">
        <f>U$9</f>
        <v>0</v>
      </c>
      <c r="AD18">
        <f t="shared" ref="AD18:AF24" si="14">V$9</f>
        <v>0</v>
      </c>
      <c r="AE18" t="e">
        <f t="shared" si="14"/>
        <v>#REF!</v>
      </c>
      <c r="AF18">
        <f t="shared" si="14"/>
        <v>0</v>
      </c>
    </row>
    <row r="19" spans="2:32" x14ac:dyDescent="0.25">
      <c r="B19" s="84">
        <v>37073</v>
      </c>
      <c r="C19" s="224">
        <v>0.42694176</v>
      </c>
      <c r="D19" s="224">
        <v>-8.2491490000000001E-2</v>
      </c>
      <c r="E19" s="224">
        <v>-1.894616E-2</v>
      </c>
      <c r="F19" s="224"/>
      <c r="G19" s="224">
        <f t="shared" si="2"/>
        <v>0.32550411000000001</v>
      </c>
      <c r="H19" s="223">
        <f t="shared" si="3"/>
        <v>1.3116324706314768</v>
      </c>
      <c r="I19" s="223">
        <f t="shared" si="4"/>
        <v>0.25342687685264559</v>
      </c>
      <c r="J19" s="223">
        <f t="shared" si="5"/>
        <v>5.8205593778831242E-2</v>
      </c>
      <c r="L19">
        <f>'BASIS SETTLES'!C11</f>
        <v>-0.27</v>
      </c>
      <c r="M19">
        <f>'BASIS SETTLES'!D11</f>
        <v>-0.31</v>
      </c>
      <c r="N19">
        <f>'BASIS SETTLES'!F11</f>
        <v>-1.4999999999999999E-2</v>
      </c>
      <c r="O19">
        <f>'BASIS SETTLES'!E11</f>
        <v>0.06</v>
      </c>
      <c r="P19" s="224">
        <f t="shared" ref="P19:P24" si="15">U$9*H19</f>
        <v>0</v>
      </c>
      <c r="Q19" s="224">
        <f t="shared" ref="Q19:Q24" si="16">V$9*I19</f>
        <v>0</v>
      </c>
      <c r="R19" s="224" t="e">
        <f t="shared" ref="R19:R24" si="17">W$9*J19</f>
        <v>#REF!</v>
      </c>
      <c r="S19" s="224" t="e">
        <f t="shared" si="12"/>
        <v>#REF!</v>
      </c>
      <c r="T19" s="224"/>
      <c r="U19">
        <f t="shared" si="6"/>
        <v>0</v>
      </c>
      <c r="V19">
        <f t="shared" si="7"/>
        <v>0</v>
      </c>
      <c r="W19" t="e">
        <f t="shared" si="8"/>
        <v>#REF!</v>
      </c>
      <c r="X19" t="e">
        <f t="shared" si="9"/>
        <v>#REF!</v>
      </c>
      <c r="Z19" t="e">
        <f t="shared" si="10"/>
        <v>#REF!</v>
      </c>
      <c r="AC19">
        <f t="shared" ref="AC19:AC24" si="18">U$9</f>
        <v>0</v>
      </c>
      <c r="AD19">
        <f t="shared" si="14"/>
        <v>0</v>
      </c>
      <c r="AE19" t="e">
        <f t="shared" si="14"/>
        <v>#REF!</v>
      </c>
      <c r="AF19">
        <f t="shared" si="14"/>
        <v>0</v>
      </c>
    </row>
    <row r="20" spans="2:32" x14ac:dyDescent="0.25">
      <c r="B20" s="84">
        <v>37104</v>
      </c>
      <c r="C20" s="224">
        <v>0.42805506999999998</v>
      </c>
      <c r="D20" s="224">
        <v>-7.9609810000000003E-2</v>
      </c>
      <c r="E20" s="224">
        <v>-1.8603129999999999E-2</v>
      </c>
      <c r="F20" s="224"/>
      <c r="G20" s="224">
        <f t="shared" si="2"/>
        <v>0.32984212999999996</v>
      </c>
      <c r="H20" s="223">
        <f t="shared" si="3"/>
        <v>1.2977574150397344</v>
      </c>
      <c r="I20" s="223">
        <f t="shared" si="4"/>
        <v>0.24135731236031011</v>
      </c>
      <c r="J20" s="223">
        <f t="shared" si="5"/>
        <v>5.6400102679424247E-2</v>
      </c>
      <c r="L20">
        <f>'BASIS SETTLES'!C12</f>
        <v>-0.3</v>
      </c>
      <c r="M20">
        <f>'BASIS SETTLES'!D12</f>
        <v>-0.34</v>
      </c>
      <c r="N20">
        <f>'BASIS SETTLES'!F12</f>
        <v>-0.09</v>
      </c>
      <c r="O20">
        <f>'BASIS SETTLES'!E12</f>
        <v>-0.08</v>
      </c>
      <c r="P20" s="224">
        <f t="shared" si="15"/>
        <v>0</v>
      </c>
      <c r="Q20" s="224">
        <f t="shared" si="16"/>
        <v>0</v>
      </c>
      <c r="R20" s="224" t="e">
        <f t="shared" si="17"/>
        <v>#REF!</v>
      </c>
      <c r="S20" s="224" t="e">
        <f t="shared" si="12"/>
        <v>#REF!</v>
      </c>
      <c r="T20" s="224"/>
      <c r="U20">
        <f t="shared" si="6"/>
        <v>0</v>
      </c>
      <c r="V20">
        <f t="shared" si="7"/>
        <v>0</v>
      </c>
      <c r="W20" t="e">
        <f t="shared" si="8"/>
        <v>#REF!</v>
      </c>
      <c r="X20" t="e">
        <f t="shared" si="9"/>
        <v>#REF!</v>
      </c>
      <c r="Z20" t="e">
        <f t="shared" si="10"/>
        <v>#REF!</v>
      </c>
      <c r="AC20">
        <f t="shared" si="18"/>
        <v>0</v>
      </c>
      <c r="AD20">
        <f t="shared" si="14"/>
        <v>0</v>
      </c>
      <c r="AE20" t="e">
        <f t="shared" si="14"/>
        <v>#REF!</v>
      </c>
      <c r="AF20">
        <f t="shared" si="14"/>
        <v>0</v>
      </c>
    </row>
    <row r="21" spans="2:32" x14ac:dyDescent="0.25">
      <c r="B21" s="84">
        <v>37135</v>
      </c>
      <c r="C21" s="224">
        <v>0.42551422999999999</v>
      </c>
      <c r="D21" s="224">
        <v>-7.5514269999999994E-2</v>
      </c>
      <c r="E21" s="224">
        <v>-2.0284179999999999E-2</v>
      </c>
      <c r="F21" s="224"/>
      <c r="G21" s="224">
        <f t="shared" si="2"/>
        <v>0.32971578000000001</v>
      </c>
      <c r="H21" s="223">
        <f t="shared" si="3"/>
        <v>1.2905485748968399</v>
      </c>
      <c r="I21" s="223">
        <f t="shared" si="4"/>
        <v>0.22902837710709506</v>
      </c>
      <c r="J21" s="223">
        <f t="shared" si="5"/>
        <v>6.1520197789744845E-2</v>
      </c>
      <c r="L21">
        <f>'BASIS SETTLES'!C13</f>
        <v>-0.34</v>
      </c>
      <c r="M21">
        <f>'BASIS SETTLES'!D13</f>
        <v>-0.43</v>
      </c>
      <c r="N21">
        <f>'BASIS SETTLES'!F13</f>
        <v>-0.01</v>
      </c>
      <c r="O21">
        <f>'BASIS SETTLES'!E13</f>
        <v>-0.25</v>
      </c>
      <c r="P21" s="224">
        <f t="shared" si="15"/>
        <v>0</v>
      </c>
      <c r="Q21" s="224">
        <f t="shared" si="16"/>
        <v>0</v>
      </c>
      <c r="R21" s="224" t="e">
        <f t="shared" si="17"/>
        <v>#REF!</v>
      </c>
      <c r="S21" s="224" t="e">
        <f t="shared" si="12"/>
        <v>#REF!</v>
      </c>
      <c r="T21" s="224"/>
      <c r="U21">
        <f t="shared" si="6"/>
        <v>0</v>
      </c>
      <c r="V21">
        <f t="shared" si="7"/>
        <v>0</v>
      </c>
      <c r="W21" t="e">
        <f t="shared" si="8"/>
        <v>#REF!</v>
      </c>
      <c r="X21" t="e">
        <f t="shared" si="9"/>
        <v>#REF!</v>
      </c>
      <c r="Z21" t="e">
        <f t="shared" si="10"/>
        <v>#REF!</v>
      </c>
      <c r="AC21">
        <f t="shared" si="18"/>
        <v>0</v>
      </c>
      <c r="AD21">
        <f t="shared" si="14"/>
        <v>0</v>
      </c>
      <c r="AE21" t="e">
        <f t="shared" si="14"/>
        <v>#REF!</v>
      </c>
      <c r="AF21">
        <f t="shared" si="14"/>
        <v>0</v>
      </c>
    </row>
    <row r="22" spans="2:32" x14ac:dyDescent="0.25">
      <c r="B22" s="84">
        <v>37165</v>
      </c>
      <c r="C22" s="224">
        <v>0.45356766999999998</v>
      </c>
      <c r="D22" s="224">
        <v>-6.7979150000000002E-2</v>
      </c>
      <c r="E22" s="224">
        <v>-4.7832920000000001E-2</v>
      </c>
      <c r="F22" s="224"/>
      <c r="G22" s="224">
        <f t="shared" si="2"/>
        <v>0.33775559999999999</v>
      </c>
      <c r="H22" s="223">
        <f t="shared" si="3"/>
        <v>1.3428871941723541</v>
      </c>
      <c r="I22" s="223">
        <f t="shared" si="4"/>
        <v>0.20126727728570601</v>
      </c>
      <c r="J22" s="223">
        <f t="shared" si="5"/>
        <v>0.14161991688664821</v>
      </c>
      <c r="L22">
        <f>'BASIS SETTLES'!C14</f>
        <v>-0.36</v>
      </c>
      <c r="M22">
        <f>'BASIS SETTLES'!D14</f>
        <v>-0.53</v>
      </c>
      <c r="N22">
        <f>'BASIS SETTLES'!F14</f>
        <v>-0.09</v>
      </c>
      <c r="O22">
        <f>'BASIS SETTLES'!E14</f>
        <v>-0.27500000000000002</v>
      </c>
      <c r="P22" s="224">
        <f t="shared" si="15"/>
        <v>0</v>
      </c>
      <c r="Q22" s="224">
        <f t="shared" si="16"/>
        <v>0</v>
      </c>
      <c r="R22" s="224" t="e">
        <f t="shared" si="17"/>
        <v>#REF!</v>
      </c>
      <c r="S22" s="224" t="e">
        <f t="shared" si="12"/>
        <v>#REF!</v>
      </c>
      <c r="T22" s="224"/>
      <c r="U22">
        <f t="shared" si="6"/>
        <v>0</v>
      </c>
      <c r="V22">
        <f t="shared" si="7"/>
        <v>0</v>
      </c>
      <c r="W22" t="e">
        <f t="shared" si="8"/>
        <v>#REF!</v>
      </c>
      <c r="X22" t="e">
        <f t="shared" si="9"/>
        <v>#REF!</v>
      </c>
      <c r="Z22" t="e">
        <f t="shared" si="10"/>
        <v>#REF!</v>
      </c>
      <c r="AC22">
        <f t="shared" si="18"/>
        <v>0</v>
      </c>
      <c r="AD22">
        <f t="shared" si="14"/>
        <v>0</v>
      </c>
      <c r="AE22" t="e">
        <f t="shared" si="14"/>
        <v>#REF!</v>
      </c>
      <c r="AF22">
        <f t="shared" si="14"/>
        <v>0</v>
      </c>
    </row>
    <row r="23" spans="2:32" x14ac:dyDescent="0.25">
      <c r="B23" s="84">
        <v>37196</v>
      </c>
      <c r="C23" s="224">
        <v>0.19930178000000001</v>
      </c>
      <c r="D23" s="224">
        <v>-7.7963909999999997E-2</v>
      </c>
      <c r="E23" s="224">
        <v>-8.1411000000000005E-4</v>
      </c>
      <c r="F23" s="224"/>
      <c r="G23" s="224">
        <f t="shared" si="2"/>
        <v>0.12052376000000001</v>
      </c>
      <c r="H23" s="223">
        <f t="shared" si="3"/>
        <v>1.6536306202196147</v>
      </c>
      <c r="I23" s="223">
        <f t="shared" si="4"/>
        <v>0.64687585252899504</v>
      </c>
      <c r="J23" s="223">
        <f t="shared" si="5"/>
        <v>6.7547676906196752E-3</v>
      </c>
      <c r="L23">
        <f>'BASIS SETTLES'!C15</f>
        <v>-0.36</v>
      </c>
      <c r="M23">
        <f>'BASIS SETTLES'!D15</f>
        <v>-0.53</v>
      </c>
      <c r="N23">
        <f>'BASIS SETTLES'!F15</f>
        <v>-7.0000000000000007E-2</v>
      </c>
      <c r="O23">
        <f>'BASIS SETTLES'!E15</f>
        <v>-0.27500000000000002</v>
      </c>
      <c r="P23" s="224">
        <f t="shared" si="15"/>
        <v>0</v>
      </c>
      <c r="Q23" s="224">
        <f t="shared" si="16"/>
        <v>0</v>
      </c>
      <c r="R23" s="224" t="e">
        <f t="shared" si="17"/>
        <v>#REF!</v>
      </c>
      <c r="S23" s="224" t="e">
        <f t="shared" si="12"/>
        <v>#REF!</v>
      </c>
      <c r="T23" s="224"/>
      <c r="U23">
        <f t="shared" si="6"/>
        <v>0</v>
      </c>
      <c r="V23">
        <f t="shared" si="7"/>
        <v>0</v>
      </c>
      <c r="W23" t="e">
        <f t="shared" si="8"/>
        <v>#REF!</v>
      </c>
      <c r="X23" t="e">
        <f t="shared" si="9"/>
        <v>#REF!</v>
      </c>
      <c r="Z23" t="e">
        <f t="shared" si="10"/>
        <v>#REF!</v>
      </c>
      <c r="AC23">
        <f t="shared" si="18"/>
        <v>0</v>
      </c>
      <c r="AD23">
        <f t="shared" si="14"/>
        <v>0</v>
      </c>
      <c r="AE23" t="e">
        <f t="shared" si="14"/>
        <v>#REF!</v>
      </c>
      <c r="AF23">
        <f t="shared" si="14"/>
        <v>0</v>
      </c>
    </row>
    <row r="24" spans="2:32" x14ac:dyDescent="0.25">
      <c r="B24" s="84">
        <v>37226</v>
      </c>
      <c r="C24" s="224">
        <v>0.18447664999999999</v>
      </c>
      <c r="D24" s="224">
        <v>-7.2261930000000002E-2</v>
      </c>
      <c r="E24" s="224">
        <v>-8.0931000000000004E-4</v>
      </c>
      <c r="F24" s="224"/>
      <c r="G24" s="224">
        <f t="shared" si="2"/>
        <v>0.11140541</v>
      </c>
      <c r="H24" s="223">
        <f t="shared" si="3"/>
        <v>1.6559038739680596</v>
      </c>
      <c r="I24" s="223">
        <f t="shared" si="4"/>
        <v>0.64863932550492842</v>
      </c>
      <c r="J24" s="223">
        <f t="shared" si="5"/>
        <v>7.2645484631311897E-3</v>
      </c>
      <c r="L24">
        <f>'BASIS SETTLES'!C16</f>
        <v>-0.36</v>
      </c>
      <c r="M24">
        <f>'BASIS SETTLES'!D16</f>
        <v>-0.53</v>
      </c>
      <c r="N24">
        <f>'BASIS SETTLES'!F16</f>
        <v>-0.05</v>
      </c>
      <c r="O24">
        <f>'BASIS SETTLES'!E16</f>
        <v>-0.27500000000000002</v>
      </c>
      <c r="P24" s="224">
        <f t="shared" si="15"/>
        <v>0</v>
      </c>
      <c r="Q24" s="224">
        <f t="shared" si="16"/>
        <v>0</v>
      </c>
      <c r="R24" s="224" t="e">
        <f t="shared" si="17"/>
        <v>#REF!</v>
      </c>
      <c r="S24" s="224" t="e">
        <f t="shared" si="12"/>
        <v>#REF!</v>
      </c>
      <c r="T24" s="224"/>
      <c r="U24">
        <f t="shared" si="6"/>
        <v>0</v>
      </c>
      <c r="V24">
        <f t="shared" si="7"/>
        <v>0</v>
      </c>
      <c r="W24" t="e">
        <f t="shared" si="8"/>
        <v>#REF!</v>
      </c>
      <c r="X24" t="e">
        <f t="shared" si="9"/>
        <v>#REF!</v>
      </c>
      <c r="Z24" t="e">
        <f t="shared" si="10"/>
        <v>#REF!</v>
      </c>
      <c r="AC24">
        <f t="shared" si="18"/>
        <v>0</v>
      </c>
      <c r="AD24">
        <f t="shared" si="14"/>
        <v>0</v>
      </c>
      <c r="AE24" t="e">
        <f t="shared" si="14"/>
        <v>#REF!</v>
      </c>
      <c r="AF24">
        <f t="shared" si="14"/>
        <v>0</v>
      </c>
    </row>
    <row r="25" spans="2:32" x14ac:dyDescent="0.25">
      <c r="B25" s="84">
        <v>37257</v>
      </c>
      <c r="C25" s="224">
        <v>0.18147026999999999</v>
      </c>
      <c r="D25" s="224">
        <v>-2.8880949999999999E-2</v>
      </c>
      <c r="E25" s="224">
        <v>-4.0841719999999998E-2</v>
      </c>
      <c r="F25" s="224"/>
      <c r="G25" s="224">
        <f t="shared" si="2"/>
        <v>0.1117476</v>
      </c>
      <c r="H25" s="223">
        <f t="shared" si="3"/>
        <v>1.6239299099041051</v>
      </c>
      <c r="I25" s="223">
        <f t="shared" si="4"/>
        <v>0.25844805615512101</v>
      </c>
      <c r="J25" s="223">
        <f t="shared" si="5"/>
        <v>0.36548185374898429</v>
      </c>
      <c r="L25">
        <f>'BASIS SETTLES'!C17</f>
        <v>-0.33</v>
      </c>
      <c r="M25">
        <f>'BASIS SETTLES'!D17</f>
        <v>-0.54</v>
      </c>
      <c r="N25">
        <f>'BASIS SETTLES'!F17</f>
        <v>0.115</v>
      </c>
      <c r="O25">
        <f>'BASIS SETTLES'!E17</f>
        <v>-0.39</v>
      </c>
      <c r="P25" s="224">
        <f t="shared" ref="P25:R29" si="19">U$10*H25</f>
        <v>0</v>
      </c>
      <c r="Q25" s="224">
        <f t="shared" si="19"/>
        <v>0</v>
      </c>
      <c r="R25" s="224">
        <f t="shared" si="19"/>
        <v>7.1186481256986429</v>
      </c>
      <c r="S25" s="224">
        <f t="shared" si="12"/>
        <v>7.1186481256986429</v>
      </c>
      <c r="T25" s="224"/>
      <c r="U25">
        <f t="shared" si="6"/>
        <v>0</v>
      </c>
      <c r="V25">
        <f t="shared" si="7"/>
        <v>0</v>
      </c>
      <c r="W25" t="e">
        <f t="shared" si="8"/>
        <v>#REF!</v>
      </c>
      <c r="X25" t="e">
        <f t="shared" si="9"/>
        <v>#REF!</v>
      </c>
      <c r="Z25">
        <f t="shared" si="10"/>
        <v>7.1186481256986429</v>
      </c>
    </row>
    <row r="26" spans="2:32" x14ac:dyDescent="0.25">
      <c r="B26" s="84">
        <v>37288</v>
      </c>
      <c r="C26" s="224">
        <v>0.20764574</v>
      </c>
      <c r="D26" s="224">
        <v>-3.481633E-2</v>
      </c>
      <c r="E26" s="224">
        <v>-4.4696609999999998E-2</v>
      </c>
      <c r="F26" s="224"/>
      <c r="G26" s="224">
        <f t="shared" si="2"/>
        <v>0.12813279999999999</v>
      </c>
      <c r="H26" s="223">
        <f t="shared" si="3"/>
        <v>1.620551022064608</v>
      </c>
      <c r="I26" s="223">
        <f t="shared" si="4"/>
        <v>0.27172066793202054</v>
      </c>
      <c r="J26" s="223">
        <f t="shared" si="5"/>
        <v>0.34883035413258745</v>
      </c>
      <c r="L26">
        <f>'BASIS SETTLES'!C18</f>
        <v>-0.33</v>
      </c>
      <c r="M26">
        <f>'BASIS SETTLES'!D18</f>
        <v>-0.54</v>
      </c>
      <c r="N26">
        <f>'BASIS SETTLES'!F18</f>
        <v>0.125</v>
      </c>
      <c r="O26">
        <f>'BASIS SETTLES'!E18</f>
        <v>-0.39</v>
      </c>
      <c r="P26" s="224">
        <f t="shared" si="19"/>
        <v>0</v>
      </c>
      <c r="Q26" s="224">
        <f t="shared" si="19"/>
        <v>0</v>
      </c>
      <c r="R26" s="224">
        <f t="shared" si="19"/>
        <v>6.7943196663827221</v>
      </c>
      <c r="S26" s="224">
        <f t="shared" si="12"/>
        <v>6.7943196663827221</v>
      </c>
      <c r="T26" s="224"/>
      <c r="U26">
        <f t="shared" si="6"/>
        <v>0</v>
      </c>
      <c r="V26">
        <f t="shared" si="7"/>
        <v>0</v>
      </c>
      <c r="W26" t="e">
        <f t="shared" si="8"/>
        <v>#REF!</v>
      </c>
      <c r="X26" t="e">
        <f t="shared" si="9"/>
        <v>#REF!</v>
      </c>
      <c r="Z26">
        <f t="shared" si="10"/>
        <v>6.7943196663827221</v>
      </c>
    </row>
    <row r="27" spans="2:32" x14ac:dyDescent="0.25">
      <c r="B27" s="84">
        <v>37316</v>
      </c>
      <c r="C27" s="224">
        <v>0.25750577000000002</v>
      </c>
      <c r="D27" s="224">
        <v>-4.4555409999999997E-2</v>
      </c>
      <c r="E27" s="224">
        <v>-5.2702239999999997E-2</v>
      </c>
      <c r="F27" s="224"/>
      <c r="G27" s="224">
        <f t="shared" si="2"/>
        <v>0.16024812000000005</v>
      </c>
      <c r="H27" s="223">
        <f t="shared" si="3"/>
        <v>1.6069191326550349</v>
      </c>
      <c r="I27" s="223">
        <f t="shared" si="4"/>
        <v>0.27804014175018082</v>
      </c>
      <c r="J27" s="223">
        <f t="shared" si="5"/>
        <v>0.32887899090485417</v>
      </c>
      <c r="L27">
        <f>'BASIS SETTLES'!C19</f>
        <v>-0.33</v>
      </c>
      <c r="M27">
        <f>'BASIS SETTLES'!D19</f>
        <v>-0.54</v>
      </c>
      <c r="N27">
        <f>'BASIS SETTLES'!F19</f>
        <v>0.115</v>
      </c>
      <c r="O27">
        <f>'BASIS SETTLES'!E19</f>
        <v>-0.39</v>
      </c>
      <c r="P27" s="224">
        <f t="shared" si="19"/>
        <v>0</v>
      </c>
      <c r="Q27" s="224">
        <f t="shared" si="19"/>
        <v>0</v>
      </c>
      <c r="R27" s="224">
        <f t="shared" si="19"/>
        <v>6.4057183364141448</v>
      </c>
      <c r="S27" s="224">
        <f t="shared" si="12"/>
        <v>6.4057183364141448</v>
      </c>
      <c r="T27" s="224"/>
      <c r="U27">
        <f t="shared" si="6"/>
        <v>0</v>
      </c>
      <c r="V27">
        <f t="shared" si="7"/>
        <v>0</v>
      </c>
      <c r="W27" t="e">
        <f t="shared" si="8"/>
        <v>#REF!</v>
      </c>
      <c r="X27" t="e">
        <f t="shared" si="9"/>
        <v>#REF!</v>
      </c>
      <c r="Z27">
        <f t="shared" si="10"/>
        <v>6.4057183364141448</v>
      </c>
    </row>
    <row r="28" spans="2:32" x14ac:dyDescent="0.25">
      <c r="B28" s="84">
        <v>37316</v>
      </c>
      <c r="C28" s="224">
        <v>0</v>
      </c>
      <c r="D28" s="224">
        <v>-5.0391169999999999E-2</v>
      </c>
      <c r="E28" s="224">
        <v>-7.9102000000000006E-2</v>
      </c>
      <c r="F28" s="224"/>
      <c r="G28" s="224">
        <f t="shared" si="2"/>
        <v>-0.12949316999999999</v>
      </c>
      <c r="H28" s="223">
        <f t="shared" si="3"/>
        <v>0</v>
      </c>
      <c r="I28" s="223">
        <f t="shared" si="4"/>
        <v>0.38914152769601673</v>
      </c>
      <c r="J28" s="223">
        <f t="shared" si="5"/>
        <v>0.61085847230398338</v>
      </c>
      <c r="L28">
        <f>'BASIS SETTLES'!C20</f>
        <v>-0.36</v>
      </c>
      <c r="M28">
        <f>'BASIS SETTLES'!D20</f>
        <v>-0.57999999999999996</v>
      </c>
      <c r="N28">
        <f>'BASIS SETTLES'!F20</f>
        <v>0.03</v>
      </c>
      <c r="O28">
        <f>'BASIS SETTLES'!E20</f>
        <v>-0.24</v>
      </c>
      <c r="P28" s="224">
        <f t="shared" si="19"/>
        <v>0</v>
      </c>
      <c r="Q28" s="224">
        <f t="shared" si="19"/>
        <v>0</v>
      </c>
      <c r="R28" s="224">
        <f t="shared" si="19"/>
        <v>11.897954643516888</v>
      </c>
      <c r="S28" s="224">
        <f t="shared" si="12"/>
        <v>11.897954643516888</v>
      </c>
      <c r="T28" s="224"/>
      <c r="U28">
        <f t="shared" si="6"/>
        <v>0</v>
      </c>
      <c r="V28">
        <f t="shared" si="7"/>
        <v>0</v>
      </c>
      <c r="W28" t="e">
        <f t="shared" si="8"/>
        <v>#REF!</v>
      </c>
      <c r="X28" t="e">
        <f t="shared" si="9"/>
        <v>#REF!</v>
      </c>
      <c r="Z28">
        <f t="shared" si="10"/>
        <v>11.897954643516888</v>
      </c>
    </row>
    <row r="29" spans="2:32" x14ac:dyDescent="0.25">
      <c r="B29" s="84">
        <v>37316</v>
      </c>
      <c r="C29" s="224">
        <v>0</v>
      </c>
      <c r="D29" s="224">
        <v>-7.1659360000000005E-2</v>
      </c>
      <c r="E29" s="224">
        <v>-8.6627060000000006E-2</v>
      </c>
      <c r="F29" s="224"/>
      <c r="G29" s="224">
        <f t="shared" si="2"/>
        <v>-0.15828642000000001</v>
      </c>
      <c r="H29" s="223">
        <f t="shared" si="3"/>
        <v>0</v>
      </c>
      <c r="I29" s="223">
        <f t="shared" si="4"/>
        <v>0.45271957000480523</v>
      </c>
      <c r="J29" s="223">
        <f t="shared" si="5"/>
        <v>0.54728042999519477</v>
      </c>
      <c r="L29">
        <f>'BASIS SETTLES'!C21</f>
        <v>-0.22</v>
      </c>
      <c r="M29">
        <f>'BASIS SETTLES'!D21</f>
        <v>-0.29499999999999998</v>
      </c>
      <c r="N29">
        <f>'BASIS SETTLES'!F21</f>
        <v>0.03</v>
      </c>
      <c r="O29">
        <f>'BASIS SETTLES'!E21</f>
        <v>0.02</v>
      </c>
      <c r="P29" s="224">
        <f t="shared" si="19"/>
        <v>0</v>
      </c>
      <c r="Q29" s="224">
        <f t="shared" si="19"/>
        <v>0</v>
      </c>
      <c r="R29" s="224">
        <f t="shared" si="19"/>
        <v>10.659617617821793</v>
      </c>
      <c r="S29" s="224">
        <f t="shared" si="12"/>
        <v>10.659617617821793</v>
      </c>
      <c r="T29" s="224"/>
      <c r="U29">
        <f t="shared" si="6"/>
        <v>0</v>
      </c>
      <c r="V29">
        <f t="shared" si="7"/>
        <v>0</v>
      </c>
      <c r="W29" t="e">
        <f t="shared" si="8"/>
        <v>#REF!</v>
      </c>
      <c r="X29" t="e">
        <f t="shared" si="9"/>
        <v>#REF!</v>
      </c>
      <c r="Z29">
        <f t="shared" si="10"/>
        <v>10.659617617821793</v>
      </c>
    </row>
    <row r="30" spans="2:32" x14ac:dyDescent="0.25">
      <c r="C30">
        <v>0</v>
      </c>
      <c r="D30">
        <v>0</v>
      </c>
      <c r="E30">
        <v>-8.6321679999999998E-2</v>
      </c>
    </row>
    <row r="31" spans="2:32" x14ac:dyDescent="0.25">
      <c r="C31">
        <v>0</v>
      </c>
      <c r="E31">
        <v>-6.4715800000000004E-2</v>
      </c>
    </row>
    <row r="32" spans="2:32" x14ac:dyDescent="0.25">
      <c r="C32">
        <v>0</v>
      </c>
      <c r="E32">
        <v>-6.2725030000000001E-2</v>
      </c>
    </row>
    <row r="33" spans="3:5" x14ac:dyDescent="0.25">
      <c r="C33">
        <v>0</v>
      </c>
      <c r="E33">
        <v>-6.1331660000000003E-2</v>
      </c>
    </row>
    <row r="34" spans="3:5" x14ac:dyDescent="0.25">
      <c r="C34">
        <v>0</v>
      </c>
      <c r="E34">
        <v>-7.5089779999999995E-2</v>
      </c>
    </row>
    <row r="35" spans="3:5" x14ac:dyDescent="0.25">
      <c r="C35">
        <v>0</v>
      </c>
      <c r="E35">
        <v>-7.8813339999999996E-2</v>
      </c>
    </row>
    <row r="36" spans="3:5" x14ac:dyDescent="0.25">
      <c r="C36">
        <v>0</v>
      </c>
      <c r="E36">
        <v>-7.3813879999999998E-2</v>
      </c>
    </row>
    <row r="37" spans="3:5" x14ac:dyDescent="0.25">
      <c r="E37">
        <v>-7.1379499999999999E-2</v>
      </c>
    </row>
    <row r="38" spans="3:5" x14ac:dyDescent="0.25">
      <c r="E38">
        <v>-7.5852210000000003E-2</v>
      </c>
    </row>
    <row r="39" spans="3:5" x14ac:dyDescent="0.25">
      <c r="E39">
        <v>-8.053718E-2</v>
      </c>
    </row>
    <row r="40" spans="3:5" x14ac:dyDescent="0.25">
      <c r="E40">
        <v>-8.5842559999999998E-2</v>
      </c>
    </row>
    <row r="41" spans="3:5" x14ac:dyDescent="0.25">
      <c r="E41">
        <v>-8.6480059999999997E-2</v>
      </c>
    </row>
    <row r="42" spans="3:5" x14ac:dyDescent="0.25">
      <c r="E42">
        <v>-8.4410070000000004E-2</v>
      </c>
    </row>
    <row r="43" spans="3:5" x14ac:dyDescent="0.25">
      <c r="E43">
        <v>-8.235017E-2</v>
      </c>
    </row>
    <row r="44" spans="3:5" x14ac:dyDescent="0.25">
      <c r="E44">
        <v>-8.0529989999999996E-2</v>
      </c>
    </row>
    <row r="45" spans="3:5" x14ac:dyDescent="0.25">
      <c r="E45">
        <v>-7.8686740000000005E-2</v>
      </c>
    </row>
    <row r="46" spans="3:5" x14ac:dyDescent="0.25">
      <c r="E46">
        <v>-7.6744329999999999E-2</v>
      </c>
    </row>
    <row r="47" spans="3:5" x14ac:dyDescent="0.25">
      <c r="E47">
        <v>-7.9150559999999995E-2</v>
      </c>
    </row>
    <row r="48" spans="3:5" x14ac:dyDescent="0.25">
      <c r="E48">
        <v>-7.5175729999999996E-2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5:V86"/>
  <sheetViews>
    <sheetView workbookViewId="0">
      <selection activeCell="A9" sqref="A9"/>
    </sheetView>
  </sheetViews>
  <sheetFormatPr defaultRowHeight="13.2" x14ac:dyDescent="0.25"/>
  <sheetData>
    <row r="5" spans="1:22" x14ac:dyDescent="0.25">
      <c r="B5">
        <v>-0.5</v>
      </c>
      <c r="C5">
        <v>-0.45</v>
      </c>
      <c r="D5">
        <v>-0.4</v>
      </c>
      <c r="E5">
        <v>-0.35</v>
      </c>
      <c r="F5">
        <v>-0.3</v>
      </c>
      <c r="G5">
        <v>-0.25</v>
      </c>
      <c r="H5">
        <v>-0.2</v>
      </c>
      <c r="I5">
        <v>-0.15</v>
      </c>
      <c r="J5">
        <v>-0.1</v>
      </c>
      <c r="K5">
        <v>-0.05</v>
      </c>
      <c r="L5">
        <v>0</v>
      </c>
      <c r="M5">
        <v>0.05</v>
      </c>
      <c r="N5">
        <f>M5+0.05</f>
        <v>0.1</v>
      </c>
      <c r="O5">
        <f t="shared" ref="O5:V5" si="0">N5+0.05</f>
        <v>0.15000000000000002</v>
      </c>
      <c r="P5">
        <f t="shared" si="0"/>
        <v>0.2</v>
      </c>
      <c r="Q5">
        <f t="shared" si="0"/>
        <v>0.25</v>
      </c>
      <c r="R5">
        <f t="shared" si="0"/>
        <v>0.3</v>
      </c>
      <c r="S5">
        <f t="shared" si="0"/>
        <v>0.35</v>
      </c>
      <c r="T5">
        <f t="shared" si="0"/>
        <v>0.39999999999999997</v>
      </c>
      <c r="U5">
        <f t="shared" si="0"/>
        <v>0.44999999999999996</v>
      </c>
      <c r="V5">
        <f t="shared" si="0"/>
        <v>0.49999999999999994</v>
      </c>
    </row>
    <row r="6" spans="1:22" x14ac:dyDescent="0.25">
      <c r="B6">
        <v>2</v>
      </c>
      <c r="C6">
        <f>B6+1</f>
        <v>3</v>
      </c>
      <c r="D6">
        <f t="shared" ref="D6:V6" si="1">C6+1</f>
        <v>4</v>
      </c>
      <c r="E6">
        <f t="shared" si="1"/>
        <v>5</v>
      </c>
      <c r="F6">
        <f t="shared" si="1"/>
        <v>6</v>
      </c>
      <c r="G6">
        <f t="shared" si="1"/>
        <v>7</v>
      </c>
      <c r="H6">
        <f t="shared" si="1"/>
        <v>8</v>
      </c>
      <c r="I6">
        <f t="shared" si="1"/>
        <v>9</v>
      </c>
      <c r="J6">
        <f t="shared" si="1"/>
        <v>10</v>
      </c>
      <c r="K6">
        <f t="shared" si="1"/>
        <v>11</v>
      </c>
      <c r="L6">
        <f t="shared" si="1"/>
        <v>12</v>
      </c>
      <c r="M6">
        <f t="shared" si="1"/>
        <v>13</v>
      </c>
      <c r="N6">
        <f t="shared" si="1"/>
        <v>14</v>
      </c>
      <c r="O6">
        <f t="shared" si="1"/>
        <v>15</v>
      </c>
      <c r="P6">
        <f t="shared" si="1"/>
        <v>16</v>
      </c>
      <c r="Q6">
        <f t="shared" si="1"/>
        <v>17</v>
      </c>
      <c r="R6">
        <f t="shared" si="1"/>
        <v>18</v>
      </c>
      <c r="S6">
        <f t="shared" si="1"/>
        <v>19</v>
      </c>
      <c r="T6">
        <f t="shared" si="1"/>
        <v>20</v>
      </c>
      <c r="U6">
        <f t="shared" si="1"/>
        <v>21</v>
      </c>
      <c r="V6">
        <f t="shared" si="1"/>
        <v>22</v>
      </c>
    </row>
    <row r="7" spans="1:22" x14ac:dyDescent="0.25">
      <c r="A7" s="379">
        <v>37165</v>
      </c>
      <c r="B7" s="89">
        <f>'GAMMA GRIDS'!B11</f>
        <v>0</v>
      </c>
      <c r="C7" s="89">
        <f>(($B7-$H7)/6)+D7</f>
        <v>0</v>
      </c>
      <c r="D7" s="89">
        <f>(($B7-$H7)/6)+E7</f>
        <v>0</v>
      </c>
      <c r="E7" s="89">
        <f>(($B7-$H7)/6)+F7</f>
        <v>0</v>
      </c>
      <c r="F7" s="89">
        <f>(($B7-$H7)/6)+G7</f>
        <v>0</v>
      </c>
      <c r="G7" s="89">
        <f>(($B7-$H7)/6)+H7</f>
        <v>0</v>
      </c>
      <c r="H7" s="89">
        <f>'GAMMA GRIDS'!C11</f>
        <v>0</v>
      </c>
      <c r="I7" s="89">
        <f>((H7-J7)/2)+J7</f>
        <v>0</v>
      </c>
      <c r="J7" s="89">
        <f>'GAMMA GRIDS'!D11</f>
        <v>0</v>
      </c>
      <c r="K7" s="89">
        <f>'GAMMA GRIDS'!E11</f>
        <v>0</v>
      </c>
      <c r="L7" s="89">
        <v>0</v>
      </c>
      <c r="M7" s="89">
        <f>'GAMMA GRIDS'!F11</f>
        <v>0</v>
      </c>
      <c r="N7" s="89">
        <f>'GAMMA GRIDS'!G11</f>
        <v>0</v>
      </c>
      <c r="O7" s="89">
        <f>((P7-N7)/2)+N7</f>
        <v>0</v>
      </c>
      <c r="P7" s="89">
        <f>'GAMMA GRIDS'!H11</f>
        <v>0</v>
      </c>
      <c r="Q7" s="89">
        <f t="shared" ref="Q7:U16" si="2">(($V7-$P7)/6)+P7</f>
        <v>0</v>
      </c>
      <c r="R7" s="89">
        <f t="shared" si="2"/>
        <v>0</v>
      </c>
      <c r="S7" s="89">
        <f t="shared" si="2"/>
        <v>0</v>
      </c>
      <c r="T7" s="89">
        <f t="shared" si="2"/>
        <v>0</v>
      </c>
      <c r="U7" s="89">
        <f t="shared" si="2"/>
        <v>0</v>
      </c>
      <c r="V7" s="89">
        <f>'GAMMA GRIDS'!I11</f>
        <v>0</v>
      </c>
    </row>
    <row r="8" spans="1:22" x14ac:dyDescent="0.25">
      <c r="A8" s="379">
        <v>37196</v>
      </c>
      <c r="B8" s="89">
        <f>'GAMMA GRIDS'!B12</f>
        <v>-202.06414986000001</v>
      </c>
      <c r="C8" s="89">
        <f t="shared" ref="C8:C71" si="3">(($B8-$H8)/6)+D8</f>
        <v>-214.24852096666666</v>
      </c>
      <c r="D8" s="89">
        <f t="shared" ref="D8:D71" si="4">(($B8-$H8)/6)+E8</f>
        <v>-226.43289207333333</v>
      </c>
      <c r="E8" s="89">
        <f t="shared" ref="E8:E71" si="5">(($B8-$H8)/6)+F8</f>
        <v>-238.61726318000001</v>
      </c>
      <c r="F8" s="89">
        <f t="shared" ref="F8:F71" si="6">(($B8-$H8)/6)+G8</f>
        <v>-250.80163428666668</v>
      </c>
      <c r="G8" s="89">
        <f t="shared" ref="G8:G71" si="7">(($B8-$H8)/6)+H8</f>
        <v>-262.98600539333336</v>
      </c>
      <c r="H8" s="89">
        <f>'GAMMA GRIDS'!C12</f>
        <v>-275.17037650000003</v>
      </c>
      <c r="I8" s="89">
        <f t="shared" ref="I8:I71" si="8">((H8-J8)/2)+J8</f>
        <v>-279.241153575</v>
      </c>
      <c r="J8" s="89">
        <f>'GAMMA GRIDS'!D12</f>
        <v>-283.31193064999997</v>
      </c>
      <c r="K8" s="89">
        <f>'GAMMA GRIDS'!E12</f>
        <v>-68.653740249999998</v>
      </c>
      <c r="L8" s="89">
        <v>0</v>
      </c>
      <c r="M8" s="89">
        <f>'GAMMA GRIDS'!F12</f>
        <v>71.111642919999994</v>
      </c>
      <c r="N8" s="89">
        <f>'GAMMA GRIDS'!G12</f>
        <v>378.71091053999993</v>
      </c>
      <c r="O8" s="89">
        <f t="shared" ref="O8:O71" si="9">((P8-N8)/2)+N8</f>
        <v>600.6571709399999</v>
      </c>
      <c r="P8" s="89">
        <f>'GAMMA GRIDS'!H12</f>
        <v>822.60343133999993</v>
      </c>
      <c r="Q8" s="89">
        <f t="shared" si="2"/>
        <v>958.87615699166656</v>
      </c>
      <c r="R8" s="89">
        <f t="shared" si="2"/>
        <v>1095.1488826433333</v>
      </c>
      <c r="S8" s="89">
        <f t="shared" si="2"/>
        <v>1231.4216082949999</v>
      </c>
      <c r="T8" s="89">
        <f t="shared" si="2"/>
        <v>1367.6943339466666</v>
      </c>
      <c r="U8" s="89">
        <f t="shared" si="2"/>
        <v>1503.9670595983332</v>
      </c>
      <c r="V8" s="89">
        <f>'GAMMA GRIDS'!I12</f>
        <v>1640.2397852499998</v>
      </c>
    </row>
    <row r="9" spans="1:22" x14ac:dyDescent="0.25">
      <c r="A9" s="379">
        <v>37226</v>
      </c>
      <c r="B9" s="89">
        <f>'GAMMA GRIDS'!B13</f>
        <v>236.26743600999998</v>
      </c>
      <c r="C9" s="89">
        <f t="shared" si="3"/>
        <v>203.79098014333331</v>
      </c>
      <c r="D9" s="89">
        <f t="shared" si="4"/>
        <v>171.31452427666665</v>
      </c>
      <c r="E9" s="89">
        <f t="shared" si="5"/>
        <v>138.83806840999998</v>
      </c>
      <c r="F9" s="89">
        <f t="shared" si="6"/>
        <v>106.36161254333331</v>
      </c>
      <c r="G9" s="89">
        <f t="shared" si="7"/>
        <v>73.885156676666639</v>
      </c>
      <c r="H9" s="89">
        <f>'GAMMA GRIDS'!C13</f>
        <v>41.408700809999971</v>
      </c>
      <c r="I9" s="89">
        <f t="shared" si="8"/>
        <v>-21.489723395000013</v>
      </c>
      <c r="J9" s="89">
        <f>'GAMMA GRIDS'!D13</f>
        <v>-84.388147599999996</v>
      </c>
      <c r="K9" s="89">
        <f>'GAMMA GRIDS'!E13</f>
        <v>-36.24707909</v>
      </c>
      <c r="L9" s="89">
        <v>0</v>
      </c>
      <c r="M9" s="89">
        <f>'GAMMA GRIDS'!F13</f>
        <v>45.246354180000004</v>
      </c>
      <c r="N9" s="89">
        <f>'GAMMA GRIDS'!G13</f>
        <v>302.02208026000005</v>
      </c>
      <c r="O9" s="89">
        <f t="shared" si="9"/>
        <v>515.12963445000003</v>
      </c>
      <c r="P9" s="89">
        <f>'GAMMA GRIDS'!H13</f>
        <v>728.23718864</v>
      </c>
      <c r="Q9" s="89">
        <f t="shared" si="2"/>
        <v>870.90020355833326</v>
      </c>
      <c r="R9" s="89">
        <f t="shared" si="2"/>
        <v>1013.5632184766666</v>
      </c>
      <c r="S9" s="89">
        <f t="shared" si="2"/>
        <v>1156.226233395</v>
      </c>
      <c r="T9" s="89">
        <f t="shared" si="2"/>
        <v>1298.8892483133334</v>
      </c>
      <c r="U9" s="89">
        <f t="shared" si="2"/>
        <v>1441.5522632316668</v>
      </c>
      <c r="V9" s="89">
        <f>'GAMMA GRIDS'!I13</f>
        <v>1584.2152781499999</v>
      </c>
    </row>
    <row r="10" spans="1:22" x14ac:dyDescent="0.25">
      <c r="A10" s="379">
        <v>37257</v>
      </c>
      <c r="B10" s="89">
        <f>'GAMMA GRIDS'!B14</f>
        <v>2108.2641970499999</v>
      </c>
      <c r="C10" s="89">
        <f t="shared" si="3"/>
        <v>1972.0788728499999</v>
      </c>
      <c r="D10" s="89">
        <f t="shared" si="4"/>
        <v>1835.89354865</v>
      </c>
      <c r="E10" s="89">
        <f t="shared" si="5"/>
        <v>1699.70822445</v>
      </c>
      <c r="F10" s="89">
        <f t="shared" si="6"/>
        <v>1563.52290025</v>
      </c>
      <c r="G10" s="89">
        <f t="shared" si="7"/>
        <v>1427.3375760500001</v>
      </c>
      <c r="H10" s="89">
        <f>'GAMMA GRIDS'!C14</f>
        <v>1291.1522518500001</v>
      </c>
      <c r="I10" s="89">
        <f t="shared" si="8"/>
        <v>910.54126725000003</v>
      </c>
      <c r="J10" s="89">
        <f>'GAMMA GRIDS'!D14</f>
        <v>529.93028264999998</v>
      </c>
      <c r="K10" s="89">
        <f>'GAMMA GRIDS'!E14</f>
        <v>81.554822060000006</v>
      </c>
      <c r="L10" s="89">
        <v>0</v>
      </c>
      <c r="M10" s="89">
        <f>'GAMMA GRIDS'!F14</f>
        <v>-69.799781379999985</v>
      </c>
      <c r="N10" s="89">
        <f>'GAMMA GRIDS'!G14</f>
        <v>-246.17542085999995</v>
      </c>
      <c r="O10" s="89">
        <f t="shared" si="9"/>
        <v>-273.94821324499992</v>
      </c>
      <c r="P10" s="89">
        <f>'GAMMA GRIDS'!H14</f>
        <v>-301.72100562999992</v>
      </c>
      <c r="Q10" s="89">
        <f t="shared" si="2"/>
        <v>-283.86614805166658</v>
      </c>
      <c r="R10" s="89">
        <f t="shared" si="2"/>
        <v>-266.01129047333325</v>
      </c>
      <c r="S10" s="89">
        <f t="shared" si="2"/>
        <v>-248.15643289499994</v>
      </c>
      <c r="T10" s="89">
        <f t="shared" si="2"/>
        <v>-230.30157531666663</v>
      </c>
      <c r="U10" s="89">
        <f t="shared" si="2"/>
        <v>-212.44671773833332</v>
      </c>
      <c r="V10" s="89">
        <f>'GAMMA GRIDS'!I14</f>
        <v>-194.59186016000001</v>
      </c>
    </row>
    <row r="11" spans="1:22" x14ac:dyDescent="0.25">
      <c r="A11" s="379">
        <v>37288</v>
      </c>
      <c r="B11" s="89">
        <f>'GAMMA GRIDS'!B15</f>
        <v>-1313.6945742700004</v>
      </c>
      <c r="C11" s="89">
        <f t="shared" si="3"/>
        <v>-1304.4047194133341</v>
      </c>
      <c r="D11" s="89">
        <f t="shared" si="4"/>
        <v>-1295.1148645566673</v>
      </c>
      <c r="E11" s="89">
        <f t="shared" si="5"/>
        <v>-1285.8250097000005</v>
      </c>
      <c r="F11" s="89">
        <f t="shared" si="6"/>
        <v>-1276.5351548433337</v>
      </c>
      <c r="G11" s="89">
        <f t="shared" si="7"/>
        <v>-1267.2452999866669</v>
      </c>
      <c r="H11" s="89">
        <f>'GAMMA GRIDS'!C15</f>
        <v>-1257.95544513</v>
      </c>
      <c r="I11" s="89">
        <f t="shared" si="8"/>
        <v>-942.44918089500004</v>
      </c>
      <c r="J11" s="89">
        <f>'GAMMA GRIDS'!D15</f>
        <v>-626.94291666000004</v>
      </c>
      <c r="K11" s="89">
        <f>'GAMMA GRIDS'!E15</f>
        <v>-111.45348782000001</v>
      </c>
      <c r="L11" s="89">
        <v>0</v>
      </c>
      <c r="M11" s="89">
        <f>'GAMMA GRIDS'!F15</f>
        <v>102.89614821999999</v>
      </c>
      <c r="N11" s="89">
        <f>'GAMMA GRIDS'!G15</f>
        <v>429.41656989000001</v>
      </c>
      <c r="O11" s="89">
        <f t="shared" si="9"/>
        <v>553.47396881999998</v>
      </c>
      <c r="P11" s="89">
        <f>'GAMMA GRIDS'!H15</f>
        <v>677.53136774999996</v>
      </c>
      <c r="Q11" s="89">
        <f t="shared" si="2"/>
        <v>710.09201156499989</v>
      </c>
      <c r="R11" s="89">
        <f t="shared" si="2"/>
        <v>742.65265537999994</v>
      </c>
      <c r="S11" s="89">
        <f t="shared" si="2"/>
        <v>775.21329919499999</v>
      </c>
      <c r="T11" s="89">
        <f t="shared" si="2"/>
        <v>807.77394301000004</v>
      </c>
      <c r="U11" s="89">
        <f t="shared" si="2"/>
        <v>840.33458682500009</v>
      </c>
      <c r="V11" s="89">
        <f>'GAMMA GRIDS'!I15</f>
        <v>872.89523063999991</v>
      </c>
    </row>
    <row r="12" spans="1:22" x14ac:dyDescent="0.25">
      <c r="A12" s="379">
        <v>37316</v>
      </c>
      <c r="B12" s="89">
        <f>'GAMMA GRIDS'!B16</f>
        <v>288.52590666999998</v>
      </c>
      <c r="C12" s="89">
        <f t="shared" si="3"/>
        <v>273.10609501499994</v>
      </c>
      <c r="D12" s="89">
        <f t="shared" si="4"/>
        <v>257.68628335999995</v>
      </c>
      <c r="E12" s="89">
        <f t="shared" si="5"/>
        <v>242.26647170499996</v>
      </c>
      <c r="F12" s="89">
        <f t="shared" si="6"/>
        <v>226.84666004999997</v>
      </c>
      <c r="G12" s="89">
        <f t="shared" si="7"/>
        <v>211.42684839499998</v>
      </c>
      <c r="H12" s="89">
        <f>'GAMMA GRIDS'!C16</f>
        <v>196.00703673999999</v>
      </c>
      <c r="I12" s="89">
        <f t="shared" si="8"/>
        <v>141.21507370499998</v>
      </c>
      <c r="J12" s="89">
        <f>'GAMMA GRIDS'!D16</f>
        <v>86.423110669999986</v>
      </c>
      <c r="K12" s="89">
        <f>'GAMMA GRIDS'!E16</f>
        <v>14.060780160000002</v>
      </c>
      <c r="L12" s="89">
        <v>0</v>
      </c>
      <c r="M12" s="89">
        <f>'GAMMA GRIDS'!F16</f>
        <v>-12.393744959999998</v>
      </c>
      <c r="N12" s="89">
        <f>'GAMMA GRIDS'!G16</f>
        <v>-46.90308190999999</v>
      </c>
      <c r="O12" s="89">
        <f t="shared" si="9"/>
        <v>-55.964456640000009</v>
      </c>
      <c r="P12" s="89">
        <f>'GAMMA GRIDS'!H16</f>
        <v>-65.02583137000002</v>
      </c>
      <c r="Q12" s="89">
        <f t="shared" si="2"/>
        <v>-66.036119831666682</v>
      </c>
      <c r="R12" s="89">
        <f t="shared" si="2"/>
        <v>-67.046408293333343</v>
      </c>
      <c r="S12" s="89">
        <f t="shared" si="2"/>
        <v>-68.056696755000004</v>
      </c>
      <c r="T12" s="89">
        <f t="shared" si="2"/>
        <v>-69.066985216666666</v>
      </c>
      <c r="U12" s="89">
        <f t="shared" si="2"/>
        <v>-70.077273678333327</v>
      </c>
      <c r="V12" s="89">
        <f>'GAMMA GRIDS'!I16</f>
        <v>-71.087562140000017</v>
      </c>
    </row>
    <row r="13" spans="1:22" x14ac:dyDescent="0.25">
      <c r="A13" s="379">
        <v>37347</v>
      </c>
      <c r="B13" s="89">
        <f>'GAMMA GRIDS'!B17</f>
        <v>296.25370695999999</v>
      </c>
      <c r="C13" s="89">
        <f t="shared" si="3"/>
        <v>277.52545821499996</v>
      </c>
      <c r="D13" s="89">
        <f t="shared" si="4"/>
        <v>258.79720946999998</v>
      </c>
      <c r="E13" s="89">
        <f t="shared" si="5"/>
        <v>240.06896072499998</v>
      </c>
      <c r="F13" s="89">
        <f t="shared" si="6"/>
        <v>221.34071197999998</v>
      </c>
      <c r="G13" s="89">
        <f t="shared" si="7"/>
        <v>202.61246323499998</v>
      </c>
      <c r="H13" s="89">
        <f>'GAMMA GRIDS'!C17</f>
        <v>183.88421448999998</v>
      </c>
      <c r="I13" s="89">
        <f t="shared" si="8"/>
        <v>131.99771806499999</v>
      </c>
      <c r="J13" s="89">
        <f>'GAMMA GRIDS'!D17</f>
        <v>80.111221639999982</v>
      </c>
      <c r="K13" s="89">
        <f>'GAMMA GRIDS'!E17</f>
        <v>13.410310340000001</v>
      </c>
      <c r="L13" s="89">
        <v>0</v>
      </c>
      <c r="M13" s="89">
        <f>'GAMMA GRIDS'!F17</f>
        <v>-12.124700910000003</v>
      </c>
      <c r="N13" s="89">
        <f>'GAMMA GRIDS'!G17</f>
        <v>-49.226975440000011</v>
      </c>
      <c r="O13" s="89">
        <f t="shared" si="9"/>
        <v>-62.931173300000012</v>
      </c>
      <c r="P13" s="89">
        <f>'GAMMA GRIDS'!H17</f>
        <v>-76.63537116000002</v>
      </c>
      <c r="Q13" s="89">
        <f t="shared" si="2"/>
        <v>-81.325533538333346</v>
      </c>
      <c r="R13" s="89">
        <f t="shared" si="2"/>
        <v>-86.015695916666672</v>
      </c>
      <c r="S13" s="89">
        <f t="shared" si="2"/>
        <v>-90.705858294999999</v>
      </c>
      <c r="T13" s="89">
        <f t="shared" si="2"/>
        <v>-95.396020673333325</v>
      </c>
      <c r="U13" s="89">
        <f t="shared" si="2"/>
        <v>-100.08618305166665</v>
      </c>
      <c r="V13" s="89">
        <f>'GAMMA GRIDS'!I17</f>
        <v>-104.77634543000001</v>
      </c>
    </row>
    <row r="14" spans="1:22" x14ac:dyDescent="0.25">
      <c r="A14" s="379">
        <v>37377</v>
      </c>
      <c r="B14" s="89">
        <f>'GAMMA GRIDS'!B18</f>
        <v>289.83395673000001</v>
      </c>
      <c r="C14" s="89">
        <f t="shared" si="3"/>
        <v>268.59420603500001</v>
      </c>
      <c r="D14" s="89">
        <f t="shared" si="4"/>
        <v>247.35445534000004</v>
      </c>
      <c r="E14" s="89">
        <f t="shared" si="5"/>
        <v>226.11470464500005</v>
      </c>
      <c r="F14" s="89">
        <f t="shared" si="6"/>
        <v>204.87495395000005</v>
      </c>
      <c r="G14" s="89">
        <f t="shared" si="7"/>
        <v>183.63520325500005</v>
      </c>
      <c r="H14" s="89">
        <f>'GAMMA GRIDS'!C18</f>
        <v>162.39545256000005</v>
      </c>
      <c r="I14" s="89">
        <f t="shared" si="8"/>
        <v>115.72381937500003</v>
      </c>
      <c r="J14" s="89">
        <f>'GAMMA GRIDS'!D18</f>
        <v>69.05218619</v>
      </c>
      <c r="K14" s="89">
        <f>'GAMMA GRIDS'!E18</f>
        <v>11.57362064</v>
      </c>
      <c r="L14" s="89">
        <v>0</v>
      </c>
      <c r="M14" s="89">
        <f>'GAMMA GRIDS'!F18</f>
        <v>-10.540017049999999</v>
      </c>
      <c r="N14" s="89">
        <f>'GAMMA GRIDS'!G18</f>
        <v>-43.693861789999993</v>
      </c>
      <c r="O14" s="89">
        <f t="shared" si="9"/>
        <v>-57.098905354999999</v>
      </c>
      <c r="P14" s="89">
        <f>'GAMMA GRIDS'!H18</f>
        <v>-70.503948919999999</v>
      </c>
      <c r="Q14" s="89">
        <f t="shared" si="2"/>
        <v>-75.865013513333338</v>
      </c>
      <c r="R14" s="89">
        <f t="shared" si="2"/>
        <v>-81.226078106666677</v>
      </c>
      <c r="S14" s="89">
        <f t="shared" si="2"/>
        <v>-86.587142700000015</v>
      </c>
      <c r="T14" s="89">
        <f t="shared" si="2"/>
        <v>-91.948207293333354</v>
      </c>
      <c r="U14" s="89">
        <f t="shared" si="2"/>
        <v>-97.309271886666693</v>
      </c>
      <c r="V14" s="89">
        <f>'GAMMA GRIDS'!I18</f>
        <v>-102.67033648</v>
      </c>
    </row>
    <row r="15" spans="1:22" x14ac:dyDescent="0.25">
      <c r="A15" s="379">
        <v>37408</v>
      </c>
      <c r="B15" s="89">
        <f>'GAMMA GRIDS'!B19</f>
        <v>283.09130453999995</v>
      </c>
      <c r="C15" s="89">
        <f t="shared" si="3"/>
        <v>260.01308915833334</v>
      </c>
      <c r="D15" s="89">
        <f t="shared" si="4"/>
        <v>236.93487377666668</v>
      </c>
      <c r="E15" s="89">
        <f t="shared" si="5"/>
        <v>213.85665839500001</v>
      </c>
      <c r="F15" s="89">
        <f t="shared" si="6"/>
        <v>190.77844301333334</v>
      </c>
      <c r="G15" s="89">
        <f t="shared" si="7"/>
        <v>167.70022763166668</v>
      </c>
      <c r="H15" s="89">
        <f>'GAMMA GRIDS'!C19</f>
        <v>144.62201225000001</v>
      </c>
      <c r="I15" s="89">
        <f t="shared" si="8"/>
        <v>102.98382881500001</v>
      </c>
      <c r="J15" s="89">
        <f>'GAMMA GRIDS'!D19</f>
        <v>61.345645379999993</v>
      </c>
      <c r="K15" s="89">
        <f>'GAMMA GRIDS'!E19</f>
        <v>10.462934090000003</v>
      </c>
      <c r="L15" s="89">
        <v>0</v>
      </c>
      <c r="M15" s="89">
        <f>'GAMMA GRIDS'!F19</f>
        <v>-9.6476706599999993</v>
      </c>
      <c r="N15" s="89">
        <f>'GAMMA GRIDS'!G19</f>
        <v>-41.178050259999992</v>
      </c>
      <c r="O15" s="89">
        <f t="shared" si="9"/>
        <v>-55.048183629999997</v>
      </c>
      <c r="P15" s="89">
        <f>'GAMMA GRIDS'!H19</f>
        <v>-68.918317000000002</v>
      </c>
      <c r="Q15" s="89">
        <f t="shared" si="2"/>
        <v>-74.94710628</v>
      </c>
      <c r="R15" s="89">
        <f t="shared" si="2"/>
        <v>-80.975895559999998</v>
      </c>
      <c r="S15" s="89">
        <f t="shared" si="2"/>
        <v>-87.004684839999996</v>
      </c>
      <c r="T15" s="89">
        <f t="shared" si="2"/>
        <v>-93.033474119999994</v>
      </c>
      <c r="U15" s="89">
        <f t="shared" si="2"/>
        <v>-99.062263399999992</v>
      </c>
      <c r="V15" s="89">
        <f>'GAMMA GRIDS'!I19</f>
        <v>-105.09105267999999</v>
      </c>
    </row>
    <row r="16" spans="1:22" x14ac:dyDescent="0.25">
      <c r="A16" s="379">
        <v>37438</v>
      </c>
      <c r="B16" s="89">
        <f>'GAMMA GRIDS'!B20</f>
        <v>261.26224641999994</v>
      </c>
      <c r="C16" s="89">
        <f t="shared" si="3"/>
        <v>238.17326285666664</v>
      </c>
      <c r="D16" s="89">
        <f t="shared" si="4"/>
        <v>215.08427929333331</v>
      </c>
      <c r="E16" s="89">
        <f t="shared" si="5"/>
        <v>191.99529572999998</v>
      </c>
      <c r="F16" s="89">
        <f t="shared" si="6"/>
        <v>168.90631216666665</v>
      </c>
      <c r="G16" s="89">
        <f t="shared" si="7"/>
        <v>145.81732860333332</v>
      </c>
      <c r="H16" s="89">
        <f>'GAMMA GRIDS'!C20</f>
        <v>122.72834504000001</v>
      </c>
      <c r="I16" s="89">
        <f t="shared" si="8"/>
        <v>86.841070405000011</v>
      </c>
      <c r="J16" s="89">
        <f>'GAMMA GRIDS'!D20</f>
        <v>50.953795769999999</v>
      </c>
      <c r="K16" s="89">
        <f>'GAMMA GRIDS'!E20</f>
        <v>8.6314623900000029</v>
      </c>
      <c r="L16" s="89">
        <v>0</v>
      </c>
      <c r="M16" s="89">
        <f>'GAMMA GRIDS'!F20</f>
        <v>-7.9517247600000012</v>
      </c>
      <c r="N16" s="89">
        <f>'GAMMA GRIDS'!G20</f>
        <v>-34.016397660000003</v>
      </c>
      <c r="O16" s="89">
        <f t="shared" si="9"/>
        <v>-45.679795939999998</v>
      </c>
      <c r="P16" s="89">
        <f>'GAMMA GRIDS'!H20</f>
        <v>-57.343194219999994</v>
      </c>
      <c r="Q16" s="89">
        <f t="shared" si="2"/>
        <v>-62.624321093333329</v>
      </c>
      <c r="R16" s="89">
        <f t="shared" si="2"/>
        <v>-67.905447966666657</v>
      </c>
      <c r="S16" s="89">
        <f t="shared" si="2"/>
        <v>-73.186574839999992</v>
      </c>
      <c r="T16" s="89">
        <f t="shared" si="2"/>
        <v>-78.467701713333327</v>
      </c>
      <c r="U16" s="89">
        <f t="shared" si="2"/>
        <v>-83.748828586666662</v>
      </c>
      <c r="V16" s="89">
        <f>'GAMMA GRIDS'!I20</f>
        <v>-89.029955459999996</v>
      </c>
    </row>
    <row r="17" spans="1:22" x14ac:dyDescent="0.25">
      <c r="A17" s="379">
        <v>37469</v>
      </c>
      <c r="B17" s="89">
        <f>'GAMMA GRIDS'!B21</f>
        <v>249.94040224000003</v>
      </c>
      <c r="C17" s="89">
        <f t="shared" si="3"/>
        <v>226.52918074000007</v>
      </c>
      <c r="D17" s="89">
        <f t="shared" si="4"/>
        <v>203.11795924000006</v>
      </c>
      <c r="E17" s="89">
        <f t="shared" si="5"/>
        <v>179.70673774000005</v>
      </c>
      <c r="F17" s="89">
        <f t="shared" si="6"/>
        <v>156.29551624000004</v>
      </c>
      <c r="G17" s="89">
        <f t="shared" si="7"/>
        <v>132.88429474000003</v>
      </c>
      <c r="H17" s="89">
        <f>'GAMMA GRIDS'!C21</f>
        <v>109.47307324000002</v>
      </c>
      <c r="I17" s="89">
        <f t="shared" si="8"/>
        <v>77.332383270000008</v>
      </c>
      <c r="J17" s="89">
        <f>'GAMMA GRIDS'!D21</f>
        <v>45.191693299999997</v>
      </c>
      <c r="K17" s="89">
        <f>'GAMMA GRIDS'!E21</f>
        <v>7.7142048900000004</v>
      </c>
      <c r="L17" s="89">
        <v>0</v>
      </c>
      <c r="M17" s="89">
        <f>'GAMMA GRIDS'!F21</f>
        <v>-7.1514626499999974</v>
      </c>
      <c r="N17" s="89">
        <f>'GAMMA GRIDS'!G21</f>
        <v>-31.088269599999997</v>
      </c>
      <c r="O17" s="89">
        <f t="shared" si="9"/>
        <v>-42.302519255</v>
      </c>
      <c r="P17" s="89">
        <f>'GAMMA GRIDS'!H21</f>
        <v>-53.516768910000003</v>
      </c>
      <c r="Q17" s="89">
        <f t="shared" ref="Q17:U26" si="10">(($V17-$P17)/6)+P17</f>
        <v>-58.892456543333338</v>
      </c>
      <c r="R17" s="89">
        <f t="shared" si="10"/>
        <v>-64.268144176666667</v>
      </c>
      <c r="S17" s="89">
        <f t="shared" si="10"/>
        <v>-69.643831809999995</v>
      </c>
      <c r="T17" s="89">
        <f t="shared" si="10"/>
        <v>-75.019519443333323</v>
      </c>
      <c r="U17" s="89">
        <f t="shared" si="10"/>
        <v>-80.395207076666651</v>
      </c>
      <c r="V17" s="89">
        <f>'GAMMA GRIDS'!I21</f>
        <v>-85.770894709999993</v>
      </c>
    </row>
    <row r="18" spans="1:22" x14ac:dyDescent="0.25">
      <c r="A18" s="379">
        <v>37500</v>
      </c>
      <c r="B18" s="89">
        <f>'GAMMA GRIDS'!B22</f>
        <v>-27.638060049999979</v>
      </c>
      <c r="C18" s="89">
        <f t="shared" si="3"/>
        <v>-26.872692116666656</v>
      </c>
      <c r="D18" s="89">
        <f t="shared" si="4"/>
        <v>-26.107324183333326</v>
      </c>
      <c r="E18" s="89">
        <f t="shared" si="5"/>
        <v>-25.341956249999996</v>
      </c>
      <c r="F18" s="89">
        <f t="shared" si="6"/>
        <v>-24.576588316666665</v>
      </c>
      <c r="G18" s="89">
        <f t="shared" si="7"/>
        <v>-23.811220383333335</v>
      </c>
      <c r="H18" s="89">
        <f>'GAMMA GRIDS'!C22</f>
        <v>-23.045852450000005</v>
      </c>
      <c r="I18" s="89">
        <f t="shared" si="8"/>
        <v>-17.946762740000004</v>
      </c>
      <c r="J18" s="89">
        <f>'GAMMA GRIDS'!D22</f>
        <v>-12.847673029999999</v>
      </c>
      <c r="K18" s="89">
        <f>'GAMMA GRIDS'!E22</f>
        <v>-2.7480830600000004</v>
      </c>
      <c r="L18" s="89">
        <v>0</v>
      </c>
      <c r="M18" s="89">
        <f>'GAMMA GRIDS'!F22</f>
        <v>2.8282587399999999</v>
      </c>
      <c r="N18" s="89">
        <f>'GAMMA GRIDS'!G22</f>
        <v>14.873180109999998</v>
      </c>
      <c r="O18" s="89">
        <f t="shared" si="9"/>
        <v>23.023096240000001</v>
      </c>
      <c r="P18" s="89">
        <f>'GAMMA GRIDS'!H22</f>
        <v>31.173012370000006</v>
      </c>
      <c r="Q18" s="89">
        <f t="shared" si="10"/>
        <v>36.80832010666667</v>
      </c>
      <c r="R18" s="89">
        <f t="shared" si="10"/>
        <v>42.443627843333338</v>
      </c>
      <c r="S18" s="89">
        <f t="shared" si="10"/>
        <v>48.078935580000007</v>
      </c>
      <c r="T18" s="89">
        <f t="shared" si="10"/>
        <v>53.714243316666675</v>
      </c>
      <c r="U18" s="89">
        <f t="shared" si="10"/>
        <v>59.349551053333343</v>
      </c>
      <c r="V18" s="89">
        <f>'GAMMA GRIDS'!I22</f>
        <v>64.984858790000004</v>
      </c>
    </row>
    <row r="19" spans="1:22" x14ac:dyDescent="0.25">
      <c r="A19" s="379">
        <v>37530</v>
      </c>
      <c r="B19" s="89">
        <f>'GAMMA GRIDS'!B23</f>
        <v>77.355604439999979</v>
      </c>
      <c r="C19" s="89">
        <f t="shared" si="3"/>
        <v>68.905010978333323</v>
      </c>
      <c r="D19" s="89">
        <f t="shared" si="4"/>
        <v>60.454417516666659</v>
      </c>
      <c r="E19" s="89">
        <f t="shared" si="5"/>
        <v>52.003824054999995</v>
      </c>
      <c r="F19" s="89">
        <f t="shared" si="6"/>
        <v>43.553230593333332</v>
      </c>
      <c r="G19" s="89">
        <f t="shared" si="7"/>
        <v>35.102637131666668</v>
      </c>
      <c r="H19" s="89">
        <f>'GAMMA GRIDS'!C23</f>
        <v>26.652043670000001</v>
      </c>
      <c r="I19" s="89">
        <f t="shared" si="8"/>
        <v>17.958120685000001</v>
      </c>
      <c r="J19" s="89">
        <f>'GAMMA GRIDS'!D23</f>
        <v>9.2641977000000004</v>
      </c>
      <c r="K19" s="89">
        <f>'GAMMA GRIDS'!E23</f>
        <v>1.21436828</v>
      </c>
      <c r="L19" s="89">
        <v>0</v>
      </c>
      <c r="M19" s="89">
        <f>'GAMMA GRIDS'!F23</f>
        <v>-0.90872367999999959</v>
      </c>
      <c r="N19" s="89">
        <f>'GAMMA GRIDS'!G23</f>
        <v>-1.7554601399999985</v>
      </c>
      <c r="O19" s="89">
        <f t="shared" si="9"/>
        <v>0.28251367500000146</v>
      </c>
      <c r="P19" s="89">
        <f>'GAMMA GRIDS'!H23</f>
        <v>2.3204874900000014</v>
      </c>
      <c r="Q19" s="89">
        <f t="shared" si="10"/>
        <v>5.3550255066666672</v>
      </c>
      <c r="R19" s="89">
        <f t="shared" si="10"/>
        <v>8.389563523333333</v>
      </c>
      <c r="S19" s="89">
        <f t="shared" si="10"/>
        <v>11.424101539999999</v>
      </c>
      <c r="T19" s="89">
        <f t="shared" si="10"/>
        <v>14.458639556666665</v>
      </c>
      <c r="U19" s="89">
        <f t="shared" si="10"/>
        <v>17.49317757333333</v>
      </c>
      <c r="V19" s="89">
        <f>'GAMMA GRIDS'!I23</f>
        <v>20.52771559</v>
      </c>
    </row>
    <row r="20" spans="1:22" x14ac:dyDescent="0.25">
      <c r="A20" s="379">
        <v>37561</v>
      </c>
      <c r="B20" s="89">
        <f>'GAMMA GRIDS'!B24</f>
        <v>-180.48587193</v>
      </c>
      <c r="C20" s="89">
        <f t="shared" si="3"/>
        <v>-163.88829216000002</v>
      </c>
      <c r="D20" s="89">
        <f t="shared" si="4"/>
        <v>-147.29071239000001</v>
      </c>
      <c r="E20" s="89">
        <f t="shared" si="5"/>
        <v>-130.69313262</v>
      </c>
      <c r="F20" s="89">
        <f t="shared" si="6"/>
        <v>-114.09555284999999</v>
      </c>
      <c r="G20" s="89">
        <f t="shared" si="7"/>
        <v>-97.497973079999994</v>
      </c>
      <c r="H20" s="89">
        <f>'GAMMA GRIDS'!C24</f>
        <v>-80.900393309999998</v>
      </c>
      <c r="I20" s="89">
        <f t="shared" si="8"/>
        <v>-58.222333135</v>
      </c>
      <c r="J20" s="89">
        <f>'GAMMA GRIDS'!D24</f>
        <v>-35.544272960000001</v>
      </c>
      <c r="K20" s="89">
        <f>'GAMMA GRIDS'!E24</f>
        <v>-6.3001897400000004</v>
      </c>
      <c r="L20" s="89">
        <v>0</v>
      </c>
      <c r="M20" s="89">
        <f>'GAMMA GRIDS'!F24</f>
        <v>5.9100598499999997</v>
      </c>
      <c r="N20" s="89">
        <f>'GAMMA GRIDS'!G24</f>
        <v>25.884495299999998</v>
      </c>
      <c r="O20" s="89">
        <f t="shared" si="9"/>
        <v>34.768451925000001</v>
      </c>
      <c r="P20" s="89">
        <f>'GAMMA GRIDS'!H24</f>
        <v>43.652408550000004</v>
      </c>
      <c r="Q20" s="89">
        <f t="shared" si="10"/>
        <v>46.704560194999999</v>
      </c>
      <c r="R20" s="89">
        <f t="shared" si="10"/>
        <v>49.756711839999994</v>
      </c>
      <c r="S20" s="89">
        <f t="shared" si="10"/>
        <v>52.808863484999989</v>
      </c>
      <c r="T20" s="89">
        <f t="shared" si="10"/>
        <v>55.861015129999984</v>
      </c>
      <c r="U20" s="89">
        <f t="shared" si="10"/>
        <v>58.913166774999979</v>
      </c>
      <c r="V20" s="89">
        <f>'GAMMA GRIDS'!I24</f>
        <v>61.965318419999996</v>
      </c>
    </row>
    <row r="21" spans="1:22" x14ac:dyDescent="0.25">
      <c r="A21" s="379">
        <v>37591</v>
      </c>
      <c r="B21" s="89">
        <f>'GAMMA GRIDS'!B25</f>
        <v>-179.96129397000001</v>
      </c>
      <c r="C21" s="89">
        <f t="shared" si="3"/>
        <v>-163.57476130333336</v>
      </c>
      <c r="D21" s="89">
        <f t="shared" si="4"/>
        <v>-147.18822863666668</v>
      </c>
      <c r="E21" s="89">
        <f t="shared" si="5"/>
        <v>-130.80169597</v>
      </c>
      <c r="F21" s="89">
        <f t="shared" si="6"/>
        <v>-114.41516330333333</v>
      </c>
      <c r="G21" s="89">
        <f t="shared" si="7"/>
        <v>-98.028630636666662</v>
      </c>
      <c r="H21" s="89">
        <f>'GAMMA GRIDS'!C25</f>
        <v>-81.642097969999995</v>
      </c>
      <c r="I21" s="89">
        <f t="shared" si="8"/>
        <v>-58.853335829999999</v>
      </c>
      <c r="J21" s="89">
        <f>'GAMMA GRIDS'!D25</f>
        <v>-36.064573690000003</v>
      </c>
      <c r="K21" s="89">
        <f>'GAMMA GRIDS'!E25</f>
        <v>-6.4221598999999996</v>
      </c>
      <c r="L21" s="89">
        <v>0</v>
      </c>
      <c r="M21" s="89">
        <f>'GAMMA GRIDS'!F25</f>
        <v>6.03911468</v>
      </c>
      <c r="N21" s="89">
        <f>'GAMMA GRIDS'!G25</f>
        <v>26.586764670000001</v>
      </c>
      <c r="O21" s="89">
        <f t="shared" si="9"/>
        <v>35.866942485000003</v>
      </c>
      <c r="P21" s="89">
        <f>'GAMMA GRIDS'!H25</f>
        <v>45.147120300000005</v>
      </c>
      <c r="Q21" s="89">
        <f t="shared" si="10"/>
        <v>48.460773931666665</v>
      </c>
      <c r="R21" s="89">
        <f t="shared" si="10"/>
        <v>51.774427563333333</v>
      </c>
      <c r="S21" s="89">
        <f t="shared" si="10"/>
        <v>55.088081195000001</v>
      </c>
      <c r="T21" s="89">
        <f t="shared" si="10"/>
        <v>58.401734826666669</v>
      </c>
      <c r="U21" s="89">
        <f t="shared" si="10"/>
        <v>61.715388458333337</v>
      </c>
      <c r="V21" s="89">
        <f>'GAMMA GRIDS'!I25</f>
        <v>65.02904208999999</v>
      </c>
    </row>
    <row r="22" spans="1:22" x14ac:dyDescent="0.25">
      <c r="A22" s="379">
        <v>37622</v>
      </c>
      <c r="B22" s="89">
        <f>'GAMMA GRIDS'!B26</f>
        <v>-64.203063839999999</v>
      </c>
      <c r="C22" s="89">
        <f t="shared" si="3"/>
        <v>-59.608732745000012</v>
      </c>
      <c r="D22" s="89">
        <f t="shared" si="4"/>
        <v>-55.014401650000011</v>
      </c>
      <c r="E22" s="89">
        <f t="shared" si="5"/>
        <v>-50.420070555000009</v>
      </c>
      <c r="F22" s="89">
        <f t="shared" si="6"/>
        <v>-45.825739460000008</v>
      </c>
      <c r="G22" s="89">
        <f t="shared" si="7"/>
        <v>-41.231408365000007</v>
      </c>
      <c r="H22" s="89">
        <f>'GAMMA GRIDS'!C26</f>
        <v>-36.637077270000006</v>
      </c>
      <c r="I22" s="89">
        <f t="shared" si="8"/>
        <v>-26.939121460000003</v>
      </c>
      <c r="J22" s="89">
        <f>'GAMMA GRIDS'!D26</f>
        <v>-17.241165649999999</v>
      </c>
      <c r="K22" s="89">
        <f>'GAMMA GRIDS'!E26</f>
        <v>-3.1635045800000001</v>
      </c>
      <c r="L22" s="89">
        <v>0</v>
      </c>
      <c r="M22" s="89">
        <f>'GAMMA GRIDS'!F26</f>
        <v>3.00161721</v>
      </c>
      <c r="N22" s="89">
        <f>'GAMMA GRIDS'!G26</f>
        <v>13.328533509999998</v>
      </c>
      <c r="O22" s="89">
        <f t="shared" si="9"/>
        <v>17.929727185000001</v>
      </c>
      <c r="P22" s="89">
        <f>'GAMMA GRIDS'!H26</f>
        <v>22.530920860000002</v>
      </c>
      <c r="Q22" s="89">
        <f t="shared" si="10"/>
        <v>23.924891975000001</v>
      </c>
      <c r="R22" s="89">
        <f t="shared" si="10"/>
        <v>25.318863090000001</v>
      </c>
      <c r="S22" s="89">
        <f t="shared" si="10"/>
        <v>26.712834205</v>
      </c>
      <c r="T22" s="89">
        <f t="shared" si="10"/>
        <v>28.106805319999999</v>
      </c>
      <c r="U22" s="89">
        <f t="shared" si="10"/>
        <v>29.500776434999999</v>
      </c>
      <c r="V22" s="89">
        <f>'GAMMA GRIDS'!I26</f>
        <v>30.894747549999998</v>
      </c>
    </row>
    <row r="23" spans="1:22" x14ac:dyDescent="0.25">
      <c r="A23" s="379">
        <v>37653</v>
      </c>
      <c r="B23" s="89">
        <f>'GAMMA GRIDS'!B27</f>
        <v>-113.51786693000001</v>
      </c>
      <c r="C23" s="89">
        <f t="shared" si="3"/>
        <v>-106.90923371166669</v>
      </c>
      <c r="D23" s="89">
        <f t="shared" si="4"/>
        <v>-100.30060049333335</v>
      </c>
      <c r="E23" s="89">
        <f t="shared" si="5"/>
        <v>-93.69196727500001</v>
      </c>
      <c r="F23" s="89">
        <f t="shared" si="6"/>
        <v>-87.083334056666672</v>
      </c>
      <c r="G23" s="89">
        <f t="shared" si="7"/>
        <v>-80.474700838333334</v>
      </c>
      <c r="H23" s="89">
        <f>'GAMMA GRIDS'!C27</f>
        <v>-73.866067619999995</v>
      </c>
      <c r="I23" s="89">
        <f t="shared" si="8"/>
        <v>-55.968729889999992</v>
      </c>
      <c r="J23" s="89">
        <f>'GAMMA GRIDS'!D27</f>
        <v>-38.071392159999995</v>
      </c>
      <c r="K23" s="89">
        <f>'GAMMA GRIDS'!E27</f>
        <v>-7.4949617500000008</v>
      </c>
      <c r="L23" s="89">
        <v>0</v>
      </c>
      <c r="M23" s="89">
        <f>'GAMMA GRIDS'!F27</f>
        <v>7.3622176800000005</v>
      </c>
      <c r="N23" s="89">
        <f>'GAMMA GRIDS'!G27</f>
        <v>34.989785990000001</v>
      </c>
      <c r="O23" s="89">
        <f t="shared" si="9"/>
        <v>49.754498795000003</v>
      </c>
      <c r="P23" s="89">
        <f>'GAMMA GRIDS'!H27</f>
        <v>64.519211600000006</v>
      </c>
      <c r="Q23" s="89">
        <f t="shared" si="10"/>
        <v>71.595638915000009</v>
      </c>
      <c r="R23" s="89">
        <f t="shared" si="10"/>
        <v>78.672066230000013</v>
      </c>
      <c r="S23" s="89">
        <f t="shared" si="10"/>
        <v>85.748493545000017</v>
      </c>
      <c r="T23" s="89">
        <f t="shared" si="10"/>
        <v>92.82492086000002</v>
      </c>
      <c r="U23" s="89">
        <f t="shared" si="10"/>
        <v>99.901348175000024</v>
      </c>
      <c r="V23" s="89">
        <f>'GAMMA GRIDS'!I27</f>
        <v>106.97777549</v>
      </c>
    </row>
    <row r="24" spans="1:22" x14ac:dyDescent="0.25">
      <c r="A24" s="379">
        <v>37681</v>
      </c>
      <c r="B24" s="89">
        <f>'GAMMA GRIDS'!B28</f>
        <v>-111.14573697000002</v>
      </c>
      <c r="C24" s="89">
        <f t="shared" si="3"/>
        <v>-104.68527557833335</v>
      </c>
      <c r="D24" s="89">
        <f t="shared" si="4"/>
        <v>-98.224814186666677</v>
      </c>
      <c r="E24" s="89">
        <f t="shared" si="5"/>
        <v>-91.764352795000008</v>
      </c>
      <c r="F24" s="89">
        <f t="shared" si="6"/>
        <v>-85.303891403333338</v>
      </c>
      <c r="G24" s="89">
        <f t="shared" si="7"/>
        <v>-78.843430011666669</v>
      </c>
      <c r="H24" s="89">
        <f>'GAMMA GRIDS'!C28</f>
        <v>-72.38296862</v>
      </c>
      <c r="I24" s="89">
        <f t="shared" si="8"/>
        <v>-54.800983764999998</v>
      </c>
      <c r="J24" s="89">
        <f>'GAMMA GRIDS'!D28</f>
        <v>-37.218998909999996</v>
      </c>
      <c r="K24" s="89">
        <f>'GAMMA GRIDS'!E28</f>
        <v>-7.2955818499999996</v>
      </c>
      <c r="L24" s="89">
        <v>0</v>
      </c>
      <c r="M24" s="89">
        <f>'GAMMA GRIDS'!F28</f>
        <v>7.1466333100000003</v>
      </c>
      <c r="N24" s="89">
        <f>'GAMMA GRIDS'!G28</f>
        <v>33.756859170000006</v>
      </c>
      <c r="O24" s="89">
        <f t="shared" si="9"/>
        <v>47.763275240000006</v>
      </c>
      <c r="P24" s="89">
        <f>'GAMMA GRIDS'!H28</f>
        <v>61.769691310000006</v>
      </c>
      <c r="Q24" s="89">
        <f t="shared" si="10"/>
        <v>68.354838218333342</v>
      </c>
      <c r="R24" s="89">
        <f t="shared" si="10"/>
        <v>74.93998512666667</v>
      </c>
      <c r="S24" s="89">
        <f t="shared" si="10"/>
        <v>81.525132034999999</v>
      </c>
      <c r="T24" s="89">
        <f t="shared" si="10"/>
        <v>88.110278943333327</v>
      </c>
      <c r="U24" s="89">
        <f t="shared" si="10"/>
        <v>94.695425851666656</v>
      </c>
      <c r="V24" s="89">
        <f>'GAMMA GRIDS'!I28</f>
        <v>101.28057276000001</v>
      </c>
    </row>
    <row r="25" spans="1:22" x14ac:dyDescent="0.25">
      <c r="A25" s="379">
        <v>37712</v>
      </c>
      <c r="B25" s="89">
        <f>'GAMMA GRIDS'!B29</f>
        <v>-114.20377483000001</v>
      </c>
      <c r="C25" s="89">
        <f t="shared" si="3"/>
        <v>-107.23279090833336</v>
      </c>
      <c r="D25" s="89">
        <f t="shared" si="4"/>
        <v>-100.26180698666668</v>
      </c>
      <c r="E25" s="89">
        <f t="shared" si="5"/>
        <v>-93.290823065000012</v>
      </c>
      <c r="F25" s="89">
        <f t="shared" si="6"/>
        <v>-86.31983914333334</v>
      </c>
      <c r="G25" s="89">
        <f t="shared" si="7"/>
        <v>-79.348855221666668</v>
      </c>
      <c r="H25" s="89">
        <f>'GAMMA GRIDS'!C29</f>
        <v>-72.377871299999995</v>
      </c>
      <c r="I25" s="89">
        <f t="shared" si="8"/>
        <v>-54.595087800000002</v>
      </c>
      <c r="J25" s="89">
        <f>'GAMMA GRIDS'!D29</f>
        <v>-36.812304300000001</v>
      </c>
      <c r="K25" s="89">
        <f>'GAMMA GRIDS'!E29</f>
        <v>-7.175353069999999</v>
      </c>
      <c r="L25" s="89">
        <v>0</v>
      </c>
      <c r="M25" s="89">
        <f>'GAMMA GRIDS'!F29</f>
        <v>7.0147888199999988</v>
      </c>
      <c r="N25" s="89">
        <f>'GAMMA GRIDS'!G29</f>
        <v>33.041388380000001</v>
      </c>
      <c r="O25" s="89">
        <f t="shared" si="9"/>
        <v>46.699267504999995</v>
      </c>
      <c r="P25" s="89">
        <f>'GAMMA GRIDS'!H29</f>
        <v>60.357146629999995</v>
      </c>
      <c r="Q25" s="89">
        <f t="shared" si="10"/>
        <v>66.773924513333327</v>
      </c>
      <c r="R25" s="89">
        <f t="shared" si="10"/>
        <v>73.190702396666666</v>
      </c>
      <c r="S25" s="89">
        <f t="shared" si="10"/>
        <v>79.607480280000004</v>
      </c>
      <c r="T25" s="89">
        <f t="shared" si="10"/>
        <v>86.024258163333343</v>
      </c>
      <c r="U25" s="89">
        <f t="shared" si="10"/>
        <v>92.441036046666682</v>
      </c>
      <c r="V25" s="89">
        <f>'GAMMA GRIDS'!I29</f>
        <v>98.857813929999992</v>
      </c>
    </row>
    <row r="26" spans="1:22" x14ac:dyDescent="0.25">
      <c r="A26" s="379">
        <v>37742</v>
      </c>
      <c r="B26" s="89">
        <f>'GAMMA GRIDS'!B30</f>
        <v>-115.69671371000001</v>
      </c>
      <c r="C26" s="89">
        <f t="shared" si="3"/>
        <v>-108.22524969333337</v>
      </c>
      <c r="D26" s="89">
        <f t="shared" si="4"/>
        <v>-100.75378567666669</v>
      </c>
      <c r="E26" s="89">
        <f t="shared" si="5"/>
        <v>-93.282321660000022</v>
      </c>
      <c r="F26" s="89">
        <f t="shared" si="6"/>
        <v>-85.81085764333335</v>
      </c>
      <c r="G26" s="89">
        <f t="shared" si="7"/>
        <v>-78.339393626666677</v>
      </c>
      <c r="H26" s="89">
        <f>'GAMMA GRIDS'!C30</f>
        <v>-70.867929610000004</v>
      </c>
      <c r="I26" s="89">
        <f t="shared" si="8"/>
        <v>-53.245447830000003</v>
      </c>
      <c r="J26" s="89">
        <f>'GAMMA GRIDS'!D30</f>
        <v>-35.622966050000002</v>
      </c>
      <c r="K26" s="89">
        <f>'GAMMA GRIDS'!E30</f>
        <v>-6.9069264700000002</v>
      </c>
      <c r="L26" s="89">
        <v>0</v>
      </c>
      <c r="M26" s="89">
        <f>'GAMMA GRIDS'!F30</f>
        <v>6.7405774399999991</v>
      </c>
      <c r="N26" s="89">
        <f>'GAMMA GRIDS'!G30</f>
        <v>31.700827830000001</v>
      </c>
      <c r="O26" s="89">
        <f t="shared" si="9"/>
        <v>44.806763005000008</v>
      </c>
      <c r="P26" s="89">
        <f>'GAMMA GRIDS'!H30</f>
        <v>57.912698180000007</v>
      </c>
      <c r="Q26" s="89">
        <f t="shared" si="10"/>
        <v>64.115464026666672</v>
      </c>
      <c r="R26" s="89">
        <f t="shared" si="10"/>
        <v>70.318229873333337</v>
      </c>
      <c r="S26" s="89">
        <f t="shared" si="10"/>
        <v>76.520995720000002</v>
      </c>
      <c r="T26" s="89">
        <f t="shared" si="10"/>
        <v>82.723761566666667</v>
      </c>
      <c r="U26" s="89">
        <f t="shared" si="10"/>
        <v>88.926527413333332</v>
      </c>
      <c r="V26" s="89">
        <f>'GAMMA GRIDS'!I30</f>
        <v>95.129293260000011</v>
      </c>
    </row>
    <row r="27" spans="1:22" x14ac:dyDescent="0.25">
      <c r="A27" s="379">
        <v>37773</v>
      </c>
      <c r="B27" s="89">
        <f>'GAMMA GRIDS'!B31</f>
        <v>-117.83525130999998</v>
      </c>
      <c r="C27" s="89">
        <f t="shared" si="3"/>
        <v>-109.80452303666661</v>
      </c>
      <c r="D27" s="89">
        <f t="shared" si="4"/>
        <v>-101.77379476333329</v>
      </c>
      <c r="E27" s="89">
        <f t="shared" si="5"/>
        <v>-93.743066489999961</v>
      </c>
      <c r="F27" s="89">
        <f t="shared" si="6"/>
        <v>-85.712338216666637</v>
      </c>
      <c r="G27" s="89">
        <f t="shared" si="7"/>
        <v>-77.681609943333314</v>
      </c>
      <c r="H27" s="89">
        <f>'GAMMA GRIDS'!C31</f>
        <v>-69.65088166999999</v>
      </c>
      <c r="I27" s="89">
        <f t="shared" si="8"/>
        <v>-52.119648599999991</v>
      </c>
      <c r="J27" s="89">
        <f>'GAMMA GRIDS'!D31</f>
        <v>-34.588415529999992</v>
      </c>
      <c r="K27" s="89">
        <f>'GAMMA GRIDS'!E31</f>
        <v>-6.6675083500000003</v>
      </c>
      <c r="L27" s="89">
        <v>0</v>
      </c>
      <c r="M27" s="89">
        <f>'GAMMA GRIDS'!F31</f>
        <v>6.4932404500000001</v>
      </c>
      <c r="N27" s="89">
        <f>'GAMMA GRIDS'!G31</f>
        <v>30.475330489999997</v>
      </c>
      <c r="O27" s="89">
        <f t="shared" si="9"/>
        <v>43.052605819999997</v>
      </c>
      <c r="P27" s="89">
        <f>'GAMMA GRIDS'!H31</f>
        <v>55.629881150000003</v>
      </c>
      <c r="Q27" s="89">
        <f t="shared" ref="Q27:U36" si="11">(($V27-$P27)/6)+P27</f>
        <v>61.603986761666668</v>
      </c>
      <c r="R27" s="89">
        <f t="shared" si="11"/>
        <v>67.578092373333334</v>
      </c>
      <c r="S27" s="89">
        <f t="shared" si="11"/>
        <v>73.552197985000006</v>
      </c>
      <c r="T27" s="89">
        <f t="shared" si="11"/>
        <v>79.526303596666679</v>
      </c>
      <c r="U27" s="89">
        <f t="shared" si="11"/>
        <v>85.500409208333352</v>
      </c>
      <c r="V27" s="89">
        <f>'GAMMA GRIDS'!I31</f>
        <v>91.47451482000001</v>
      </c>
    </row>
    <row r="28" spans="1:22" x14ac:dyDescent="0.25">
      <c r="A28" s="379">
        <v>37803</v>
      </c>
      <c r="B28" s="89">
        <f>'GAMMA GRIDS'!B32</f>
        <v>-118.87049113</v>
      </c>
      <c r="C28" s="89">
        <f t="shared" si="3"/>
        <v>-110.65435728000003</v>
      </c>
      <c r="D28" s="89">
        <f t="shared" si="4"/>
        <v>-102.43822343000002</v>
      </c>
      <c r="E28" s="89">
        <f t="shared" si="5"/>
        <v>-94.222089580000016</v>
      </c>
      <c r="F28" s="89">
        <f t="shared" si="6"/>
        <v>-86.005955730000011</v>
      </c>
      <c r="G28" s="89">
        <f t="shared" si="7"/>
        <v>-77.789821880000005</v>
      </c>
      <c r="H28" s="89">
        <f>'GAMMA GRIDS'!C32</f>
        <v>-69.57368803</v>
      </c>
      <c r="I28" s="89">
        <f t="shared" si="8"/>
        <v>-51.986149484999999</v>
      </c>
      <c r="J28" s="89">
        <f>'GAMMA GRIDS'!D32</f>
        <v>-34.398610939999998</v>
      </c>
      <c r="K28" s="89">
        <f>'GAMMA GRIDS'!E32</f>
        <v>-6.6166114699999996</v>
      </c>
      <c r="L28" s="89">
        <v>0</v>
      </c>
      <c r="M28" s="89">
        <f>'GAMMA GRIDS'!F32</f>
        <v>6.4391973500000006</v>
      </c>
      <c r="N28" s="89">
        <f>'GAMMA GRIDS'!G32</f>
        <v>30.197104809999999</v>
      </c>
      <c r="O28" s="89">
        <f t="shared" si="9"/>
        <v>42.649353769999998</v>
      </c>
      <c r="P28" s="89">
        <f>'GAMMA GRIDS'!H32</f>
        <v>55.101602729999996</v>
      </c>
      <c r="Q28" s="89">
        <f t="shared" si="11"/>
        <v>61.020249121666666</v>
      </c>
      <c r="R28" s="89">
        <f t="shared" si="11"/>
        <v>66.938895513333335</v>
      </c>
      <c r="S28" s="89">
        <f t="shared" si="11"/>
        <v>72.857541905000005</v>
      </c>
      <c r="T28" s="89">
        <f t="shared" si="11"/>
        <v>78.776188296666675</v>
      </c>
      <c r="U28" s="89">
        <f t="shared" si="11"/>
        <v>84.694834688333344</v>
      </c>
      <c r="V28" s="89">
        <f>'GAMMA GRIDS'!I32</f>
        <v>90.613481080000014</v>
      </c>
    </row>
    <row r="29" spans="1:22" x14ac:dyDescent="0.25">
      <c r="A29" s="379">
        <v>37834</v>
      </c>
      <c r="B29" s="89">
        <f>'GAMMA GRIDS'!B33</f>
        <v>-117.31213817</v>
      </c>
      <c r="C29" s="89">
        <f t="shared" si="3"/>
        <v>-108.39141401333335</v>
      </c>
      <c r="D29" s="89">
        <f t="shared" si="4"/>
        <v>-99.470689856666681</v>
      </c>
      <c r="E29" s="89">
        <f t="shared" si="5"/>
        <v>-90.549965700000016</v>
      </c>
      <c r="F29" s="89">
        <f t="shared" si="6"/>
        <v>-81.62924154333335</v>
      </c>
      <c r="G29" s="89">
        <f t="shared" si="7"/>
        <v>-72.708517386666685</v>
      </c>
      <c r="H29" s="89">
        <f>'GAMMA GRIDS'!C33</f>
        <v>-63.78779323000002</v>
      </c>
      <c r="I29" s="89">
        <f t="shared" si="8"/>
        <v>-47.169778935000011</v>
      </c>
      <c r="J29" s="89">
        <f>'GAMMA GRIDS'!D33</f>
        <v>-30.551764640000002</v>
      </c>
      <c r="K29" s="89">
        <f>'GAMMA GRIDS'!E33</f>
        <v>-5.7458411499999995</v>
      </c>
      <c r="L29" s="89">
        <v>0</v>
      </c>
      <c r="M29" s="89">
        <f>'GAMMA GRIDS'!F33</f>
        <v>5.5334032200000012</v>
      </c>
      <c r="N29" s="89">
        <f>'GAMMA GRIDS'!G33</f>
        <v>25.434110279999999</v>
      </c>
      <c r="O29" s="89">
        <f t="shared" si="9"/>
        <v>35.372683069999994</v>
      </c>
      <c r="P29" s="89">
        <f>'GAMMA GRIDS'!H33</f>
        <v>45.311255859999996</v>
      </c>
      <c r="Q29" s="89">
        <f t="shared" si="11"/>
        <v>49.629428011666661</v>
      </c>
      <c r="R29" s="89">
        <f t="shared" si="11"/>
        <v>53.947600163333327</v>
      </c>
      <c r="S29" s="89">
        <f t="shared" si="11"/>
        <v>58.265772314999992</v>
      </c>
      <c r="T29" s="89">
        <f t="shared" si="11"/>
        <v>62.583944466666658</v>
      </c>
      <c r="U29" s="89">
        <f t="shared" si="11"/>
        <v>66.902116618333324</v>
      </c>
      <c r="V29" s="89">
        <f>'GAMMA GRIDS'!I33</f>
        <v>71.220288769999996</v>
      </c>
    </row>
    <row r="30" spans="1:22" x14ac:dyDescent="0.25">
      <c r="A30" s="379">
        <v>37865</v>
      </c>
      <c r="B30" s="89">
        <f>'GAMMA GRIDS'!B34</f>
        <v>-62.448366930000006</v>
      </c>
      <c r="C30" s="89">
        <f t="shared" si="3"/>
        <v>-61.241079613333326</v>
      </c>
      <c r="D30" s="89">
        <f t="shared" si="4"/>
        <v>-60.033792296666661</v>
      </c>
      <c r="E30" s="89">
        <f t="shared" si="5"/>
        <v>-58.826504979999996</v>
      </c>
      <c r="F30" s="89">
        <f t="shared" si="6"/>
        <v>-57.61921766333333</v>
      </c>
      <c r="G30" s="89">
        <f t="shared" si="7"/>
        <v>-56.411930346666665</v>
      </c>
      <c r="H30" s="89">
        <f>'GAMMA GRIDS'!C34</f>
        <v>-55.20464303</v>
      </c>
      <c r="I30" s="89">
        <f t="shared" si="8"/>
        <v>-43.271874910000001</v>
      </c>
      <c r="J30" s="89">
        <f>'GAMMA GRIDS'!D34</f>
        <v>-31.339106789999999</v>
      </c>
      <c r="K30" s="89">
        <f>'GAMMA GRIDS'!E34</f>
        <v>-6.5557036999999996</v>
      </c>
      <c r="L30" s="89">
        <v>0</v>
      </c>
      <c r="M30" s="89">
        <f>'GAMMA GRIDS'!F34</f>
        <v>6.6136037899999991</v>
      </c>
      <c r="N30" s="89">
        <f>'GAMMA GRIDS'!G34</f>
        <v>32.922699289999997</v>
      </c>
      <c r="O30" s="89">
        <f t="shared" si="9"/>
        <v>48.295895369999997</v>
      </c>
      <c r="P30" s="89">
        <f>'GAMMA GRIDS'!H34</f>
        <v>63.669091449999996</v>
      </c>
      <c r="Q30" s="89">
        <f t="shared" si="11"/>
        <v>71.893568334999998</v>
      </c>
      <c r="R30" s="89">
        <f t="shared" si="11"/>
        <v>80.118045219999999</v>
      </c>
      <c r="S30" s="89">
        <f t="shared" si="11"/>
        <v>88.342522105</v>
      </c>
      <c r="T30" s="89">
        <f t="shared" si="11"/>
        <v>96.566998990000002</v>
      </c>
      <c r="U30" s="89">
        <f t="shared" si="11"/>
        <v>104.791475875</v>
      </c>
      <c r="V30" s="89">
        <f>'GAMMA GRIDS'!I34</f>
        <v>113.01595276000002</v>
      </c>
    </row>
    <row r="31" spans="1:22" x14ac:dyDescent="0.25">
      <c r="A31" s="379">
        <v>37895</v>
      </c>
      <c r="B31" s="89">
        <f>'GAMMA GRIDS'!B35</f>
        <v>-131.94357901999999</v>
      </c>
      <c r="C31" s="89">
        <f t="shared" si="3"/>
        <v>-120.55039361666667</v>
      </c>
      <c r="D31" s="89">
        <f t="shared" si="4"/>
        <v>-109.15720821333333</v>
      </c>
      <c r="E31" s="89">
        <f t="shared" si="5"/>
        <v>-97.76402281</v>
      </c>
      <c r="F31" s="89">
        <f t="shared" si="6"/>
        <v>-86.370837406666666</v>
      </c>
      <c r="G31" s="89">
        <f t="shared" si="7"/>
        <v>-74.977652003333333</v>
      </c>
      <c r="H31" s="89">
        <f>'GAMMA GRIDS'!C35</f>
        <v>-63.584466600000006</v>
      </c>
      <c r="I31" s="89">
        <f t="shared" si="8"/>
        <v>-46.466654145000007</v>
      </c>
      <c r="J31" s="89">
        <f>'GAMMA GRIDS'!D35</f>
        <v>-29.348841689999997</v>
      </c>
      <c r="K31" s="89">
        <f>'GAMMA GRIDS'!E35</f>
        <v>-5.4080029000000005</v>
      </c>
      <c r="L31" s="89">
        <v>0</v>
      </c>
      <c r="M31" s="89">
        <f>'GAMMA GRIDS'!F35</f>
        <v>5.1700811499999997</v>
      </c>
      <c r="N31" s="89">
        <f>'GAMMA GRIDS'!G35</f>
        <v>23.495722619999999</v>
      </c>
      <c r="O31" s="89">
        <f t="shared" si="9"/>
        <v>32.479877254999998</v>
      </c>
      <c r="P31" s="89">
        <f>'GAMMA GRIDS'!H35</f>
        <v>41.464031890000001</v>
      </c>
      <c r="Q31" s="89">
        <f t="shared" si="11"/>
        <v>45.312195148333331</v>
      </c>
      <c r="R31" s="89">
        <f t="shared" si="11"/>
        <v>49.16035840666666</v>
      </c>
      <c r="S31" s="89">
        <f t="shared" si="11"/>
        <v>53.008521664999989</v>
      </c>
      <c r="T31" s="89">
        <f t="shared" si="11"/>
        <v>56.856684923333319</v>
      </c>
      <c r="U31" s="89">
        <f t="shared" si="11"/>
        <v>60.704848181666648</v>
      </c>
      <c r="V31" s="89">
        <f>'GAMMA GRIDS'!I35</f>
        <v>64.553011439999992</v>
      </c>
    </row>
    <row r="32" spans="1:22" x14ac:dyDescent="0.25">
      <c r="A32" s="379">
        <v>37926</v>
      </c>
      <c r="B32" s="89">
        <f>'GAMMA GRIDS'!B36</f>
        <v>8.92233345</v>
      </c>
      <c r="C32" s="89">
        <f t="shared" si="3"/>
        <v>7.8374774283333348</v>
      </c>
      <c r="D32" s="89">
        <f t="shared" si="4"/>
        <v>6.7526214066666679</v>
      </c>
      <c r="E32" s="89">
        <f t="shared" si="5"/>
        <v>5.6677653850000009</v>
      </c>
      <c r="F32" s="89">
        <f t="shared" si="6"/>
        <v>4.582909363333334</v>
      </c>
      <c r="G32" s="89">
        <f t="shared" si="7"/>
        <v>3.498053341666667</v>
      </c>
      <c r="H32" s="89">
        <f>'GAMMA GRIDS'!C36</f>
        <v>2.4131973200000001</v>
      </c>
      <c r="I32" s="89">
        <f t="shared" si="8"/>
        <v>1.51253657</v>
      </c>
      <c r="J32" s="89">
        <f>'GAMMA GRIDS'!D36</f>
        <v>0.61187581999999985</v>
      </c>
      <c r="K32" s="89">
        <f>'GAMMA GRIDS'!E36</f>
        <v>5.6925269999999972E-2</v>
      </c>
      <c r="L32" s="89">
        <v>0</v>
      </c>
      <c r="M32" s="89">
        <f>'GAMMA GRIDS'!F36</f>
        <v>-3.5006449999999967E-2</v>
      </c>
      <c r="N32" s="89">
        <f>'GAMMA GRIDS'!G36</f>
        <v>-4.6154529999999916E-2</v>
      </c>
      <c r="O32" s="89">
        <f t="shared" si="9"/>
        <v>-2.5377724999999796E-2</v>
      </c>
      <c r="P32" s="89">
        <f>'GAMMA GRIDS'!H36</f>
        <v>-4.6009199999996753E-3</v>
      </c>
      <c r="Q32" s="89">
        <f t="shared" si="11"/>
        <v>-4.7551528333333128E-2</v>
      </c>
      <c r="R32" s="89">
        <f t="shared" si="11"/>
        <v>-9.050213666666658E-2</v>
      </c>
      <c r="S32" s="89">
        <f t="shared" si="11"/>
        <v>-0.13345274500000004</v>
      </c>
      <c r="T32" s="89">
        <f t="shared" si="11"/>
        <v>-0.17640335333333348</v>
      </c>
      <c r="U32" s="89">
        <f t="shared" si="11"/>
        <v>-0.21935396166666693</v>
      </c>
      <c r="V32" s="89">
        <f>'GAMMA GRIDS'!I36</f>
        <v>-0.2623045700000004</v>
      </c>
    </row>
    <row r="33" spans="1:22" x14ac:dyDescent="0.25">
      <c r="A33" s="379">
        <v>37956</v>
      </c>
      <c r="B33" s="89">
        <f>'GAMMA GRIDS'!B37</f>
        <v>8.8440537900000002</v>
      </c>
      <c r="C33" s="89">
        <f t="shared" si="3"/>
        <v>7.7994531383333321</v>
      </c>
      <c r="D33" s="89">
        <f t="shared" si="4"/>
        <v>6.7548524866666657</v>
      </c>
      <c r="E33" s="89">
        <f t="shared" si="5"/>
        <v>5.7102518349999993</v>
      </c>
      <c r="F33" s="89">
        <f t="shared" si="6"/>
        <v>4.665651183333333</v>
      </c>
      <c r="G33" s="89">
        <f t="shared" si="7"/>
        <v>3.6210505316666666</v>
      </c>
      <c r="H33" s="89">
        <f>'GAMMA GRIDS'!C37</f>
        <v>2.5764498800000002</v>
      </c>
      <c r="I33" s="89">
        <f t="shared" si="8"/>
        <v>1.6421882700000001</v>
      </c>
      <c r="J33" s="89">
        <f>'GAMMA GRIDS'!D37</f>
        <v>0.70792666000000004</v>
      </c>
      <c r="K33" s="89">
        <f>'GAMMA GRIDS'!E37</f>
        <v>7.618066999999995E-2</v>
      </c>
      <c r="L33" s="89">
        <v>0</v>
      </c>
      <c r="M33" s="89">
        <f>'GAMMA GRIDS'!F37</f>
        <v>-5.3715470000000043E-2</v>
      </c>
      <c r="N33" s="89">
        <f>'GAMMA GRIDS'!G37</f>
        <v>-0.13054683000000011</v>
      </c>
      <c r="O33" s="89">
        <f t="shared" si="9"/>
        <v>-0.13721892000000024</v>
      </c>
      <c r="P33" s="89">
        <f>'GAMMA GRIDS'!H37</f>
        <v>-0.14389101000000037</v>
      </c>
      <c r="Q33" s="89">
        <f t="shared" si="11"/>
        <v>-0.19187594166666697</v>
      </c>
      <c r="R33" s="89">
        <f t="shared" si="11"/>
        <v>-0.23986087333333356</v>
      </c>
      <c r="S33" s="89">
        <f t="shared" si="11"/>
        <v>-0.28784580500000012</v>
      </c>
      <c r="T33" s="89">
        <f t="shared" si="11"/>
        <v>-0.33583073666666668</v>
      </c>
      <c r="U33" s="89">
        <f t="shared" si="11"/>
        <v>-0.38381566833333325</v>
      </c>
      <c r="V33" s="89">
        <f>'GAMMA GRIDS'!I37</f>
        <v>-0.43180059999999987</v>
      </c>
    </row>
    <row r="34" spans="1:22" x14ac:dyDescent="0.25">
      <c r="A34" s="379">
        <v>37987</v>
      </c>
      <c r="B34" s="89">
        <f>'GAMMA GRIDS'!B38</f>
        <v>8.0621887500000007</v>
      </c>
      <c r="C34" s="89">
        <f t="shared" si="3"/>
        <v>7.1126962733333325</v>
      </c>
      <c r="D34" s="89">
        <f t="shared" si="4"/>
        <v>6.1632037966666662</v>
      </c>
      <c r="E34" s="89">
        <f t="shared" si="5"/>
        <v>5.2137113199999998</v>
      </c>
      <c r="F34" s="89">
        <f t="shared" si="6"/>
        <v>4.2642188433333335</v>
      </c>
      <c r="G34" s="89">
        <f t="shared" si="7"/>
        <v>3.3147263666666666</v>
      </c>
      <c r="H34" s="89">
        <f>'GAMMA GRIDS'!C38</f>
        <v>2.3652338899999998</v>
      </c>
      <c r="I34" s="89">
        <f t="shared" si="8"/>
        <v>1.4384441450000001</v>
      </c>
      <c r="J34" s="89">
        <f>'GAMMA GRIDS'!D38</f>
        <v>0.51165440000000029</v>
      </c>
      <c r="K34" s="89">
        <f>'GAMMA GRIDS'!E38</f>
        <v>2.4145260000000002E-2</v>
      </c>
      <c r="L34" s="89">
        <v>0</v>
      </c>
      <c r="M34" s="89">
        <f>'GAMMA GRIDS'!F38</f>
        <v>3.3142800000000028E-3</v>
      </c>
      <c r="N34" s="89">
        <f>'GAMMA GRIDS'!G38</f>
        <v>0.18959743000000007</v>
      </c>
      <c r="O34" s="89">
        <f t="shared" si="9"/>
        <v>0.36320394</v>
      </c>
      <c r="P34" s="89">
        <f>'GAMMA GRIDS'!H38</f>
        <v>0.53681044999999994</v>
      </c>
      <c r="Q34" s="89">
        <f t="shared" si="11"/>
        <v>0.59803897166666664</v>
      </c>
      <c r="R34" s="89">
        <f t="shared" si="11"/>
        <v>0.65926749333333334</v>
      </c>
      <c r="S34" s="89">
        <f t="shared" si="11"/>
        <v>0.72049601500000005</v>
      </c>
      <c r="T34" s="89">
        <f t="shared" si="11"/>
        <v>0.78172453666666675</v>
      </c>
      <c r="U34" s="89">
        <f t="shared" si="11"/>
        <v>0.84295305833333345</v>
      </c>
      <c r="V34" s="89">
        <f>'GAMMA GRIDS'!I38</f>
        <v>0.90418158000000037</v>
      </c>
    </row>
    <row r="35" spans="1:22" x14ac:dyDescent="0.25">
      <c r="A35" s="379">
        <v>38018</v>
      </c>
      <c r="B35" s="89">
        <f>'GAMMA GRIDS'!B39</f>
        <v>7.7457820000000002</v>
      </c>
      <c r="C35" s="89">
        <f t="shared" si="3"/>
        <v>6.9877803433333341</v>
      </c>
      <c r="D35" s="89">
        <f t="shared" si="4"/>
        <v>6.2297786866666671</v>
      </c>
      <c r="E35" s="89">
        <f t="shared" si="5"/>
        <v>5.4717770300000002</v>
      </c>
      <c r="F35" s="89">
        <f t="shared" si="6"/>
        <v>4.7137753733333332</v>
      </c>
      <c r="G35" s="89">
        <f t="shared" si="7"/>
        <v>3.9557737166666667</v>
      </c>
      <c r="H35" s="89">
        <f>'GAMMA GRIDS'!C39</f>
        <v>3.1977720600000001</v>
      </c>
      <c r="I35" s="89">
        <f t="shared" si="8"/>
        <v>2.04724694</v>
      </c>
      <c r="J35" s="89">
        <f>'GAMMA GRIDS'!D39</f>
        <v>0.89672182000000022</v>
      </c>
      <c r="K35" s="89">
        <f>'GAMMA GRIDS'!E39</f>
        <v>8.9193589999999989E-2</v>
      </c>
      <c r="L35" s="89">
        <v>0</v>
      </c>
      <c r="M35" s="89">
        <f>'GAMMA GRIDS'!F39</f>
        <v>-5.5527610000000005E-2</v>
      </c>
      <c r="N35" s="89">
        <f>'GAMMA GRIDS'!G39</f>
        <v>-4.7881630000000008E-2</v>
      </c>
      <c r="O35" s="89">
        <f t="shared" si="9"/>
        <v>6.1332289999999734E-2</v>
      </c>
      <c r="P35" s="89">
        <f>'GAMMA GRIDS'!H39</f>
        <v>0.17054620999999948</v>
      </c>
      <c r="Q35" s="89">
        <f t="shared" si="11"/>
        <v>0.21319286999999956</v>
      </c>
      <c r="R35" s="89">
        <f t="shared" si="11"/>
        <v>0.25583952999999965</v>
      </c>
      <c r="S35" s="89">
        <f t="shared" si="11"/>
        <v>0.29848618999999976</v>
      </c>
      <c r="T35" s="89">
        <f t="shared" si="11"/>
        <v>0.34113284999999988</v>
      </c>
      <c r="U35" s="89">
        <f t="shared" si="11"/>
        <v>0.38377950999999999</v>
      </c>
      <c r="V35" s="89">
        <f>'GAMMA GRIDS'!I39</f>
        <v>0.42642617000000005</v>
      </c>
    </row>
    <row r="36" spans="1:22" x14ac:dyDescent="0.25">
      <c r="A36" s="379">
        <v>38047</v>
      </c>
      <c r="B36" s="89">
        <f>'GAMMA GRIDS'!B40</f>
        <v>7.9243241999999992</v>
      </c>
      <c r="C36" s="89">
        <f t="shared" si="3"/>
        <v>7.1580296233333334</v>
      </c>
      <c r="D36" s="89">
        <f t="shared" si="4"/>
        <v>6.3917350466666667</v>
      </c>
      <c r="E36" s="89">
        <f t="shared" si="5"/>
        <v>5.62544047</v>
      </c>
      <c r="F36" s="89">
        <f t="shared" si="6"/>
        <v>4.8591458933333334</v>
      </c>
      <c r="G36" s="89">
        <f t="shared" si="7"/>
        <v>4.0928513166666667</v>
      </c>
      <c r="H36" s="89">
        <f>'GAMMA GRIDS'!C40</f>
        <v>3.32655674</v>
      </c>
      <c r="I36" s="89">
        <f t="shared" si="8"/>
        <v>2.1381474899999997</v>
      </c>
      <c r="J36" s="89">
        <f>'GAMMA GRIDS'!D40</f>
        <v>0.94973823999999984</v>
      </c>
      <c r="K36" s="89">
        <f>'GAMMA GRIDS'!E40</f>
        <v>9.8196979999999989E-2</v>
      </c>
      <c r="L36" s="89">
        <v>0</v>
      </c>
      <c r="M36" s="89">
        <f>'GAMMA GRIDS'!F40</f>
        <v>-6.391587999999998E-2</v>
      </c>
      <c r="N36" s="89">
        <f>'GAMMA GRIDS'!G40</f>
        <v>-8.5123519999999786E-2</v>
      </c>
      <c r="O36" s="89">
        <f t="shared" si="9"/>
        <v>8.5467800000000871E-3</v>
      </c>
      <c r="P36" s="89">
        <f>'GAMMA GRIDS'!H40</f>
        <v>0.10221707999999996</v>
      </c>
      <c r="Q36" s="89">
        <f t="shared" si="11"/>
        <v>0.13520444666666664</v>
      </c>
      <c r="R36" s="89">
        <f t="shared" si="11"/>
        <v>0.16819181333333333</v>
      </c>
      <c r="S36" s="89">
        <f t="shared" si="11"/>
        <v>0.20117918000000001</v>
      </c>
      <c r="T36" s="89">
        <f t="shared" si="11"/>
        <v>0.2341665466666667</v>
      </c>
      <c r="U36" s="89">
        <f t="shared" si="11"/>
        <v>0.26715391333333338</v>
      </c>
      <c r="V36" s="89">
        <f>'GAMMA GRIDS'!I40</f>
        <v>0.30014128000000007</v>
      </c>
    </row>
    <row r="37" spans="1:22" x14ac:dyDescent="0.25">
      <c r="A37" s="379">
        <v>38078</v>
      </c>
      <c r="B37" s="89">
        <f>'GAMMA GRIDS'!B41</f>
        <v>7.7624167199999992</v>
      </c>
      <c r="C37" s="89">
        <f t="shared" si="3"/>
        <v>6.9783475083333339</v>
      </c>
      <c r="D37" s="89">
        <f t="shared" si="4"/>
        <v>6.194278296666667</v>
      </c>
      <c r="E37" s="89">
        <f t="shared" si="5"/>
        <v>5.410209085</v>
      </c>
      <c r="F37" s="89">
        <f t="shared" si="6"/>
        <v>4.626139873333333</v>
      </c>
      <c r="G37" s="89">
        <f t="shared" si="7"/>
        <v>3.8420706616666664</v>
      </c>
      <c r="H37" s="89">
        <f>'GAMMA GRIDS'!C41</f>
        <v>3.0580014499999999</v>
      </c>
      <c r="I37" s="89">
        <f t="shared" si="8"/>
        <v>1.952363705</v>
      </c>
      <c r="J37" s="89">
        <f>'GAMMA GRIDS'!D41</f>
        <v>0.84672596000000011</v>
      </c>
      <c r="K37" s="89">
        <f>'GAMMA GRIDS'!E41</f>
        <v>8.3622099999999921E-2</v>
      </c>
      <c r="L37" s="89">
        <v>0</v>
      </c>
      <c r="M37" s="89">
        <f>'GAMMA GRIDS'!F41</f>
        <v>-5.172737000000005E-2</v>
      </c>
      <c r="N37" s="89">
        <f>'GAMMA GRIDS'!G41</f>
        <v>-4.4186150000000257E-2</v>
      </c>
      <c r="O37" s="89">
        <f t="shared" si="9"/>
        <v>5.4842714999999709E-2</v>
      </c>
      <c r="P37" s="89">
        <f>'GAMMA GRIDS'!H41</f>
        <v>0.15387157999999967</v>
      </c>
      <c r="Q37" s="89">
        <f t="shared" ref="Q37:U46" si="12">(($V37-$P37)/6)+P37</f>
        <v>0.1880682216666664</v>
      </c>
      <c r="R37" s="89">
        <f t="shared" si="12"/>
        <v>0.22226486333333312</v>
      </c>
      <c r="S37" s="89">
        <f t="shared" si="12"/>
        <v>0.25646150499999987</v>
      </c>
      <c r="T37" s="89">
        <f t="shared" si="12"/>
        <v>0.29065814666666662</v>
      </c>
      <c r="U37" s="89">
        <f t="shared" si="12"/>
        <v>0.32485478833333337</v>
      </c>
      <c r="V37" s="89">
        <f>'GAMMA GRIDS'!I41</f>
        <v>0.35905143000000006</v>
      </c>
    </row>
    <row r="38" spans="1:22" x14ac:dyDescent="0.25">
      <c r="A38" s="379">
        <v>38108</v>
      </c>
      <c r="B38" s="89">
        <f>'GAMMA GRIDS'!B42</f>
        <v>7.7012389299999988</v>
      </c>
      <c r="C38" s="89">
        <f t="shared" si="3"/>
        <v>6.8844865649999996</v>
      </c>
      <c r="D38" s="89">
        <f t="shared" si="4"/>
        <v>6.0677341999999994</v>
      </c>
      <c r="E38" s="89">
        <f t="shared" si="5"/>
        <v>5.2509818349999993</v>
      </c>
      <c r="F38" s="89">
        <f t="shared" si="6"/>
        <v>4.4342294699999991</v>
      </c>
      <c r="G38" s="89">
        <f t="shared" si="7"/>
        <v>3.6174771049999994</v>
      </c>
      <c r="H38" s="89">
        <f>'GAMMA GRIDS'!C42</f>
        <v>2.8007247399999997</v>
      </c>
      <c r="I38" s="89">
        <f t="shared" si="8"/>
        <v>1.7651451749999998</v>
      </c>
      <c r="J38" s="89">
        <f>'GAMMA GRIDS'!D42</f>
        <v>0.72956560999999986</v>
      </c>
      <c r="K38" s="89">
        <f>'GAMMA GRIDS'!E42</f>
        <v>6.3782060000000029E-2</v>
      </c>
      <c r="L38" s="89">
        <v>0</v>
      </c>
      <c r="M38" s="89">
        <f>'GAMMA GRIDS'!F42</f>
        <v>-3.3798559999999978E-2</v>
      </c>
      <c r="N38" s="89">
        <f>'GAMMA GRIDS'!G42</f>
        <v>2.7813769999999849E-2</v>
      </c>
      <c r="O38" s="89">
        <f t="shared" si="9"/>
        <v>0.14501124499999984</v>
      </c>
      <c r="P38" s="89">
        <f>'GAMMA GRIDS'!H42</f>
        <v>0.26220871999999984</v>
      </c>
      <c r="Q38" s="89">
        <f t="shared" si="12"/>
        <v>0.29942140166666653</v>
      </c>
      <c r="R38" s="89">
        <f t="shared" si="12"/>
        <v>0.33663408333333322</v>
      </c>
      <c r="S38" s="89">
        <f t="shared" si="12"/>
        <v>0.37384676499999991</v>
      </c>
      <c r="T38" s="89">
        <f t="shared" si="12"/>
        <v>0.41105944666666661</v>
      </c>
      <c r="U38" s="89">
        <f t="shared" si="12"/>
        <v>0.4482721283333333</v>
      </c>
      <c r="V38" s="89">
        <f>'GAMMA GRIDS'!I42</f>
        <v>0.48548480999999999</v>
      </c>
    </row>
    <row r="39" spans="1:22" x14ac:dyDescent="0.25">
      <c r="A39" s="379">
        <v>38139</v>
      </c>
      <c r="B39" s="89">
        <f>'GAMMA GRIDS'!B43</f>
        <v>7.60626727</v>
      </c>
      <c r="C39" s="89">
        <f t="shared" si="3"/>
        <v>6.7629056750000007</v>
      </c>
      <c r="D39" s="89">
        <f t="shared" si="4"/>
        <v>5.9195440800000005</v>
      </c>
      <c r="E39" s="89">
        <f t="shared" si="5"/>
        <v>5.0761824850000004</v>
      </c>
      <c r="F39" s="89">
        <f t="shared" si="6"/>
        <v>4.2328208900000002</v>
      </c>
      <c r="G39" s="89">
        <f t="shared" si="7"/>
        <v>3.389459295</v>
      </c>
      <c r="H39" s="89">
        <f>'GAMMA GRIDS'!C43</f>
        <v>2.5460976999999998</v>
      </c>
      <c r="I39" s="89">
        <f t="shared" si="8"/>
        <v>1.5845643199999999</v>
      </c>
      <c r="J39" s="89">
        <f>'GAMMA GRIDS'!D43</f>
        <v>0.62303094000000003</v>
      </c>
      <c r="K39" s="89">
        <f>'GAMMA GRIDS'!E43</f>
        <v>4.6823849999999945E-2</v>
      </c>
      <c r="L39" s="89">
        <v>0</v>
      </c>
      <c r="M39" s="89">
        <f>'GAMMA GRIDS'!F43</f>
        <v>-1.8904240000000017E-2</v>
      </c>
      <c r="N39" s="89">
        <f>'GAMMA GRIDS'!G43</f>
        <v>8.4944310000000023E-2</v>
      </c>
      <c r="O39" s="89">
        <f t="shared" si="9"/>
        <v>0.21526196499999983</v>
      </c>
      <c r="P39" s="89">
        <f>'GAMMA GRIDS'!H43</f>
        <v>0.34557961999999964</v>
      </c>
      <c r="Q39" s="89">
        <f t="shared" si="12"/>
        <v>0.38570291666666634</v>
      </c>
      <c r="R39" s="89">
        <f t="shared" si="12"/>
        <v>0.42582621333333304</v>
      </c>
      <c r="S39" s="89">
        <f t="shared" si="12"/>
        <v>0.46594950999999973</v>
      </c>
      <c r="T39" s="89">
        <f t="shared" si="12"/>
        <v>0.50607280666666643</v>
      </c>
      <c r="U39" s="89">
        <f t="shared" si="12"/>
        <v>0.54619610333333313</v>
      </c>
      <c r="V39" s="89">
        <f>'GAMMA GRIDS'!I43</f>
        <v>0.58631939999999982</v>
      </c>
    </row>
    <row r="40" spans="1:22" x14ac:dyDescent="0.25">
      <c r="A40" s="379">
        <v>38169</v>
      </c>
      <c r="B40" s="89">
        <f>'GAMMA GRIDS'!B44</f>
        <v>7.0679926999999996</v>
      </c>
      <c r="C40" s="89">
        <f t="shared" si="3"/>
        <v>6.267065774999999</v>
      </c>
      <c r="D40" s="89">
        <f t="shared" si="4"/>
        <v>5.4661388499999992</v>
      </c>
      <c r="E40" s="89">
        <f t="shared" si="5"/>
        <v>4.6652119249999995</v>
      </c>
      <c r="F40" s="89">
        <f t="shared" si="6"/>
        <v>3.8642849999999997</v>
      </c>
      <c r="G40" s="89">
        <f t="shared" si="7"/>
        <v>3.063358075</v>
      </c>
      <c r="H40" s="89">
        <f>'GAMMA GRIDS'!C44</f>
        <v>2.2624311500000003</v>
      </c>
      <c r="I40" s="89">
        <f t="shared" si="8"/>
        <v>1.3943930550000001</v>
      </c>
      <c r="J40" s="89">
        <f>'GAMMA GRIDS'!D44</f>
        <v>0.52635495999999993</v>
      </c>
      <c r="K40" s="89">
        <f>'GAMMA GRIDS'!E44</f>
        <v>3.3549150000000028E-2</v>
      </c>
      <c r="L40" s="89">
        <v>0</v>
      </c>
      <c r="M40" s="89">
        <f>'GAMMA GRIDS'!F44</f>
        <v>-8.0097799999999664E-3</v>
      </c>
      <c r="N40" s="89">
        <f>'GAMMA GRIDS'!G44</f>
        <v>0.12195309999999981</v>
      </c>
      <c r="O40" s="89">
        <f t="shared" si="9"/>
        <v>0.25816307999999966</v>
      </c>
      <c r="P40" s="89">
        <f>'GAMMA GRIDS'!H44</f>
        <v>0.3943730599999995</v>
      </c>
      <c r="Q40" s="89">
        <f t="shared" si="12"/>
        <v>0.43648969499999951</v>
      </c>
      <c r="R40" s="89">
        <f t="shared" si="12"/>
        <v>0.47860632999999952</v>
      </c>
      <c r="S40" s="89">
        <f t="shared" si="12"/>
        <v>0.52072296499999959</v>
      </c>
      <c r="T40" s="89">
        <f t="shared" si="12"/>
        <v>0.56283959999999966</v>
      </c>
      <c r="U40" s="89">
        <f t="shared" si="12"/>
        <v>0.60495623499999973</v>
      </c>
      <c r="V40" s="89">
        <f>'GAMMA GRIDS'!I44</f>
        <v>0.64707286999999969</v>
      </c>
    </row>
    <row r="41" spans="1:22" x14ac:dyDescent="0.25">
      <c r="A41" s="379">
        <v>38200</v>
      </c>
      <c r="B41" s="89">
        <f>'GAMMA GRIDS'!B45</f>
        <v>7.0750468499999997</v>
      </c>
      <c r="C41" s="89">
        <f t="shared" si="3"/>
        <v>6.2509542016666657</v>
      </c>
      <c r="D41" s="89">
        <f t="shared" si="4"/>
        <v>5.4268615533333326</v>
      </c>
      <c r="E41" s="89">
        <f t="shared" si="5"/>
        <v>4.6027689049999996</v>
      </c>
      <c r="F41" s="89">
        <f t="shared" si="6"/>
        <v>3.7786762566666665</v>
      </c>
      <c r="G41" s="89">
        <f t="shared" si="7"/>
        <v>2.9545836083333334</v>
      </c>
      <c r="H41" s="89">
        <f>'GAMMA GRIDS'!C45</f>
        <v>2.1304909600000004</v>
      </c>
      <c r="I41" s="89">
        <f t="shared" si="8"/>
        <v>1.2939071850000001</v>
      </c>
      <c r="J41" s="89">
        <f>'GAMMA GRIDS'!D45</f>
        <v>0.45732340999999987</v>
      </c>
      <c r="K41" s="89">
        <f>'GAMMA GRIDS'!E45</f>
        <v>2.0314040000000033E-2</v>
      </c>
      <c r="L41" s="89">
        <v>0</v>
      </c>
      <c r="M41" s="89">
        <f>'GAMMA GRIDS'!F45</f>
        <v>4.6997500000000025E-3</v>
      </c>
      <c r="N41" s="89">
        <f>'GAMMA GRIDS'!G45</f>
        <v>0.17960700999999979</v>
      </c>
      <c r="O41" s="89">
        <f t="shared" si="9"/>
        <v>0.33720842999999978</v>
      </c>
      <c r="P41" s="89">
        <f>'GAMMA GRIDS'!H45</f>
        <v>0.49480984999999977</v>
      </c>
      <c r="Q41" s="89">
        <f t="shared" si="12"/>
        <v>0.54550896666666648</v>
      </c>
      <c r="R41" s="89">
        <f t="shared" si="12"/>
        <v>0.59620808333333319</v>
      </c>
      <c r="S41" s="89">
        <f t="shared" si="12"/>
        <v>0.6469071999999999</v>
      </c>
      <c r="T41" s="89">
        <f t="shared" si="12"/>
        <v>0.69760631666666661</v>
      </c>
      <c r="U41" s="89">
        <f t="shared" si="12"/>
        <v>0.74830543333333333</v>
      </c>
      <c r="V41" s="89">
        <f>'GAMMA GRIDS'!I45</f>
        <v>0.79900455000000026</v>
      </c>
    </row>
    <row r="42" spans="1:22" x14ac:dyDescent="0.25">
      <c r="A42" s="379">
        <v>38231</v>
      </c>
      <c r="B42" s="89">
        <f>'GAMMA GRIDS'!B46</f>
        <v>7.8132825499999994</v>
      </c>
      <c r="C42" s="89">
        <f t="shared" si="3"/>
        <v>6.8376294333333325</v>
      </c>
      <c r="D42" s="89">
        <f t="shared" si="4"/>
        <v>5.8619763166666656</v>
      </c>
      <c r="E42" s="89">
        <f t="shared" si="5"/>
        <v>4.8863231999999988</v>
      </c>
      <c r="F42" s="89">
        <f t="shared" si="6"/>
        <v>3.9106700833333323</v>
      </c>
      <c r="G42" s="89">
        <f t="shared" si="7"/>
        <v>2.9350169666666659</v>
      </c>
      <c r="H42" s="89">
        <f>'GAMMA GRIDS'!C46</f>
        <v>1.9593638499999995</v>
      </c>
      <c r="I42" s="89">
        <f t="shared" si="8"/>
        <v>1.1642565399999998</v>
      </c>
      <c r="J42" s="89">
        <f>'GAMMA GRIDS'!D46</f>
        <v>0.36914923000000011</v>
      </c>
      <c r="K42" s="89">
        <f>'GAMMA GRIDS'!E46</f>
        <v>5.4100199999999599E-3</v>
      </c>
      <c r="L42" s="89">
        <v>0</v>
      </c>
      <c r="M42" s="89">
        <f>'GAMMA GRIDS'!F46</f>
        <v>1.7937760000000025E-2</v>
      </c>
      <c r="N42" s="89">
        <f>'GAMMA GRIDS'!G46</f>
        <v>0.23099996999999983</v>
      </c>
      <c r="O42" s="89">
        <f t="shared" si="9"/>
        <v>0.40104487999999983</v>
      </c>
      <c r="P42" s="89">
        <f>'GAMMA GRIDS'!H46</f>
        <v>0.57108978999999982</v>
      </c>
      <c r="Q42" s="89">
        <f t="shared" si="12"/>
        <v>0.6258441933333333</v>
      </c>
      <c r="R42" s="89">
        <f t="shared" si="12"/>
        <v>0.68059859666666678</v>
      </c>
      <c r="S42" s="89">
        <f t="shared" si="12"/>
        <v>0.73535300000000026</v>
      </c>
      <c r="T42" s="89">
        <f t="shared" si="12"/>
        <v>0.79010740333333374</v>
      </c>
      <c r="U42" s="89">
        <f t="shared" si="12"/>
        <v>0.84486180666666721</v>
      </c>
      <c r="V42" s="89">
        <f>'GAMMA GRIDS'!I46</f>
        <v>0.89961621000000047</v>
      </c>
    </row>
    <row r="43" spans="1:22" x14ac:dyDescent="0.25">
      <c r="A43" s="379">
        <v>38261</v>
      </c>
      <c r="B43" s="89">
        <f>'GAMMA GRIDS'!B47</f>
        <v>8.6999812399999996</v>
      </c>
      <c r="C43" s="89">
        <f t="shared" si="3"/>
        <v>7.6324403949999997</v>
      </c>
      <c r="D43" s="89">
        <f t="shared" si="4"/>
        <v>6.5648995499999998</v>
      </c>
      <c r="E43" s="89">
        <f t="shared" si="5"/>
        <v>5.4973587049999999</v>
      </c>
      <c r="F43" s="89">
        <f t="shared" si="6"/>
        <v>4.42981786</v>
      </c>
      <c r="G43" s="89">
        <f t="shared" si="7"/>
        <v>3.3622770149999996</v>
      </c>
      <c r="H43" s="89">
        <f>'GAMMA GRIDS'!C47</f>
        <v>2.2947361699999997</v>
      </c>
      <c r="I43" s="89">
        <f t="shared" si="8"/>
        <v>1.4379045399999999</v>
      </c>
      <c r="J43" s="89">
        <f>'GAMMA GRIDS'!D47</f>
        <v>0.58107291000000005</v>
      </c>
      <c r="K43" s="89">
        <f>'GAMMA GRIDS'!E47</f>
        <v>5.4311830000000005E-2</v>
      </c>
      <c r="L43" s="89">
        <v>0</v>
      </c>
      <c r="M43" s="89">
        <f>'GAMMA GRIDS'!F47</f>
        <v>-3.3665810000000018E-2</v>
      </c>
      <c r="N43" s="89">
        <f>'GAMMA GRIDS'!G47</f>
        <v>-4.7438430000000142E-2</v>
      </c>
      <c r="O43" s="89">
        <f t="shared" si="9"/>
        <v>-3.0700110000000169E-2</v>
      </c>
      <c r="P43" s="89">
        <f>'GAMMA GRIDS'!H47</f>
        <v>-1.3961790000000196E-2</v>
      </c>
      <c r="Q43" s="89">
        <f t="shared" si="12"/>
        <v>-5.6700605000000147E-2</v>
      </c>
      <c r="R43" s="89">
        <f t="shared" si="12"/>
        <v>-9.9439420000000098E-2</v>
      </c>
      <c r="S43" s="89">
        <f t="shared" si="12"/>
        <v>-0.14217823500000004</v>
      </c>
      <c r="T43" s="89">
        <f t="shared" si="12"/>
        <v>-0.18491705</v>
      </c>
      <c r="U43" s="89">
        <f t="shared" si="12"/>
        <v>-0.22765586499999996</v>
      </c>
      <c r="V43" s="89">
        <f>'GAMMA GRIDS'!I47</f>
        <v>-0.27039467999999989</v>
      </c>
    </row>
    <row r="44" spans="1:22" x14ac:dyDescent="0.25">
      <c r="A44" s="379">
        <v>38292</v>
      </c>
      <c r="B44" s="89">
        <f>'GAMMA GRIDS'!B48</f>
        <v>15.14253465</v>
      </c>
      <c r="C44" s="89">
        <f t="shared" si="3"/>
        <v>13.468402001666668</v>
      </c>
      <c r="D44" s="89">
        <f t="shared" si="4"/>
        <v>11.794269353333334</v>
      </c>
      <c r="E44" s="89">
        <f t="shared" si="5"/>
        <v>10.120136705</v>
      </c>
      <c r="F44" s="89">
        <f t="shared" si="6"/>
        <v>8.4460040566666663</v>
      </c>
      <c r="G44" s="89">
        <f t="shared" si="7"/>
        <v>6.7718714083333333</v>
      </c>
      <c r="H44" s="89">
        <f>'GAMMA GRIDS'!C48</f>
        <v>5.0977387600000004</v>
      </c>
      <c r="I44" s="89">
        <f t="shared" si="8"/>
        <v>3.4763081500000004</v>
      </c>
      <c r="J44" s="89">
        <f>'GAMMA GRIDS'!D48</f>
        <v>1.8548775399999999</v>
      </c>
      <c r="K44" s="89">
        <f>'GAMMA GRIDS'!E48</f>
        <v>0.28850418</v>
      </c>
      <c r="L44" s="89">
        <v>0</v>
      </c>
      <c r="M44" s="89">
        <f>'GAMMA GRIDS'!F48</f>
        <v>-0.25780999000000004</v>
      </c>
      <c r="N44" s="89">
        <f>'GAMMA GRIDS'!G48</f>
        <v>-1.07192654</v>
      </c>
      <c r="O44" s="89">
        <f t="shared" si="9"/>
        <v>-1.4574513699999998</v>
      </c>
      <c r="P44" s="89">
        <f>'GAMMA GRIDS'!H48</f>
        <v>-1.8429761999999998</v>
      </c>
      <c r="Q44" s="89">
        <f t="shared" si="12"/>
        <v>-2.0698820166666665</v>
      </c>
      <c r="R44" s="89">
        <f t="shared" si="12"/>
        <v>-2.2967878333333331</v>
      </c>
      <c r="S44" s="89">
        <f t="shared" si="12"/>
        <v>-2.5236936499999998</v>
      </c>
      <c r="T44" s="89">
        <f t="shared" si="12"/>
        <v>-2.7505994666666664</v>
      </c>
      <c r="U44" s="89">
        <f t="shared" si="12"/>
        <v>-2.9775052833333331</v>
      </c>
      <c r="V44" s="89">
        <f>'GAMMA GRIDS'!I48</f>
        <v>-3.2044110999999997</v>
      </c>
    </row>
    <row r="45" spans="1:22" x14ac:dyDescent="0.25">
      <c r="A45" s="379">
        <v>38322</v>
      </c>
      <c r="B45" s="89">
        <f>'GAMMA GRIDS'!B49</f>
        <v>15.20432441</v>
      </c>
      <c r="C45" s="89">
        <f t="shared" si="3"/>
        <v>13.554325146666665</v>
      </c>
      <c r="D45" s="89">
        <f t="shared" si="4"/>
        <v>11.904325883333332</v>
      </c>
      <c r="E45" s="89">
        <f t="shared" si="5"/>
        <v>10.254326619999999</v>
      </c>
      <c r="F45" s="89">
        <f t="shared" si="6"/>
        <v>8.6043273566666656</v>
      </c>
      <c r="G45" s="89">
        <f t="shared" si="7"/>
        <v>6.9543280933333333</v>
      </c>
      <c r="H45" s="89">
        <f>'GAMMA GRIDS'!C49</f>
        <v>5.3043288300000002</v>
      </c>
      <c r="I45" s="89">
        <f t="shared" si="8"/>
        <v>3.6393547250000005</v>
      </c>
      <c r="J45" s="89">
        <f>'GAMMA GRIDS'!D49</f>
        <v>1.97438062</v>
      </c>
      <c r="K45" s="89">
        <f>'GAMMA GRIDS'!E49</f>
        <v>0.31259329000000002</v>
      </c>
      <c r="L45" s="89">
        <v>0</v>
      </c>
      <c r="M45" s="89">
        <f>'GAMMA GRIDS'!F49</f>
        <v>-0.28131328</v>
      </c>
      <c r="N45" s="89">
        <f>'GAMMA GRIDS'!G49</f>
        <v>-1.17873903</v>
      </c>
      <c r="O45" s="89">
        <f t="shared" si="9"/>
        <v>-1.599521365</v>
      </c>
      <c r="P45" s="89">
        <f>'GAMMA GRIDS'!H49</f>
        <v>-2.0203036999999999</v>
      </c>
      <c r="Q45" s="89">
        <f t="shared" si="12"/>
        <v>-2.2534406083333334</v>
      </c>
      <c r="R45" s="89">
        <f t="shared" si="12"/>
        <v>-2.4865775166666668</v>
      </c>
      <c r="S45" s="89">
        <f t="shared" si="12"/>
        <v>-2.7197144250000003</v>
      </c>
      <c r="T45" s="89">
        <f t="shared" si="12"/>
        <v>-2.9528513333333337</v>
      </c>
      <c r="U45" s="89">
        <f t="shared" si="12"/>
        <v>-3.1859882416666672</v>
      </c>
      <c r="V45" s="89">
        <f>'GAMMA GRIDS'!I49</f>
        <v>-3.4191251500000002</v>
      </c>
    </row>
    <row r="46" spans="1:22" x14ac:dyDescent="0.25">
      <c r="A46" s="379">
        <v>38353</v>
      </c>
      <c r="B46" s="89">
        <f>'GAMMA GRIDS'!B50</f>
        <v>14.958354080000001</v>
      </c>
      <c r="C46" s="89">
        <f t="shared" si="3"/>
        <v>13.35432932666667</v>
      </c>
      <c r="D46" s="89">
        <f t="shared" si="4"/>
        <v>11.750304573333336</v>
      </c>
      <c r="E46" s="89">
        <f t="shared" si="5"/>
        <v>10.146279820000002</v>
      </c>
      <c r="F46" s="89">
        <f t="shared" si="6"/>
        <v>8.5422550666666677</v>
      </c>
      <c r="G46" s="89">
        <f t="shared" si="7"/>
        <v>6.9382303133333334</v>
      </c>
      <c r="H46" s="89">
        <f>'GAMMA GRIDS'!C50</f>
        <v>5.33420556</v>
      </c>
      <c r="I46" s="89">
        <f t="shared" si="8"/>
        <v>3.6176121649999997</v>
      </c>
      <c r="J46" s="89">
        <f>'GAMMA GRIDS'!D50</f>
        <v>1.9010187700000001</v>
      </c>
      <c r="K46" s="89">
        <f>'GAMMA GRIDS'!E50</f>
        <v>0.28525126000000001</v>
      </c>
      <c r="L46" s="89">
        <v>0</v>
      </c>
      <c r="M46" s="89">
        <f>'GAMMA GRIDS'!F50</f>
        <v>-0.24892474999999997</v>
      </c>
      <c r="N46" s="89">
        <f>'GAMMA GRIDS'!G50</f>
        <v>-0.97995429999999994</v>
      </c>
      <c r="O46" s="89">
        <f t="shared" si="9"/>
        <v>-1.2765504050000001</v>
      </c>
      <c r="P46" s="89">
        <f>'GAMMA GRIDS'!H50</f>
        <v>-1.5731465100000002</v>
      </c>
      <c r="Q46" s="89">
        <f t="shared" si="12"/>
        <v>-1.7265530033333334</v>
      </c>
      <c r="R46" s="89">
        <f t="shared" si="12"/>
        <v>-1.8799594966666666</v>
      </c>
      <c r="S46" s="89">
        <f t="shared" si="12"/>
        <v>-2.0333659900000001</v>
      </c>
      <c r="T46" s="89">
        <f t="shared" si="12"/>
        <v>-2.1867724833333333</v>
      </c>
      <c r="U46" s="89">
        <f t="shared" si="12"/>
        <v>-2.3401789766666665</v>
      </c>
      <c r="V46" s="89">
        <f>'GAMMA GRIDS'!I50</f>
        <v>-2.4935854699999997</v>
      </c>
    </row>
    <row r="47" spans="1:22" x14ac:dyDescent="0.25">
      <c r="A47" s="379">
        <v>38384</v>
      </c>
      <c r="B47" s="89">
        <f>'GAMMA GRIDS'!B51</f>
        <v>14.501763110000001</v>
      </c>
      <c r="C47" s="89">
        <f t="shared" si="3"/>
        <v>13.081882701666668</v>
      </c>
      <c r="D47" s="89">
        <f t="shared" si="4"/>
        <v>11.662002293333334</v>
      </c>
      <c r="E47" s="89">
        <f t="shared" si="5"/>
        <v>10.242121885</v>
      </c>
      <c r="F47" s="89">
        <f t="shared" si="6"/>
        <v>8.822241476666667</v>
      </c>
      <c r="G47" s="89">
        <f t="shared" si="7"/>
        <v>7.4023610683333336</v>
      </c>
      <c r="H47" s="89">
        <f>'GAMMA GRIDS'!C51</f>
        <v>5.9824806600000002</v>
      </c>
      <c r="I47" s="89">
        <f t="shared" si="8"/>
        <v>4.1160484200000003</v>
      </c>
      <c r="J47" s="89">
        <f>'GAMMA GRIDS'!D51</f>
        <v>2.2496161799999999</v>
      </c>
      <c r="K47" s="89">
        <f>'GAMMA GRIDS'!E51</f>
        <v>0.35169779999999995</v>
      </c>
      <c r="L47" s="89">
        <v>0</v>
      </c>
      <c r="M47" s="89">
        <f>'GAMMA GRIDS'!F51</f>
        <v>-0.31250979000000001</v>
      </c>
      <c r="N47" s="89">
        <f>'GAMMA GRIDS'!G51</f>
        <v>-1.2650296700000001</v>
      </c>
      <c r="O47" s="89">
        <f t="shared" si="9"/>
        <v>-1.663540215</v>
      </c>
      <c r="P47" s="89">
        <f>'GAMMA GRIDS'!H51</f>
        <v>-2.06205076</v>
      </c>
      <c r="Q47" s="89">
        <f t="shared" ref="Q47:U56" si="13">(($V47-$P47)/6)+P47</f>
        <v>-2.2535432216666669</v>
      </c>
      <c r="R47" s="89">
        <f t="shared" si="13"/>
        <v>-2.4450356833333338</v>
      </c>
      <c r="S47" s="89">
        <f t="shared" si="13"/>
        <v>-2.6365281450000007</v>
      </c>
      <c r="T47" s="89">
        <f t="shared" si="13"/>
        <v>-2.8280206066666675</v>
      </c>
      <c r="U47" s="89">
        <f t="shared" si="13"/>
        <v>-3.0195130683333344</v>
      </c>
      <c r="V47" s="89">
        <f>'GAMMA GRIDS'!I51</f>
        <v>-3.21100553</v>
      </c>
    </row>
    <row r="48" spans="1:22" x14ac:dyDescent="0.25">
      <c r="A48" s="379">
        <v>38412</v>
      </c>
      <c r="B48" s="89">
        <f>'GAMMA GRIDS'!B52</f>
        <v>1.6836322699999999</v>
      </c>
      <c r="C48" s="89">
        <f t="shared" si="3"/>
        <v>1.5666801983333336</v>
      </c>
      <c r="D48" s="89">
        <f t="shared" si="4"/>
        <v>1.4497281266666668</v>
      </c>
      <c r="E48" s="89">
        <f t="shared" si="5"/>
        <v>1.3327760550000001</v>
      </c>
      <c r="F48" s="89">
        <f t="shared" si="6"/>
        <v>1.2158239833333333</v>
      </c>
      <c r="G48" s="89">
        <f t="shared" si="7"/>
        <v>1.0988719116666665</v>
      </c>
      <c r="H48" s="89">
        <f>'GAMMA GRIDS'!C52</f>
        <v>0.98191983999999999</v>
      </c>
      <c r="I48" s="89">
        <f t="shared" si="8"/>
        <v>0.5518582649999999</v>
      </c>
      <c r="J48" s="89">
        <f>'GAMMA GRIDS'!D52</f>
        <v>0.12179668999999999</v>
      </c>
      <c r="K48" s="89">
        <f>'GAMMA GRIDS'!E52</f>
        <v>-2.046698999999999E-2</v>
      </c>
      <c r="L48" s="89">
        <v>0</v>
      </c>
      <c r="M48" s="89">
        <f>'GAMMA GRIDS'!F52</f>
        <v>3.5327570000000003E-2</v>
      </c>
      <c r="N48" s="89">
        <f>'GAMMA GRIDS'!G52</f>
        <v>0.25607972000000007</v>
      </c>
      <c r="O48" s="89">
        <f t="shared" si="9"/>
        <v>0.38876170500000007</v>
      </c>
      <c r="P48" s="89">
        <f>'GAMMA GRIDS'!H52</f>
        <v>0.52144369000000002</v>
      </c>
      <c r="Q48" s="89">
        <f t="shared" si="13"/>
        <v>0.53500168000000003</v>
      </c>
      <c r="R48" s="89">
        <f t="shared" si="13"/>
        <v>0.54855967000000005</v>
      </c>
      <c r="S48" s="89">
        <f t="shared" si="13"/>
        <v>0.56211766000000007</v>
      </c>
      <c r="T48" s="89">
        <f t="shared" si="13"/>
        <v>0.57567565000000009</v>
      </c>
      <c r="U48" s="89">
        <f t="shared" si="13"/>
        <v>0.58923364000000011</v>
      </c>
      <c r="V48" s="89">
        <f>'GAMMA GRIDS'!I52</f>
        <v>0.60279163000000002</v>
      </c>
    </row>
    <row r="49" spans="1:22" x14ac:dyDescent="0.25">
      <c r="A49" s="379">
        <v>38443</v>
      </c>
      <c r="B49" s="89">
        <f>'GAMMA GRIDS'!B53</f>
        <v>1.74219309</v>
      </c>
      <c r="C49" s="89">
        <f t="shared" si="3"/>
        <v>1.598625211666667</v>
      </c>
      <c r="D49" s="89">
        <f t="shared" si="4"/>
        <v>1.4550573333333336</v>
      </c>
      <c r="E49" s="89">
        <f t="shared" si="5"/>
        <v>1.3114894550000002</v>
      </c>
      <c r="F49" s="89">
        <f t="shared" si="6"/>
        <v>1.1679215766666668</v>
      </c>
      <c r="G49" s="89">
        <f t="shared" si="7"/>
        <v>1.0243536983333335</v>
      </c>
      <c r="H49" s="89">
        <f>'GAMMA GRIDS'!C53</f>
        <v>0.88078582000000005</v>
      </c>
      <c r="I49" s="89">
        <f t="shared" si="8"/>
        <v>0.48248501500000002</v>
      </c>
      <c r="J49" s="89">
        <f>'GAMMA GRIDS'!D53</f>
        <v>8.4184209999999982E-2</v>
      </c>
      <c r="K49" s="89">
        <f>'GAMMA GRIDS'!E53</f>
        <v>-2.5423879999999996E-2</v>
      </c>
      <c r="L49" s="89">
        <v>0</v>
      </c>
      <c r="M49" s="89">
        <f>'GAMMA GRIDS'!F53</f>
        <v>3.9379790000000012E-2</v>
      </c>
      <c r="N49" s="89">
        <f>'GAMMA GRIDS'!G53</f>
        <v>0.26886631000000005</v>
      </c>
      <c r="O49" s="89">
        <f t="shared" si="9"/>
        <v>0.40347276500000001</v>
      </c>
      <c r="P49" s="89">
        <f>'GAMMA GRIDS'!H53</f>
        <v>0.53807921999999997</v>
      </c>
      <c r="Q49" s="89">
        <f t="shared" si="13"/>
        <v>0.55384781000000005</v>
      </c>
      <c r="R49" s="89">
        <f t="shared" si="13"/>
        <v>0.56961640000000013</v>
      </c>
      <c r="S49" s="89">
        <f t="shared" si="13"/>
        <v>0.58538499000000022</v>
      </c>
      <c r="T49" s="89">
        <f t="shared" si="13"/>
        <v>0.6011535800000003</v>
      </c>
      <c r="U49" s="89">
        <f t="shared" si="13"/>
        <v>0.61692217000000038</v>
      </c>
      <c r="V49" s="89">
        <f>'GAMMA GRIDS'!I53</f>
        <v>0.63269076000000024</v>
      </c>
    </row>
    <row r="50" spans="1:22" x14ac:dyDescent="0.25">
      <c r="A50" s="379">
        <v>38473</v>
      </c>
      <c r="B50" s="89">
        <f>'GAMMA GRIDS'!B54</f>
        <v>2.0241650600000001</v>
      </c>
      <c r="C50" s="89">
        <f t="shared" si="3"/>
        <v>1.8309684066666667</v>
      </c>
      <c r="D50" s="89">
        <f t="shared" si="4"/>
        <v>1.6377717533333334</v>
      </c>
      <c r="E50" s="89">
        <f t="shared" si="5"/>
        <v>1.4445751</v>
      </c>
      <c r="F50" s="89">
        <f t="shared" si="6"/>
        <v>1.2513784466666666</v>
      </c>
      <c r="G50" s="89">
        <f t="shared" si="7"/>
        <v>1.0581817933333333</v>
      </c>
      <c r="H50" s="89">
        <f>'GAMMA GRIDS'!C54</f>
        <v>0.86498513999999993</v>
      </c>
      <c r="I50" s="89">
        <f t="shared" si="8"/>
        <v>0.46059077499999995</v>
      </c>
      <c r="J50" s="89">
        <f>'GAMMA GRIDS'!D54</f>
        <v>5.619641000000003E-2</v>
      </c>
      <c r="K50" s="89">
        <f>'GAMMA GRIDS'!E54</f>
        <v>-3.2492570000000012E-2</v>
      </c>
      <c r="L50" s="89">
        <v>0</v>
      </c>
      <c r="M50" s="89">
        <f>'GAMMA GRIDS'!F54</f>
        <v>4.6725329999999995E-2</v>
      </c>
      <c r="N50" s="89">
        <f>'GAMMA GRIDS'!G54</f>
        <v>0.30541134999999997</v>
      </c>
      <c r="O50" s="89">
        <f t="shared" si="9"/>
        <v>0.45492214999999997</v>
      </c>
      <c r="P50" s="89">
        <f>'GAMMA GRIDS'!H54</f>
        <v>0.60443294999999997</v>
      </c>
      <c r="Q50" s="89">
        <f t="shared" si="13"/>
        <v>0.62517773166666668</v>
      </c>
      <c r="R50" s="89">
        <f t="shared" si="13"/>
        <v>0.64592251333333328</v>
      </c>
      <c r="S50" s="89">
        <f t="shared" si="13"/>
        <v>0.66666729499999988</v>
      </c>
      <c r="T50" s="89">
        <f t="shared" si="13"/>
        <v>0.68741207666666648</v>
      </c>
      <c r="U50" s="89">
        <f t="shared" si="13"/>
        <v>0.70815685833333308</v>
      </c>
      <c r="V50" s="89">
        <f>'GAMMA GRIDS'!I54</f>
        <v>0.72890163999999991</v>
      </c>
    </row>
    <row r="51" spans="1:22" x14ac:dyDescent="0.25">
      <c r="A51" s="379">
        <v>38504</v>
      </c>
      <c r="B51" s="89">
        <f>'GAMMA GRIDS'!B55</f>
        <v>2.1666696999999999</v>
      </c>
      <c r="C51" s="89">
        <f t="shared" si="3"/>
        <v>1.9329735949999998</v>
      </c>
      <c r="D51" s="89">
        <f t="shared" si="4"/>
        <v>1.6992774899999998</v>
      </c>
      <c r="E51" s="89">
        <f t="shared" si="5"/>
        <v>1.4655813849999999</v>
      </c>
      <c r="F51" s="89">
        <f t="shared" si="6"/>
        <v>1.23188528</v>
      </c>
      <c r="G51" s="89">
        <f t="shared" si="7"/>
        <v>0.99818917500000004</v>
      </c>
      <c r="H51" s="89">
        <f>'GAMMA GRIDS'!C55</f>
        <v>0.76449307</v>
      </c>
      <c r="I51" s="89">
        <f t="shared" si="8"/>
        <v>0.386446185</v>
      </c>
      <c r="J51" s="89">
        <f>'GAMMA GRIDS'!D55</f>
        <v>8.3992999999999984E-3</v>
      </c>
      <c r="K51" s="89">
        <f>'GAMMA GRIDS'!E55</f>
        <v>-4.0738259999999984E-2</v>
      </c>
      <c r="L51" s="89">
        <v>0</v>
      </c>
      <c r="M51" s="89">
        <f>'GAMMA GRIDS'!F55</f>
        <v>5.4241190000000009E-2</v>
      </c>
      <c r="N51" s="89">
        <f>'GAMMA GRIDS'!G55</f>
        <v>0.33660510999999993</v>
      </c>
      <c r="O51" s="89">
        <f t="shared" si="9"/>
        <v>0.4957805999999999</v>
      </c>
      <c r="P51" s="89">
        <f>'GAMMA GRIDS'!H55</f>
        <v>0.65495608999999988</v>
      </c>
      <c r="Q51" s="89">
        <f t="shared" si="13"/>
        <v>0.67958511999999993</v>
      </c>
      <c r="R51" s="89">
        <f t="shared" si="13"/>
        <v>0.70421414999999998</v>
      </c>
      <c r="S51" s="89">
        <f t="shared" si="13"/>
        <v>0.72884318000000003</v>
      </c>
      <c r="T51" s="89">
        <f t="shared" si="13"/>
        <v>0.75347221000000009</v>
      </c>
      <c r="U51" s="89">
        <f t="shared" si="13"/>
        <v>0.77810124000000014</v>
      </c>
      <c r="V51" s="89">
        <f>'GAMMA GRIDS'!I55</f>
        <v>0.80273027000000008</v>
      </c>
    </row>
    <row r="52" spans="1:22" x14ac:dyDescent="0.25">
      <c r="A52" s="379">
        <v>38534</v>
      </c>
      <c r="B52" s="89">
        <f>'GAMMA GRIDS'!B56</f>
        <v>-1.8542775</v>
      </c>
      <c r="C52" s="89">
        <f t="shared" si="3"/>
        <v>-1.8358160200000002</v>
      </c>
      <c r="D52" s="89">
        <f t="shared" si="4"/>
        <v>-1.8173545400000002</v>
      </c>
      <c r="E52" s="89">
        <f t="shared" si="5"/>
        <v>-1.7988930600000002</v>
      </c>
      <c r="F52" s="89">
        <f t="shared" si="6"/>
        <v>-1.7804315800000001</v>
      </c>
      <c r="G52" s="89">
        <f t="shared" si="7"/>
        <v>-1.7619701000000001</v>
      </c>
      <c r="H52" s="89">
        <f>'GAMMA GRIDS'!C56</f>
        <v>-1.7435086200000001</v>
      </c>
      <c r="I52" s="89">
        <f t="shared" si="8"/>
        <v>-1.3869622450000001</v>
      </c>
      <c r="J52" s="89">
        <f>'GAMMA GRIDS'!D56</f>
        <v>-1.0304158700000001</v>
      </c>
      <c r="K52" s="89">
        <f>'GAMMA GRIDS'!E56</f>
        <v>-0.21281733000000003</v>
      </c>
      <c r="L52" s="89">
        <v>0</v>
      </c>
      <c r="M52" s="89">
        <f>'GAMMA GRIDS'!F56</f>
        <v>0.21010130999999999</v>
      </c>
      <c r="N52" s="89">
        <f>'GAMMA GRIDS'!G56</f>
        <v>0.97534872000000017</v>
      </c>
      <c r="O52" s="89">
        <f t="shared" si="9"/>
        <v>1.31762325</v>
      </c>
      <c r="P52" s="89">
        <f>'GAMMA GRIDS'!H56</f>
        <v>1.6598977800000001</v>
      </c>
      <c r="Q52" s="89">
        <f t="shared" si="13"/>
        <v>1.7361361566666669</v>
      </c>
      <c r="R52" s="89">
        <f t="shared" si="13"/>
        <v>1.8123745333333336</v>
      </c>
      <c r="S52" s="89">
        <f t="shared" si="13"/>
        <v>1.8886129100000004</v>
      </c>
      <c r="T52" s="89">
        <f t="shared" si="13"/>
        <v>1.9648512866666672</v>
      </c>
      <c r="U52" s="89">
        <f t="shared" si="13"/>
        <v>2.041089663333334</v>
      </c>
      <c r="V52" s="89">
        <f>'GAMMA GRIDS'!I56</f>
        <v>2.1173280400000003</v>
      </c>
    </row>
    <row r="53" spans="1:22" x14ac:dyDescent="0.25">
      <c r="A53" s="379">
        <v>38565</v>
      </c>
      <c r="B53" s="89">
        <f>'GAMMA GRIDS'!B57</f>
        <v>-1.7872061099999998</v>
      </c>
      <c r="C53" s="89">
        <f t="shared" si="3"/>
        <v>-1.7837456233333326</v>
      </c>
      <c r="D53" s="89">
        <f t="shared" si="4"/>
        <v>-1.7802851366666661</v>
      </c>
      <c r="E53" s="89">
        <f t="shared" si="5"/>
        <v>-1.7768246499999996</v>
      </c>
      <c r="F53" s="89">
        <f t="shared" si="6"/>
        <v>-1.773364163333333</v>
      </c>
      <c r="G53" s="89">
        <f t="shared" si="7"/>
        <v>-1.7699036766666665</v>
      </c>
      <c r="H53" s="89">
        <f>'GAMMA GRIDS'!C57</f>
        <v>-1.7664431899999999</v>
      </c>
      <c r="I53" s="89">
        <f t="shared" si="8"/>
        <v>-1.4116266550000001</v>
      </c>
      <c r="J53" s="89">
        <f>'GAMMA GRIDS'!D57</f>
        <v>-1.0568101200000002</v>
      </c>
      <c r="K53" s="89">
        <f>'GAMMA GRIDS'!E57</f>
        <v>-0.21978366999999999</v>
      </c>
      <c r="L53" s="89">
        <v>0</v>
      </c>
      <c r="M53" s="89">
        <f>'GAMMA GRIDS'!F57</f>
        <v>0.21757077000000002</v>
      </c>
      <c r="N53" s="89">
        <f>'GAMMA GRIDS'!G57</f>
        <v>1.0153591500000001</v>
      </c>
      <c r="O53" s="89">
        <f t="shared" si="9"/>
        <v>1.37769035</v>
      </c>
      <c r="P53" s="89">
        <f>'GAMMA GRIDS'!H57</f>
        <v>1.7400215499999998</v>
      </c>
      <c r="Q53" s="89">
        <f t="shared" si="13"/>
        <v>1.8264335999999999</v>
      </c>
      <c r="R53" s="89">
        <f t="shared" si="13"/>
        <v>1.91284565</v>
      </c>
      <c r="S53" s="89">
        <f t="shared" si="13"/>
        <v>1.9992577</v>
      </c>
      <c r="T53" s="89">
        <f t="shared" si="13"/>
        <v>2.0856697500000001</v>
      </c>
      <c r="U53" s="89">
        <f t="shared" si="13"/>
        <v>2.1720818</v>
      </c>
      <c r="V53" s="89">
        <f>'GAMMA GRIDS'!I57</f>
        <v>2.2584938500000002</v>
      </c>
    </row>
    <row r="54" spans="1:22" x14ac:dyDescent="0.25">
      <c r="A54" s="379">
        <v>38596</v>
      </c>
      <c r="B54" s="89">
        <f>'GAMMA GRIDS'!B58</f>
        <v>-1.6443726000000001</v>
      </c>
      <c r="C54" s="89">
        <f t="shared" si="3"/>
        <v>-1.6487162399999997</v>
      </c>
      <c r="D54" s="89">
        <f t="shared" si="4"/>
        <v>-1.6530598799999998</v>
      </c>
      <c r="E54" s="89">
        <f t="shared" si="5"/>
        <v>-1.6574035199999999</v>
      </c>
      <c r="F54" s="89">
        <f t="shared" si="6"/>
        <v>-1.66174716</v>
      </c>
      <c r="G54" s="89">
        <f t="shared" si="7"/>
        <v>-1.6660908000000001</v>
      </c>
      <c r="H54" s="89">
        <f>'GAMMA GRIDS'!C58</f>
        <v>-1.6704344400000002</v>
      </c>
      <c r="I54" s="89">
        <f t="shared" si="8"/>
        <v>-1.3395572100000002</v>
      </c>
      <c r="J54" s="89">
        <f>'GAMMA GRIDS'!D58</f>
        <v>-1.0086799799999999</v>
      </c>
      <c r="K54" s="89">
        <f>'GAMMA GRIDS'!E58</f>
        <v>-0.21103561999999998</v>
      </c>
      <c r="L54" s="89">
        <v>0</v>
      </c>
      <c r="M54" s="89">
        <f>'GAMMA GRIDS'!F58</f>
        <v>0.20937549999999999</v>
      </c>
      <c r="N54" s="89">
        <f>'GAMMA GRIDS'!G58</f>
        <v>0.9812554200000001</v>
      </c>
      <c r="O54" s="89">
        <f t="shared" si="9"/>
        <v>1.335961575</v>
      </c>
      <c r="P54" s="89">
        <f>'GAMMA GRIDS'!H58</f>
        <v>1.6906677299999999</v>
      </c>
      <c r="Q54" s="89">
        <f t="shared" si="13"/>
        <v>1.7794412816666667</v>
      </c>
      <c r="R54" s="89">
        <f t="shared" si="13"/>
        <v>1.8682148333333335</v>
      </c>
      <c r="S54" s="89">
        <f t="shared" si="13"/>
        <v>1.9569883850000003</v>
      </c>
      <c r="T54" s="89">
        <f t="shared" si="13"/>
        <v>2.0457619366666671</v>
      </c>
      <c r="U54" s="89">
        <f t="shared" si="13"/>
        <v>2.1345354883333338</v>
      </c>
      <c r="V54" s="89">
        <f>'GAMMA GRIDS'!I58</f>
        <v>2.2233090400000002</v>
      </c>
    </row>
    <row r="55" spans="1:22" x14ac:dyDescent="0.25">
      <c r="A55" s="379">
        <v>38626</v>
      </c>
      <c r="B55" s="89">
        <f>'GAMMA GRIDS'!B59</f>
        <v>-0.37386480000000022</v>
      </c>
      <c r="C55" s="89">
        <f t="shared" si="3"/>
        <v>-0.46967961500000027</v>
      </c>
      <c r="D55" s="89">
        <f t="shared" si="4"/>
        <v>-0.56549443000000021</v>
      </c>
      <c r="E55" s="89">
        <f t="shared" si="5"/>
        <v>-0.6613092450000001</v>
      </c>
      <c r="F55" s="89">
        <f t="shared" si="6"/>
        <v>-0.75712405999999999</v>
      </c>
      <c r="G55" s="89">
        <f t="shared" si="7"/>
        <v>-0.85293887499999987</v>
      </c>
      <c r="H55" s="89">
        <f>'GAMMA GRIDS'!C59</f>
        <v>-0.94875368999999976</v>
      </c>
      <c r="I55" s="89">
        <f t="shared" si="8"/>
        <v>-0.79831767499999995</v>
      </c>
      <c r="J55" s="89">
        <f>'GAMMA GRIDS'!D59</f>
        <v>-0.64788166000000014</v>
      </c>
      <c r="K55" s="89">
        <f>'GAMMA GRIDS'!E59</f>
        <v>-0.13986187</v>
      </c>
      <c r="L55" s="89">
        <v>0</v>
      </c>
      <c r="M55" s="89">
        <f>'GAMMA GRIDS'!F59</f>
        <v>0.13885299999999998</v>
      </c>
      <c r="N55" s="89">
        <f>'GAMMA GRIDS'!G59</f>
        <v>0.63641986000000006</v>
      </c>
      <c r="O55" s="89">
        <f t="shared" si="9"/>
        <v>0.83018443000000008</v>
      </c>
      <c r="P55" s="89">
        <f>'GAMMA GRIDS'!H59</f>
        <v>1.0239490000000002</v>
      </c>
      <c r="Q55" s="89">
        <f t="shared" si="13"/>
        <v>1.0198267150000002</v>
      </c>
      <c r="R55" s="89">
        <f t="shared" si="13"/>
        <v>1.0157044300000002</v>
      </c>
      <c r="S55" s="89">
        <f t="shared" si="13"/>
        <v>1.0115821450000002</v>
      </c>
      <c r="T55" s="89">
        <f t="shared" si="13"/>
        <v>1.0074598600000002</v>
      </c>
      <c r="U55" s="89">
        <f t="shared" si="13"/>
        <v>1.0033375750000002</v>
      </c>
      <c r="V55" s="89">
        <f>'GAMMA GRIDS'!I59</f>
        <v>0.99921528999999998</v>
      </c>
    </row>
    <row r="56" spans="1:22" x14ac:dyDescent="0.25">
      <c r="A56" s="379">
        <v>38657</v>
      </c>
      <c r="B56" s="89">
        <f>'GAMMA GRIDS'!B60</f>
        <v>-0.62427351999999958</v>
      </c>
      <c r="C56" s="89">
        <f t="shared" si="3"/>
        <v>-0.69981043499999984</v>
      </c>
      <c r="D56" s="89">
        <f t="shared" si="4"/>
        <v>-0.77534734999999988</v>
      </c>
      <c r="E56" s="89">
        <f t="shared" si="5"/>
        <v>-0.85088426499999992</v>
      </c>
      <c r="F56" s="89">
        <f t="shared" si="6"/>
        <v>-0.92642117999999996</v>
      </c>
      <c r="G56" s="89">
        <f t="shared" si="7"/>
        <v>-1.001958095</v>
      </c>
      <c r="H56" s="89">
        <f>'GAMMA GRIDS'!C60</f>
        <v>-1.07749501</v>
      </c>
      <c r="I56" s="89">
        <f t="shared" si="8"/>
        <v>-0.89374063999999998</v>
      </c>
      <c r="J56" s="89">
        <f>'GAMMA GRIDS'!D60</f>
        <v>-0.70998626999999992</v>
      </c>
      <c r="K56" s="89">
        <f>'GAMMA GRIDS'!E60</f>
        <v>-0.15159824000000002</v>
      </c>
      <c r="L56" s="89">
        <v>0</v>
      </c>
      <c r="M56" s="89">
        <f>'GAMMA GRIDS'!F60</f>
        <v>0.15018614</v>
      </c>
      <c r="N56" s="89">
        <f>'GAMMA GRIDS'!G60</f>
        <v>0.68864655999999991</v>
      </c>
      <c r="O56" s="89">
        <f t="shared" si="9"/>
        <v>0.90257163499999993</v>
      </c>
      <c r="P56" s="89">
        <f>'GAMMA GRIDS'!H60</f>
        <v>1.1164967100000001</v>
      </c>
      <c r="Q56" s="89">
        <f t="shared" si="13"/>
        <v>1.1196862616666667</v>
      </c>
      <c r="R56" s="89">
        <f t="shared" si="13"/>
        <v>1.1228758133333334</v>
      </c>
      <c r="S56" s="89">
        <f t="shared" si="13"/>
        <v>1.1260653650000001</v>
      </c>
      <c r="T56" s="89">
        <f t="shared" si="13"/>
        <v>1.1292549166666668</v>
      </c>
      <c r="U56" s="89">
        <f t="shared" si="13"/>
        <v>1.1324444683333335</v>
      </c>
      <c r="V56" s="89">
        <f>'GAMMA GRIDS'!I60</f>
        <v>1.1356340200000004</v>
      </c>
    </row>
    <row r="57" spans="1:22" x14ac:dyDescent="0.25">
      <c r="A57" s="379">
        <v>38687</v>
      </c>
      <c r="B57" s="89">
        <f>'GAMMA GRIDS'!B61</f>
        <v>-0.6133038700000002</v>
      </c>
      <c r="C57" s="89">
        <f t="shared" si="3"/>
        <v>-0.67438191166666661</v>
      </c>
      <c r="D57" s="89">
        <f t="shared" si="4"/>
        <v>-0.73545995333333325</v>
      </c>
      <c r="E57" s="89">
        <f t="shared" si="5"/>
        <v>-0.79653799499999989</v>
      </c>
      <c r="F57" s="89">
        <f t="shared" si="6"/>
        <v>-0.85761603666666653</v>
      </c>
      <c r="G57" s="89">
        <f t="shared" si="7"/>
        <v>-0.91869407833333316</v>
      </c>
      <c r="H57" s="89">
        <f>'GAMMA GRIDS'!C61</f>
        <v>-0.9797721199999998</v>
      </c>
      <c r="I57" s="89">
        <f t="shared" si="8"/>
        <v>-0.80897936499999989</v>
      </c>
      <c r="J57" s="89">
        <f>'GAMMA GRIDS'!D61</f>
        <v>-0.63818660999999999</v>
      </c>
      <c r="K57" s="89">
        <f>'GAMMA GRIDS'!E61</f>
        <v>-0.13550714999999999</v>
      </c>
      <c r="L57" s="89">
        <v>0</v>
      </c>
      <c r="M57" s="89">
        <f>'GAMMA GRIDS'!F61</f>
        <v>0.13390646</v>
      </c>
      <c r="N57" s="89">
        <f>'GAMMA GRIDS'!G61</f>
        <v>0.61078005000000002</v>
      </c>
      <c r="O57" s="89">
        <f t="shared" si="9"/>
        <v>0.79648165000000004</v>
      </c>
      <c r="P57" s="89">
        <f>'GAMMA GRIDS'!H61</f>
        <v>0.98218325000000006</v>
      </c>
      <c r="Q57" s="89">
        <f t="shared" ref="Q57:U66" si="14">(($V57-$P57)/6)+P57</f>
        <v>0.97982443166666677</v>
      </c>
      <c r="R57" s="89">
        <f t="shared" si="14"/>
        <v>0.97746561333333348</v>
      </c>
      <c r="S57" s="89">
        <f t="shared" si="14"/>
        <v>0.97510679500000019</v>
      </c>
      <c r="T57" s="89">
        <f t="shared" si="14"/>
        <v>0.9727479766666669</v>
      </c>
      <c r="U57" s="89">
        <f t="shared" si="14"/>
        <v>0.97038915833333361</v>
      </c>
      <c r="V57" s="89">
        <f>'GAMMA GRIDS'!I61</f>
        <v>0.96803034000000032</v>
      </c>
    </row>
    <row r="58" spans="1:22" x14ac:dyDescent="0.25">
      <c r="A58" s="379">
        <v>38718</v>
      </c>
      <c r="B58" s="89">
        <f>'GAMMA GRIDS'!B62</f>
        <v>-2.06631257</v>
      </c>
      <c r="C58" s="89">
        <f t="shared" si="3"/>
        <v>-2.0277362583333334</v>
      </c>
      <c r="D58" s="89">
        <f t="shared" si="4"/>
        <v>-1.9891599466666665</v>
      </c>
      <c r="E58" s="89">
        <f t="shared" si="5"/>
        <v>-1.9505836349999999</v>
      </c>
      <c r="F58" s="89">
        <f t="shared" si="6"/>
        <v>-1.9120073233333332</v>
      </c>
      <c r="G58" s="89">
        <f t="shared" si="7"/>
        <v>-1.8734310116666666</v>
      </c>
      <c r="H58" s="89">
        <f>'GAMMA GRIDS'!C62</f>
        <v>-1.8348546999999999</v>
      </c>
      <c r="I58" s="89">
        <f t="shared" si="8"/>
        <v>-1.4575509449999999</v>
      </c>
      <c r="J58" s="89">
        <f>'GAMMA GRIDS'!D62</f>
        <v>-1.0802471899999999</v>
      </c>
      <c r="K58" s="89">
        <f>'GAMMA GRIDS'!E62</f>
        <v>-0.22360233000000002</v>
      </c>
      <c r="L58" s="89">
        <v>0</v>
      </c>
      <c r="M58" s="89">
        <f>'GAMMA GRIDS'!F62</f>
        <v>0.22106825000000002</v>
      </c>
      <c r="N58" s="89">
        <f>'GAMMA GRIDS'!G62</f>
        <v>1.0310965999999999</v>
      </c>
      <c r="O58" s="89">
        <f t="shared" si="9"/>
        <v>1.4006312049999998</v>
      </c>
      <c r="P58" s="89">
        <f>'GAMMA GRIDS'!H62</f>
        <v>1.77016581</v>
      </c>
      <c r="Q58" s="89">
        <f t="shared" si="14"/>
        <v>1.8612271583333333</v>
      </c>
      <c r="R58" s="89">
        <f t="shared" si="14"/>
        <v>1.9522885066666666</v>
      </c>
      <c r="S58" s="89">
        <f t="shared" si="14"/>
        <v>2.0433498550000002</v>
      </c>
      <c r="T58" s="89">
        <f t="shared" si="14"/>
        <v>2.1344112033333338</v>
      </c>
      <c r="U58" s="89">
        <f t="shared" si="14"/>
        <v>2.2254725516666674</v>
      </c>
      <c r="V58" s="89">
        <f>'GAMMA GRIDS'!I62</f>
        <v>2.3165339000000005</v>
      </c>
    </row>
    <row r="59" spans="1:22" x14ac:dyDescent="0.25">
      <c r="A59" s="379">
        <v>38749</v>
      </c>
      <c r="B59" s="89">
        <f>'GAMMA GRIDS'!B63</f>
        <v>-1.8567755399999999</v>
      </c>
      <c r="C59" s="89">
        <f t="shared" si="3"/>
        <v>-1.8451315050000001</v>
      </c>
      <c r="D59" s="89">
        <f t="shared" si="4"/>
        <v>-1.8334874700000001</v>
      </c>
      <c r="E59" s="89">
        <f t="shared" si="5"/>
        <v>-1.8218434350000001</v>
      </c>
      <c r="F59" s="89">
        <f t="shared" si="6"/>
        <v>-1.8101994000000001</v>
      </c>
      <c r="G59" s="89">
        <f t="shared" si="7"/>
        <v>-1.7985553650000001</v>
      </c>
      <c r="H59" s="89">
        <f>'GAMMA GRIDS'!C63</f>
        <v>-1.7869113300000001</v>
      </c>
      <c r="I59" s="89">
        <f t="shared" si="8"/>
        <v>-1.4183630100000002</v>
      </c>
      <c r="J59" s="89">
        <f>'GAMMA GRIDS'!D63</f>
        <v>-1.0498146900000001</v>
      </c>
      <c r="K59" s="89">
        <f>'GAMMA GRIDS'!E63</f>
        <v>-0.2161411</v>
      </c>
      <c r="L59" s="89">
        <v>0</v>
      </c>
      <c r="M59" s="89">
        <f>'GAMMA GRIDS'!F63</f>
        <v>0.21269077</v>
      </c>
      <c r="N59" s="89">
        <f>'GAMMA GRIDS'!G63</f>
        <v>0.98482990000000004</v>
      </c>
      <c r="O59" s="89">
        <f t="shared" si="9"/>
        <v>1.3287598549999999</v>
      </c>
      <c r="P59" s="89">
        <f>'GAMMA GRIDS'!H63</f>
        <v>1.6726898100000001</v>
      </c>
      <c r="Q59" s="89">
        <f t="shared" si="14"/>
        <v>1.7482469866666668</v>
      </c>
      <c r="R59" s="89">
        <f t="shared" si="14"/>
        <v>1.8238041633333335</v>
      </c>
      <c r="S59" s="89">
        <f t="shared" si="14"/>
        <v>1.8993613400000002</v>
      </c>
      <c r="T59" s="89">
        <f t="shared" si="14"/>
        <v>1.974918516666667</v>
      </c>
      <c r="U59" s="89">
        <f t="shared" si="14"/>
        <v>2.0504756933333335</v>
      </c>
      <c r="V59" s="89">
        <f>'GAMMA GRIDS'!I63</f>
        <v>2.12603287</v>
      </c>
    </row>
    <row r="60" spans="1:22" x14ac:dyDescent="0.25">
      <c r="A60" s="379">
        <v>38777</v>
      </c>
      <c r="B60" s="89">
        <f>'GAMMA GRIDS'!B64</f>
        <v>-1.8234558099999998</v>
      </c>
      <c r="C60" s="89">
        <f t="shared" si="3"/>
        <v>-1.822538613333333</v>
      </c>
      <c r="D60" s="89">
        <f t="shared" si="4"/>
        <v>-1.8216214166666664</v>
      </c>
      <c r="E60" s="89">
        <f t="shared" si="5"/>
        <v>-1.8207042199999999</v>
      </c>
      <c r="F60" s="89">
        <f t="shared" si="6"/>
        <v>-1.8197870233333333</v>
      </c>
      <c r="G60" s="89">
        <f t="shared" si="7"/>
        <v>-1.8188698266666667</v>
      </c>
      <c r="H60" s="89">
        <f>'GAMMA GRIDS'!C64</f>
        <v>-1.8179526300000002</v>
      </c>
      <c r="I60" s="89">
        <f t="shared" si="8"/>
        <v>-1.4430264350000002</v>
      </c>
      <c r="J60" s="89">
        <f>'GAMMA GRIDS'!D64</f>
        <v>-1.0681002399999999</v>
      </c>
      <c r="K60" s="89">
        <f>'GAMMA GRIDS'!E64</f>
        <v>-0.21948562000000002</v>
      </c>
      <c r="L60" s="89">
        <v>0</v>
      </c>
      <c r="M60" s="89">
        <f>'GAMMA GRIDS'!F64</f>
        <v>0.21560376999999997</v>
      </c>
      <c r="N60" s="89">
        <f>'GAMMA GRIDS'!G64</f>
        <v>0.99448787999999988</v>
      </c>
      <c r="O60" s="89">
        <f t="shared" si="9"/>
        <v>1.33671151</v>
      </c>
      <c r="P60" s="89">
        <f>'GAMMA GRIDS'!H64</f>
        <v>1.6789351400000001</v>
      </c>
      <c r="Q60" s="89">
        <f t="shared" si="14"/>
        <v>1.7484611233333334</v>
      </c>
      <c r="R60" s="89">
        <f t="shared" si="14"/>
        <v>1.8179871066666666</v>
      </c>
      <c r="S60" s="89">
        <f t="shared" si="14"/>
        <v>1.8875130899999999</v>
      </c>
      <c r="T60" s="89">
        <f t="shared" si="14"/>
        <v>1.9570390733333332</v>
      </c>
      <c r="U60" s="89">
        <f t="shared" si="14"/>
        <v>2.0265650566666666</v>
      </c>
      <c r="V60" s="89">
        <f>'GAMMA GRIDS'!I64</f>
        <v>2.0960910400000001</v>
      </c>
    </row>
    <row r="61" spans="1:22" x14ac:dyDescent="0.25">
      <c r="A61" s="379">
        <v>38808</v>
      </c>
      <c r="B61" s="89">
        <f>'GAMMA GRIDS'!B65</f>
        <v>-1.9594772999999999</v>
      </c>
      <c r="C61" s="89">
        <f t="shared" si="3"/>
        <v>-1.9312926583333334</v>
      </c>
      <c r="D61" s="89">
        <f t="shared" si="4"/>
        <v>-1.9031080166666667</v>
      </c>
      <c r="E61" s="89">
        <f t="shared" si="5"/>
        <v>-1.8749233750000001</v>
      </c>
      <c r="F61" s="89">
        <f t="shared" si="6"/>
        <v>-1.8467387333333334</v>
      </c>
      <c r="G61" s="89">
        <f t="shared" si="7"/>
        <v>-1.8185540916666667</v>
      </c>
      <c r="H61" s="89">
        <f>'GAMMA GRIDS'!C65</f>
        <v>-1.79036945</v>
      </c>
      <c r="I61" s="89">
        <f t="shared" si="8"/>
        <v>-1.416241775</v>
      </c>
      <c r="J61" s="89">
        <f>'GAMMA GRIDS'!D65</f>
        <v>-1.0421141</v>
      </c>
      <c r="K61" s="89">
        <f>'GAMMA GRIDS'!E65</f>
        <v>-0.21358495999999999</v>
      </c>
      <c r="L61" s="89">
        <v>0</v>
      </c>
      <c r="M61" s="89">
        <f>'GAMMA GRIDS'!F65</f>
        <v>0.20980773000000003</v>
      </c>
      <c r="N61" s="89">
        <f>'GAMMA GRIDS'!G65</f>
        <v>0.96911693999999993</v>
      </c>
      <c r="O61" s="89">
        <f t="shared" si="9"/>
        <v>1.3049619099999998</v>
      </c>
      <c r="P61" s="89">
        <f>'GAMMA GRIDS'!H65</f>
        <v>1.64080688</v>
      </c>
      <c r="Q61" s="89">
        <f t="shared" si="14"/>
        <v>1.7123170866666666</v>
      </c>
      <c r="R61" s="89">
        <f t="shared" si="14"/>
        <v>1.7838272933333332</v>
      </c>
      <c r="S61" s="89">
        <f t="shared" si="14"/>
        <v>1.8553374999999999</v>
      </c>
      <c r="T61" s="89">
        <f t="shared" si="14"/>
        <v>1.9268477066666665</v>
      </c>
      <c r="U61" s="89">
        <f t="shared" si="14"/>
        <v>1.9983579133333331</v>
      </c>
      <c r="V61" s="89">
        <f>'GAMMA GRIDS'!I65</f>
        <v>2.0698681199999998</v>
      </c>
    </row>
    <row r="62" spans="1:22" x14ac:dyDescent="0.25">
      <c r="A62" s="379">
        <v>38838</v>
      </c>
      <c r="B62" s="89">
        <f>'GAMMA GRIDS'!B66</f>
        <v>-2.0117579500000002</v>
      </c>
      <c r="C62" s="89">
        <f t="shared" si="3"/>
        <v>-1.9810995500000002</v>
      </c>
      <c r="D62" s="89">
        <f t="shared" si="4"/>
        <v>-1.9504411500000001</v>
      </c>
      <c r="E62" s="89">
        <f t="shared" si="5"/>
        <v>-1.91978275</v>
      </c>
      <c r="F62" s="89">
        <f t="shared" si="6"/>
        <v>-1.8891243499999999</v>
      </c>
      <c r="G62" s="89">
        <f t="shared" si="7"/>
        <v>-1.8584659499999998</v>
      </c>
      <c r="H62" s="89">
        <f>'GAMMA GRIDS'!C66</f>
        <v>-1.8278075499999997</v>
      </c>
      <c r="I62" s="89">
        <f t="shared" si="8"/>
        <v>-1.446973855</v>
      </c>
      <c r="J62" s="89">
        <f>'GAMMA GRIDS'!D66</f>
        <v>-1.06614016</v>
      </c>
      <c r="K62" s="89">
        <f>'GAMMA GRIDS'!E66</f>
        <v>-0.21870852000000002</v>
      </c>
      <c r="L62" s="89">
        <v>0</v>
      </c>
      <c r="M62" s="89">
        <f>'GAMMA GRIDS'!F66</f>
        <v>0.21529459000000001</v>
      </c>
      <c r="N62" s="89">
        <f>'GAMMA GRIDS'!G66</f>
        <v>0.99618468999999998</v>
      </c>
      <c r="O62" s="89">
        <f t="shared" si="9"/>
        <v>1.3434382949999999</v>
      </c>
      <c r="P62" s="89">
        <f>'GAMMA GRIDS'!H66</f>
        <v>1.6906919</v>
      </c>
      <c r="Q62" s="89">
        <f t="shared" si="14"/>
        <v>1.7665989033333334</v>
      </c>
      <c r="R62" s="89">
        <f t="shared" si="14"/>
        <v>1.8425059066666667</v>
      </c>
      <c r="S62" s="89">
        <f t="shared" si="14"/>
        <v>1.91841291</v>
      </c>
      <c r="T62" s="89">
        <f t="shared" si="14"/>
        <v>1.9943199133333334</v>
      </c>
      <c r="U62" s="89">
        <f t="shared" si="14"/>
        <v>2.0702269166666669</v>
      </c>
      <c r="V62" s="89">
        <f>'GAMMA GRIDS'!I66</f>
        <v>2.1461339200000005</v>
      </c>
    </row>
    <row r="63" spans="1:22" x14ac:dyDescent="0.25">
      <c r="A63" s="379">
        <v>38869</v>
      </c>
      <c r="B63" s="89">
        <f>'GAMMA GRIDS'!B67</f>
        <v>-1.9833216999999999</v>
      </c>
      <c r="C63" s="89">
        <f t="shared" si="3"/>
        <v>-1.9532559416666664</v>
      </c>
      <c r="D63" s="89">
        <f t="shared" si="4"/>
        <v>-1.9231901833333331</v>
      </c>
      <c r="E63" s="89">
        <f t="shared" si="5"/>
        <v>-1.8931244249999999</v>
      </c>
      <c r="F63" s="89">
        <f t="shared" si="6"/>
        <v>-1.8630586666666666</v>
      </c>
      <c r="G63" s="89">
        <f t="shared" si="7"/>
        <v>-1.8329929083333334</v>
      </c>
      <c r="H63" s="89">
        <f>'GAMMA GRIDS'!C67</f>
        <v>-1.8029271500000001</v>
      </c>
      <c r="I63" s="89">
        <f t="shared" si="8"/>
        <v>-1.4287660150000001</v>
      </c>
      <c r="J63" s="89">
        <f>'GAMMA GRIDS'!D67</f>
        <v>-1.0546048800000001</v>
      </c>
      <c r="K63" s="89">
        <f>'GAMMA GRIDS'!E67</f>
        <v>-0.21670762000000005</v>
      </c>
      <c r="L63" s="89">
        <v>0</v>
      </c>
      <c r="M63" s="89">
        <f>'GAMMA GRIDS'!F67</f>
        <v>0.21363519</v>
      </c>
      <c r="N63" s="89">
        <f>'GAMMA GRIDS'!G67</f>
        <v>0.99014093000000014</v>
      </c>
      <c r="O63" s="89">
        <f t="shared" si="9"/>
        <v>1.33712228</v>
      </c>
      <c r="P63" s="89">
        <f>'GAMMA GRIDS'!H67</f>
        <v>1.6841036300000001</v>
      </c>
      <c r="Q63" s="89">
        <f t="shared" si="14"/>
        <v>1.7616505933333335</v>
      </c>
      <c r="R63" s="89">
        <f t="shared" si="14"/>
        <v>1.839197556666667</v>
      </c>
      <c r="S63" s="89">
        <f t="shared" si="14"/>
        <v>1.9167445200000004</v>
      </c>
      <c r="T63" s="89">
        <f t="shared" si="14"/>
        <v>1.9942914833333338</v>
      </c>
      <c r="U63" s="89">
        <f t="shared" si="14"/>
        <v>2.0718384466666673</v>
      </c>
      <c r="V63" s="89">
        <f>'GAMMA GRIDS'!I67</f>
        <v>2.1493854100000003</v>
      </c>
    </row>
    <row r="64" spans="1:22" x14ac:dyDescent="0.25">
      <c r="A64" s="379">
        <v>38899</v>
      </c>
      <c r="B64" s="89">
        <f>'GAMMA GRIDS'!B68</f>
        <v>-1.8026445600000003</v>
      </c>
      <c r="C64" s="89">
        <f t="shared" si="3"/>
        <v>-1.7862767933333341</v>
      </c>
      <c r="D64" s="89">
        <f t="shared" si="4"/>
        <v>-1.7699090266666673</v>
      </c>
      <c r="E64" s="89">
        <f t="shared" si="5"/>
        <v>-1.7535412600000004</v>
      </c>
      <c r="F64" s="89">
        <f t="shared" si="6"/>
        <v>-1.7371734933333336</v>
      </c>
      <c r="G64" s="89">
        <f t="shared" si="7"/>
        <v>-1.7208057266666668</v>
      </c>
      <c r="H64" s="89">
        <f>'GAMMA GRIDS'!C68</f>
        <v>-1.7044379599999999</v>
      </c>
      <c r="I64" s="89">
        <f t="shared" si="8"/>
        <v>-1.3543587049999999</v>
      </c>
      <c r="J64" s="89">
        <f>'GAMMA GRIDS'!D68</f>
        <v>-1.0042794499999999</v>
      </c>
      <c r="K64" s="89">
        <f>'GAMMA GRIDS'!E68</f>
        <v>-0.20703036</v>
      </c>
      <c r="L64" s="89">
        <v>0</v>
      </c>
      <c r="M64" s="89">
        <f>'GAMMA GRIDS'!F68</f>
        <v>0.20432541999999998</v>
      </c>
      <c r="N64" s="89">
        <f>'GAMMA GRIDS'!G68</f>
        <v>0.94862763000000005</v>
      </c>
      <c r="O64" s="89">
        <f t="shared" si="9"/>
        <v>1.282357985</v>
      </c>
      <c r="P64" s="89">
        <f>'GAMMA GRIDS'!H68</f>
        <v>1.6160883400000001</v>
      </c>
      <c r="Q64" s="89">
        <f t="shared" si="14"/>
        <v>1.6914112100000001</v>
      </c>
      <c r="R64" s="89">
        <f t="shared" si="14"/>
        <v>1.76673408</v>
      </c>
      <c r="S64" s="89">
        <f t="shared" si="14"/>
        <v>1.8420569499999999</v>
      </c>
      <c r="T64" s="89">
        <f t="shared" si="14"/>
        <v>1.9173798199999998</v>
      </c>
      <c r="U64" s="89">
        <f t="shared" si="14"/>
        <v>1.9927026899999998</v>
      </c>
      <c r="V64" s="89">
        <f>'GAMMA GRIDS'!I68</f>
        <v>2.0680255600000002</v>
      </c>
    </row>
    <row r="65" spans="1:22" x14ac:dyDescent="0.25">
      <c r="A65" s="379">
        <v>38930</v>
      </c>
      <c r="B65" s="89">
        <f>'GAMMA GRIDS'!B69</f>
        <v>-1.8062573999999998</v>
      </c>
      <c r="C65" s="89">
        <f t="shared" si="3"/>
        <v>-1.7953655133333328</v>
      </c>
      <c r="D65" s="89">
        <f t="shared" si="4"/>
        <v>-1.7844736266666663</v>
      </c>
      <c r="E65" s="89">
        <f t="shared" si="5"/>
        <v>-1.7735817399999998</v>
      </c>
      <c r="F65" s="89">
        <f t="shared" si="6"/>
        <v>-1.7626898533333333</v>
      </c>
      <c r="G65" s="89">
        <f t="shared" si="7"/>
        <v>-1.7517979666666668</v>
      </c>
      <c r="H65" s="89">
        <f>'GAMMA GRIDS'!C69</f>
        <v>-1.7409060800000002</v>
      </c>
      <c r="I65" s="89">
        <f t="shared" si="8"/>
        <v>-1.3869484300000001</v>
      </c>
      <c r="J65" s="89">
        <f>'GAMMA GRIDS'!D69</f>
        <v>-1.03299078</v>
      </c>
      <c r="K65" s="89">
        <f>'GAMMA GRIDS'!E69</f>
        <v>-0.21397287000000001</v>
      </c>
      <c r="L65" s="89">
        <v>0</v>
      </c>
      <c r="M65" s="89">
        <f>'GAMMA GRIDS'!F69</f>
        <v>0.21159102999999999</v>
      </c>
      <c r="N65" s="89">
        <f>'GAMMA GRIDS'!G69</f>
        <v>0.98630507000000001</v>
      </c>
      <c r="O65" s="89">
        <f t="shared" si="9"/>
        <v>1.3380659650000002</v>
      </c>
      <c r="P65" s="89">
        <f>'GAMMA GRIDS'!H69</f>
        <v>1.6898268600000002</v>
      </c>
      <c r="Q65" s="89">
        <f t="shared" si="14"/>
        <v>1.7740465633333335</v>
      </c>
      <c r="R65" s="89">
        <f t="shared" si="14"/>
        <v>1.8582662666666669</v>
      </c>
      <c r="S65" s="89">
        <f t="shared" si="14"/>
        <v>1.9424859700000003</v>
      </c>
      <c r="T65" s="89">
        <f t="shared" si="14"/>
        <v>2.0267056733333337</v>
      </c>
      <c r="U65" s="89">
        <f t="shared" si="14"/>
        <v>2.1109253766666671</v>
      </c>
      <c r="V65" s="89">
        <f>'GAMMA GRIDS'!I69</f>
        <v>2.1951450800000001</v>
      </c>
    </row>
    <row r="66" spans="1:22" x14ac:dyDescent="0.25">
      <c r="A66" s="379">
        <v>38961</v>
      </c>
      <c r="B66" s="89">
        <f>'GAMMA GRIDS'!B70</f>
        <v>-1.6788806600000001</v>
      </c>
      <c r="C66" s="89">
        <f t="shared" si="3"/>
        <v>-1.6733245416666662</v>
      </c>
      <c r="D66" s="89">
        <f t="shared" si="4"/>
        <v>-1.667768423333333</v>
      </c>
      <c r="E66" s="89">
        <f t="shared" si="5"/>
        <v>-1.6622123049999997</v>
      </c>
      <c r="F66" s="89">
        <f t="shared" si="6"/>
        <v>-1.6566561866666665</v>
      </c>
      <c r="G66" s="89">
        <f t="shared" si="7"/>
        <v>-1.6511000683333332</v>
      </c>
      <c r="H66" s="89">
        <f>'GAMMA GRIDS'!C70</f>
        <v>-1.64554395</v>
      </c>
      <c r="I66" s="89">
        <f t="shared" si="8"/>
        <v>-1.3145406049999999</v>
      </c>
      <c r="J66" s="89">
        <f>'GAMMA GRIDS'!D70</f>
        <v>-0.98353726000000008</v>
      </c>
      <c r="K66" s="89">
        <f>'GAMMA GRIDS'!E70</f>
        <v>-0.20475445000000003</v>
      </c>
      <c r="L66" s="89">
        <v>0</v>
      </c>
      <c r="M66" s="89">
        <f>'GAMMA GRIDS'!F70</f>
        <v>0.20283730999999999</v>
      </c>
      <c r="N66" s="89">
        <f>'GAMMA GRIDS'!G70</f>
        <v>0.94873952000000006</v>
      </c>
      <c r="O66" s="89">
        <f t="shared" si="9"/>
        <v>1.290661185</v>
      </c>
      <c r="P66" s="89">
        <f>'GAMMA GRIDS'!H70</f>
        <v>1.6325828499999999</v>
      </c>
      <c r="Q66" s="89">
        <f t="shared" si="14"/>
        <v>1.7177328699999999</v>
      </c>
      <c r="R66" s="89">
        <f t="shared" si="14"/>
        <v>1.8028828899999998</v>
      </c>
      <c r="S66" s="89">
        <f t="shared" si="14"/>
        <v>1.8880329099999997</v>
      </c>
      <c r="T66" s="89">
        <f t="shared" si="14"/>
        <v>1.9731829299999997</v>
      </c>
      <c r="U66" s="89">
        <f t="shared" si="14"/>
        <v>2.0583329499999996</v>
      </c>
      <c r="V66" s="89">
        <f>'GAMMA GRIDS'!I70</f>
        <v>2.14348297</v>
      </c>
    </row>
    <row r="67" spans="1:22" x14ac:dyDescent="0.25">
      <c r="A67" s="379">
        <v>38991</v>
      </c>
      <c r="B67" s="89">
        <f>'GAMMA GRIDS'!B71</f>
        <v>-0.61690640999999991</v>
      </c>
      <c r="C67" s="89">
        <f t="shared" si="3"/>
        <v>-0.68513902333333343</v>
      </c>
      <c r="D67" s="89">
        <f t="shared" si="4"/>
        <v>-0.75337163666666673</v>
      </c>
      <c r="E67" s="89">
        <f t="shared" si="5"/>
        <v>-0.82160425000000004</v>
      </c>
      <c r="F67" s="89">
        <f t="shared" si="6"/>
        <v>-0.88983686333333334</v>
      </c>
      <c r="G67" s="89">
        <f t="shared" si="7"/>
        <v>-0.95806947666666664</v>
      </c>
      <c r="H67" s="89">
        <f>'GAMMA GRIDS'!C71</f>
        <v>-1.0263020899999999</v>
      </c>
      <c r="I67" s="89">
        <f t="shared" si="8"/>
        <v>-0.84768869000000002</v>
      </c>
      <c r="J67" s="89">
        <f>'GAMMA GRIDS'!D71</f>
        <v>-0.66907528999999999</v>
      </c>
      <c r="K67" s="89">
        <f>'GAMMA GRIDS'!E71</f>
        <v>-0.14204046000000001</v>
      </c>
      <c r="L67" s="89">
        <v>0</v>
      </c>
      <c r="M67" s="89">
        <f>'GAMMA GRIDS'!F71</f>
        <v>0.14033556000000003</v>
      </c>
      <c r="N67" s="89">
        <f>'GAMMA GRIDS'!G71</f>
        <v>0.63974496000000003</v>
      </c>
      <c r="O67" s="89">
        <f t="shared" si="9"/>
        <v>0.83374875500000001</v>
      </c>
      <c r="P67" s="89">
        <f>'GAMMA GRIDS'!H71</f>
        <v>1.02775255</v>
      </c>
      <c r="Q67" s="89">
        <f t="shared" ref="Q67:U76" si="15">(($V67-$P67)/6)+P67</f>
        <v>1.0247781866666665</v>
      </c>
      <c r="R67" s="89">
        <f t="shared" si="15"/>
        <v>1.0218038233333333</v>
      </c>
      <c r="S67" s="89">
        <f t="shared" si="15"/>
        <v>1.0188294600000001</v>
      </c>
      <c r="T67" s="89">
        <f t="shared" si="15"/>
        <v>1.0158550966666668</v>
      </c>
      <c r="U67" s="89">
        <f t="shared" si="15"/>
        <v>1.0128807333333336</v>
      </c>
      <c r="V67" s="89">
        <f>'GAMMA GRIDS'!I71</f>
        <v>1.0099063699999999</v>
      </c>
    </row>
    <row r="68" spans="1:22" x14ac:dyDescent="0.25">
      <c r="A68" s="379">
        <v>39022</v>
      </c>
      <c r="B68" s="89">
        <f>'GAMMA GRIDS'!B72</f>
        <v>-0.88711822000000007</v>
      </c>
      <c r="C68" s="89">
        <f t="shared" si="3"/>
        <v>-0.93103069333333344</v>
      </c>
      <c r="D68" s="89">
        <f t="shared" si="4"/>
        <v>-0.97494316666666681</v>
      </c>
      <c r="E68" s="89">
        <f t="shared" si="5"/>
        <v>-1.0188556400000002</v>
      </c>
      <c r="F68" s="89">
        <f t="shared" si="6"/>
        <v>-1.0627681133333335</v>
      </c>
      <c r="G68" s="89">
        <f t="shared" si="7"/>
        <v>-1.1066805866666669</v>
      </c>
      <c r="H68" s="89">
        <f>'GAMMA GRIDS'!C72</f>
        <v>-1.1505930600000003</v>
      </c>
      <c r="I68" s="89">
        <f t="shared" si="8"/>
        <v>-0.93813573000000017</v>
      </c>
      <c r="J68" s="89">
        <f>'GAMMA GRIDS'!D72</f>
        <v>-0.72567840000000006</v>
      </c>
      <c r="K68" s="89">
        <f>'GAMMA GRIDS'!E72</f>
        <v>-0.15232120000000002</v>
      </c>
      <c r="L68" s="89">
        <v>0</v>
      </c>
      <c r="M68" s="89">
        <f>'GAMMA GRIDS'!F72</f>
        <v>0.15007333</v>
      </c>
      <c r="N68" s="89">
        <f>'GAMMA GRIDS'!G72</f>
        <v>0.6829938900000001</v>
      </c>
      <c r="O68" s="89">
        <f t="shared" si="9"/>
        <v>0.89201832999999997</v>
      </c>
      <c r="P68" s="89">
        <f>'GAMMA GRIDS'!H72</f>
        <v>1.1010427699999998</v>
      </c>
      <c r="Q68" s="89">
        <f t="shared" si="15"/>
        <v>1.1022781866666664</v>
      </c>
      <c r="R68" s="89">
        <f t="shared" si="15"/>
        <v>1.103513603333333</v>
      </c>
      <c r="S68" s="89">
        <f t="shared" si="15"/>
        <v>1.1047490199999996</v>
      </c>
      <c r="T68" s="89">
        <f t="shared" si="15"/>
        <v>1.1059844366666662</v>
      </c>
      <c r="U68" s="89">
        <f t="shared" si="15"/>
        <v>1.1072198533333328</v>
      </c>
      <c r="V68" s="89">
        <f>'GAMMA GRIDS'!I72</f>
        <v>1.1084552699999999</v>
      </c>
    </row>
    <row r="69" spans="1:22" x14ac:dyDescent="0.25">
      <c r="A69" s="379">
        <v>39052</v>
      </c>
      <c r="B69" s="89">
        <f>'GAMMA GRIDS'!B73</f>
        <v>-0.85960994000000013</v>
      </c>
      <c r="C69" s="89">
        <f t="shared" si="3"/>
        <v>-0.89234311666666688</v>
      </c>
      <c r="D69" s="89">
        <f t="shared" si="4"/>
        <v>-0.92507629333333352</v>
      </c>
      <c r="E69" s="89">
        <f t="shared" si="5"/>
        <v>-0.95780947000000016</v>
      </c>
      <c r="F69" s="89">
        <f t="shared" si="6"/>
        <v>-0.9905426466666668</v>
      </c>
      <c r="G69" s="89">
        <f t="shared" si="7"/>
        <v>-1.0232758233333334</v>
      </c>
      <c r="H69" s="89">
        <f>'GAMMA GRIDS'!C73</f>
        <v>-1.056009</v>
      </c>
      <c r="I69" s="89">
        <f t="shared" si="8"/>
        <v>-0.85696169500000008</v>
      </c>
      <c r="J69" s="89">
        <f>'GAMMA GRIDS'!D73</f>
        <v>-0.65791439000000007</v>
      </c>
      <c r="K69" s="89">
        <f>'GAMMA GRIDS'!E73</f>
        <v>-0.13720781000000001</v>
      </c>
      <c r="L69" s="89">
        <v>0</v>
      </c>
      <c r="M69" s="89">
        <f>'GAMMA GRIDS'!F73</f>
        <v>0.13481751</v>
      </c>
      <c r="N69" s="89">
        <f>'GAMMA GRIDS'!G73</f>
        <v>0.61026747000000003</v>
      </c>
      <c r="O69" s="89">
        <f t="shared" si="9"/>
        <v>0.79314258999999998</v>
      </c>
      <c r="P69" s="89">
        <f>'GAMMA GRIDS'!H73</f>
        <v>0.97601771000000004</v>
      </c>
      <c r="Q69" s="89">
        <f t="shared" si="15"/>
        <v>0.97234631333333332</v>
      </c>
      <c r="R69" s="89">
        <f t="shared" si="15"/>
        <v>0.96867491666666661</v>
      </c>
      <c r="S69" s="89">
        <f t="shared" si="15"/>
        <v>0.96500351999999989</v>
      </c>
      <c r="T69" s="89">
        <f t="shared" si="15"/>
        <v>0.96133212333333318</v>
      </c>
      <c r="U69" s="89">
        <f t="shared" si="15"/>
        <v>0.95766072666666646</v>
      </c>
      <c r="V69" s="89">
        <f>'GAMMA GRIDS'!I73</f>
        <v>0.95398932999999975</v>
      </c>
    </row>
    <row r="70" spans="1:22" x14ac:dyDescent="0.25">
      <c r="A70" s="379">
        <v>39083</v>
      </c>
      <c r="B70" s="89">
        <f>'GAMMA GRIDS'!B74</f>
        <v>-2.0591462000000003</v>
      </c>
      <c r="C70" s="89">
        <f t="shared" si="3"/>
        <v>-2.0156224283333337</v>
      </c>
      <c r="D70" s="89">
        <f t="shared" si="4"/>
        <v>-1.9720986566666672</v>
      </c>
      <c r="E70" s="89">
        <f t="shared" si="5"/>
        <v>-1.9285748850000004</v>
      </c>
      <c r="F70" s="89">
        <f t="shared" si="6"/>
        <v>-1.8850511133333336</v>
      </c>
      <c r="G70" s="89">
        <f t="shared" si="7"/>
        <v>-1.8415273416666669</v>
      </c>
      <c r="H70" s="89">
        <f>'GAMMA GRIDS'!C74</f>
        <v>-1.7980035700000001</v>
      </c>
      <c r="I70" s="89">
        <f t="shared" si="8"/>
        <v>-1.4245719700000001</v>
      </c>
      <c r="J70" s="89">
        <f>'GAMMA GRIDS'!D74</f>
        <v>-1.0511403699999999</v>
      </c>
      <c r="K70" s="89">
        <f>'GAMMA GRIDS'!E74</f>
        <v>-0.21680604000000003</v>
      </c>
      <c r="L70" s="89">
        <v>0</v>
      </c>
      <c r="M70" s="89">
        <f>'GAMMA GRIDS'!F74</f>
        <v>0.21413678000000003</v>
      </c>
      <c r="N70" s="89">
        <f>'GAMMA GRIDS'!G74</f>
        <v>0.99766368999999999</v>
      </c>
      <c r="O70" s="89">
        <f t="shared" si="9"/>
        <v>1.3549546649999999</v>
      </c>
      <c r="P70" s="89">
        <f>'GAMMA GRIDS'!H74</f>
        <v>1.7122456399999999</v>
      </c>
      <c r="Q70" s="89">
        <f t="shared" si="15"/>
        <v>1.8005222183333331</v>
      </c>
      <c r="R70" s="89">
        <f t="shared" si="15"/>
        <v>1.8887987966666664</v>
      </c>
      <c r="S70" s="89">
        <f t="shared" si="15"/>
        <v>1.9770753749999996</v>
      </c>
      <c r="T70" s="89">
        <f t="shared" si="15"/>
        <v>2.0653519533333329</v>
      </c>
      <c r="U70" s="89">
        <f t="shared" si="15"/>
        <v>2.1536285316666661</v>
      </c>
      <c r="V70" s="89">
        <f>'GAMMA GRIDS'!I74</f>
        <v>2.2419051099999998</v>
      </c>
    </row>
    <row r="71" spans="1:22" x14ac:dyDescent="0.25">
      <c r="A71" s="379">
        <v>39114</v>
      </c>
      <c r="B71" s="89">
        <f>'GAMMA GRIDS'!B75</f>
        <v>-1.7458959099999998</v>
      </c>
      <c r="C71" s="89">
        <f t="shared" si="3"/>
        <v>-1.7375460966666665</v>
      </c>
      <c r="D71" s="89">
        <f t="shared" si="4"/>
        <v>-1.7291962833333332</v>
      </c>
      <c r="E71" s="89">
        <f t="shared" si="5"/>
        <v>-1.7208464699999999</v>
      </c>
      <c r="F71" s="89">
        <f t="shared" si="6"/>
        <v>-1.7124966566666666</v>
      </c>
      <c r="G71" s="89">
        <f t="shared" si="7"/>
        <v>-1.7041468433333333</v>
      </c>
      <c r="H71" s="89">
        <f>'GAMMA GRIDS'!C75</f>
        <v>-1.69579703</v>
      </c>
      <c r="I71" s="89">
        <f t="shared" si="8"/>
        <v>-1.3497589950000002</v>
      </c>
      <c r="J71" s="89">
        <f>'GAMMA GRIDS'!D75</f>
        <v>-1.0037209600000001</v>
      </c>
      <c r="K71" s="89">
        <f>'GAMMA GRIDS'!E75</f>
        <v>-0.20788673000000002</v>
      </c>
      <c r="L71" s="89">
        <v>0</v>
      </c>
      <c r="M71" s="89">
        <f>'GAMMA GRIDS'!F75</f>
        <v>0.20529650999999999</v>
      </c>
      <c r="N71" s="89">
        <f>'GAMMA GRIDS'!G75</f>
        <v>0.95685207999999999</v>
      </c>
      <c r="O71" s="89">
        <f t="shared" si="9"/>
        <v>1.299003905</v>
      </c>
      <c r="P71" s="89">
        <f>'GAMMA GRIDS'!H75</f>
        <v>1.6411557299999999</v>
      </c>
      <c r="Q71" s="89">
        <f t="shared" si="15"/>
        <v>1.7240112033333332</v>
      </c>
      <c r="R71" s="89">
        <f t="shared" si="15"/>
        <v>1.8068666766666666</v>
      </c>
      <c r="S71" s="89">
        <f t="shared" si="15"/>
        <v>1.8897221499999999</v>
      </c>
      <c r="T71" s="89">
        <f t="shared" si="15"/>
        <v>1.9725776233333332</v>
      </c>
      <c r="U71" s="89">
        <f t="shared" si="15"/>
        <v>2.0554330966666665</v>
      </c>
      <c r="V71" s="89">
        <f>'GAMMA GRIDS'!I75</f>
        <v>2.1382885700000003</v>
      </c>
    </row>
    <row r="72" spans="1:22" x14ac:dyDescent="0.25">
      <c r="A72" s="379">
        <v>39142</v>
      </c>
      <c r="B72" s="89">
        <f>'GAMMA GRIDS'!B76</f>
        <v>-1.6858130400000002</v>
      </c>
      <c r="C72" s="89">
        <f t="shared" ref="C72:C83" si="16">(($B72-$H72)/6)+D72</f>
        <v>-1.6893152233333335</v>
      </c>
      <c r="D72" s="89">
        <f t="shared" ref="D72:D83" si="17">(($B72-$H72)/6)+E72</f>
        <v>-1.6928174066666668</v>
      </c>
      <c r="E72" s="89">
        <f t="shared" ref="E72:E83" si="18">(($B72-$H72)/6)+F72</f>
        <v>-1.6963195900000001</v>
      </c>
      <c r="F72" s="89">
        <f t="shared" ref="F72:F83" si="19">(($B72-$H72)/6)+G72</f>
        <v>-1.6998217733333334</v>
      </c>
      <c r="G72" s="89">
        <f t="shared" ref="G72:G83" si="20">(($B72-$H72)/6)+H72</f>
        <v>-1.7033239566666667</v>
      </c>
      <c r="H72" s="89">
        <f>'GAMMA GRIDS'!C76</f>
        <v>-1.70682614</v>
      </c>
      <c r="I72" s="89">
        <f t="shared" ref="I72:I83" si="21">((H72-J72)/2)+J72</f>
        <v>-1.36098242</v>
      </c>
      <c r="J72" s="89">
        <f>'GAMMA GRIDS'!D76</f>
        <v>-1.0151387000000001</v>
      </c>
      <c r="K72" s="89">
        <f>'GAMMA GRIDS'!E76</f>
        <v>-0.21051022999999999</v>
      </c>
      <c r="L72" s="89">
        <v>0</v>
      </c>
      <c r="M72" s="89">
        <f>'GAMMA GRIDS'!F76</f>
        <v>0.20782635999999999</v>
      </c>
      <c r="N72" s="89">
        <f>'GAMMA GRIDS'!G76</f>
        <v>0.96793662000000003</v>
      </c>
      <c r="O72" s="89">
        <f t="shared" ref="O72:O83" si="22">((P72-N72)/2)+N72</f>
        <v>1.3122856249999999</v>
      </c>
      <c r="P72" s="89">
        <f>'GAMMA GRIDS'!H76</f>
        <v>1.6566346299999997</v>
      </c>
      <c r="Q72" s="89">
        <f t="shared" si="15"/>
        <v>1.7374131516666664</v>
      </c>
      <c r="R72" s="89">
        <f t="shared" si="15"/>
        <v>1.8181916733333332</v>
      </c>
      <c r="S72" s="89">
        <f t="shared" si="15"/>
        <v>1.898970195</v>
      </c>
      <c r="T72" s="89">
        <f t="shared" si="15"/>
        <v>1.9797487166666667</v>
      </c>
      <c r="U72" s="89">
        <f t="shared" si="15"/>
        <v>2.0605272383333335</v>
      </c>
      <c r="V72" s="89">
        <f>'GAMMA GRIDS'!I76</f>
        <v>2.1413057600000003</v>
      </c>
    </row>
    <row r="73" spans="1:22" x14ac:dyDescent="0.25">
      <c r="A73" s="379">
        <v>39173</v>
      </c>
      <c r="B73" s="89">
        <f>'GAMMA GRIDS'!B77</f>
        <v>-1.8101212099999999</v>
      </c>
      <c r="C73" s="89">
        <f t="shared" si="16"/>
        <v>-1.7901657450000001</v>
      </c>
      <c r="D73" s="89">
        <f t="shared" si="17"/>
        <v>-1.7702102800000001</v>
      </c>
      <c r="E73" s="89">
        <f t="shared" si="18"/>
        <v>-1.7502548150000001</v>
      </c>
      <c r="F73" s="89">
        <f t="shared" si="19"/>
        <v>-1.7302993500000001</v>
      </c>
      <c r="G73" s="89">
        <f t="shared" si="20"/>
        <v>-1.7103438850000001</v>
      </c>
      <c r="H73" s="89">
        <f>'GAMMA GRIDS'!C77</f>
        <v>-1.6903884200000001</v>
      </c>
      <c r="I73" s="89">
        <f t="shared" si="21"/>
        <v>-1.3426426200000001</v>
      </c>
      <c r="J73" s="89">
        <f>'GAMMA GRIDS'!D77</f>
        <v>-0.99489682000000013</v>
      </c>
      <c r="K73" s="89">
        <f>'GAMMA GRIDS'!E77</f>
        <v>-0.20554453</v>
      </c>
      <c r="L73" s="89">
        <v>0</v>
      </c>
      <c r="M73" s="89">
        <f>'GAMMA GRIDS'!F77</f>
        <v>0.20273641999999997</v>
      </c>
      <c r="N73" s="89">
        <f>'GAMMA GRIDS'!G77</f>
        <v>0.9440651699999999</v>
      </c>
      <c r="O73" s="89">
        <f t="shared" si="22"/>
        <v>1.2805279449999998</v>
      </c>
      <c r="P73" s="89">
        <f>'GAMMA GRIDS'!H77</f>
        <v>1.6169907199999998</v>
      </c>
      <c r="Q73" s="89">
        <f t="shared" si="15"/>
        <v>1.6975090183333332</v>
      </c>
      <c r="R73" s="89">
        <f t="shared" si="15"/>
        <v>1.7780273166666665</v>
      </c>
      <c r="S73" s="89">
        <f t="shared" si="15"/>
        <v>1.8585456149999997</v>
      </c>
      <c r="T73" s="89">
        <f t="shared" si="15"/>
        <v>1.9390639133333329</v>
      </c>
      <c r="U73" s="89">
        <f t="shared" si="15"/>
        <v>2.0195822116666662</v>
      </c>
      <c r="V73" s="89">
        <f>'GAMMA GRIDS'!I77</f>
        <v>2.1001005099999999</v>
      </c>
    </row>
    <row r="74" spans="1:22" x14ac:dyDescent="0.25">
      <c r="A74" s="379">
        <v>39203</v>
      </c>
      <c r="B74" s="89">
        <f>'GAMMA GRIDS'!B78</f>
        <v>-1.8637656</v>
      </c>
      <c r="C74" s="89">
        <f t="shared" si="16"/>
        <v>-1.8418479683333338</v>
      </c>
      <c r="D74" s="89">
        <f t="shared" si="17"/>
        <v>-1.819930336666667</v>
      </c>
      <c r="E74" s="89">
        <f t="shared" si="18"/>
        <v>-1.7980127050000003</v>
      </c>
      <c r="F74" s="89">
        <f t="shared" si="19"/>
        <v>-1.7760950733333336</v>
      </c>
      <c r="G74" s="89">
        <f t="shared" si="20"/>
        <v>-1.7541774416666669</v>
      </c>
      <c r="H74" s="89">
        <f>'GAMMA GRIDS'!C78</f>
        <v>-1.7322598100000002</v>
      </c>
      <c r="I74" s="89">
        <f t="shared" si="21"/>
        <v>-1.376438635</v>
      </c>
      <c r="J74" s="89">
        <f>'GAMMA GRIDS'!D78</f>
        <v>-1.02061746</v>
      </c>
      <c r="K74" s="89">
        <f>'GAMMA GRIDS'!E78</f>
        <v>-0.21091616000000002</v>
      </c>
      <c r="L74" s="89">
        <v>0</v>
      </c>
      <c r="M74" s="89">
        <f>'GAMMA GRIDS'!F78</f>
        <v>0.20832343</v>
      </c>
      <c r="N74" s="89">
        <f>'GAMMA GRIDS'!G78</f>
        <v>0.97106952000000013</v>
      </c>
      <c r="O74" s="89">
        <f t="shared" si="22"/>
        <v>1.318335635</v>
      </c>
      <c r="P74" s="89">
        <f>'GAMMA GRIDS'!H78</f>
        <v>1.66560175</v>
      </c>
      <c r="Q74" s="89">
        <f t="shared" si="15"/>
        <v>1.7499098100000001</v>
      </c>
      <c r="R74" s="89">
        <f t="shared" si="15"/>
        <v>1.8342178700000003</v>
      </c>
      <c r="S74" s="89">
        <f t="shared" si="15"/>
        <v>1.9185259300000004</v>
      </c>
      <c r="T74" s="89">
        <f t="shared" si="15"/>
        <v>2.0028339900000005</v>
      </c>
      <c r="U74" s="89">
        <f t="shared" si="15"/>
        <v>2.0871420500000006</v>
      </c>
      <c r="V74" s="89">
        <f>'GAMMA GRIDS'!I78</f>
        <v>2.1714501100000003</v>
      </c>
    </row>
    <row r="75" spans="1:22" x14ac:dyDescent="0.25">
      <c r="A75" s="379">
        <v>39234</v>
      </c>
      <c r="B75" s="89">
        <f>'GAMMA GRIDS'!B79</f>
        <v>-1.8162651000000001</v>
      </c>
      <c r="C75" s="89">
        <f t="shared" si="16"/>
        <v>-1.7980302049999999</v>
      </c>
      <c r="D75" s="89">
        <f t="shared" si="17"/>
        <v>-1.7797953099999999</v>
      </c>
      <c r="E75" s="89">
        <f t="shared" si="18"/>
        <v>-1.7615604149999999</v>
      </c>
      <c r="F75" s="89">
        <f t="shared" si="19"/>
        <v>-1.74332552</v>
      </c>
      <c r="G75" s="89">
        <f t="shared" si="20"/>
        <v>-1.725090625</v>
      </c>
      <c r="H75" s="89">
        <f>'GAMMA GRIDS'!C79</f>
        <v>-1.70685573</v>
      </c>
      <c r="I75" s="89">
        <f t="shared" si="21"/>
        <v>-1.3580121199999999</v>
      </c>
      <c r="J75" s="89">
        <f>'GAMMA GRIDS'!D79</f>
        <v>-1.0091685099999999</v>
      </c>
      <c r="K75" s="89">
        <f>'GAMMA GRIDS'!E79</f>
        <v>-0.20887135999999998</v>
      </c>
      <c r="L75" s="89">
        <v>0</v>
      </c>
      <c r="M75" s="89">
        <f>'GAMMA GRIDS'!F79</f>
        <v>0.20658533000000001</v>
      </c>
      <c r="N75" s="89">
        <f>'GAMMA GRIDS'!G79</f>
        <v>0.9642369300000001</v>
      </c>
      <c r="O75" s="89">
        <f t="shared" si="22"/>
        <v>1.310366285</v>
      </c>
      <c r="P75" s="89">
        <f>'GAMMA GRIDS'!H79</f>
        <v>1.6564956399999999</v>
      </c>
      <c r="Q75" s="89">
        <f t="shared" si="15"/>
        <v>1.7416545133333332</v>
      </c>
      <c r="R75" s="89">
        <f t="shared" si="15"/>
        <v>1.8268133866666665</v>
      </c>
      <c r="S75" s="89">
        <f t="shared" si="15"/>
        <v>1.9119722599999998</v>
      </c>
      <c r="T75" s="89">
        <f t="shared" si="15"/>
        <v>1.997131133333333</v>
      </c>
      <c r="U75" s="89">
        <f t="shared" si="15"/>
        <v>2.0822900066666663</v>
      </c>
      <c r="V75" s="89">
        <f>'GAMMA GRIDS'!I79</f>
        <v>2.1674488799999998</v>
      </c>
    </row>
    <row r="76" spans="1:22" x14ac:dyDescent="0.25">
      <c r="A76" s="379">
        <v>39264</v>
      </c>
      <c r="B76" s="89">
        <f>'GAMMA GRIDS'!B80</f>
        <v>-1.56966162</v>
      </c>
      <c r="C76" s="89">
        <f t="shared" si="16"/>
        <v>-1.57328074</v>
      </c>
      <c r="D76" s="89">
        <f t="shared" si="17"/>
        <v>-1.5768998599999999</v>
      </c>
      <c r="E76" s="89">
        <f t="shared" si="18"/>
        <v>-1.5805189799999999</v>
      </c>
      <c r="F76" s="89">
        <f t="shared" si="19"/>
        <v>-1.5841380999999999</v>
      </c>
      <c r="G76" s="89">
        <f t="shared" si="20"/>
        <v>-1.5877572199999999</v>
      </c>
      <c r="H76" s="89">
        <f>'GAMMA GRIDS'!C80</f>
        <v>-1.5913763399999998</v>
      </c>
      <c r="I76" s="89">
        <f t="shared" si="21"/>
        <v>-1.2718169349999999</v>
      </c>
      <c r="J76" s="89">
        <f>'GAMMA GRIDS'!D80</f>
        <v>-0.95225752999999991</v>
      </c>
      <c r="K76" s="89">
        <f>'GAMMA GRIDS'!E80</f>
        <v>-0.19804577999999998</v>
      </c>
      <c r="L76" s="89">
        <v>0</v>
      </c>
      <c r="M76" s="89">
        <f>'GAMMA GRIDS'!F80</f>
        <v>0.19618334000000001</v>
      </c>
      <c r="N76" s="89">
        <f>'GAMMA GRIDS'!G80</f>
        <v>0.91761603999999997</v>
      </c>
      <c r="O76" s="89">
        <f t="shared" si="22"/>
        <v>1.24818049</v>
      </c>
      <c r="P76" s="89">
        <f>'GAMMA GRIDS'!H80</f>
        <v>1.57874494</v>
      </c>
      <c r="Q76" s="89">
        <f t="shared" si="15"/>
        <v>1.6603121866666666</v>
      </c>
      <c r="R76" s="89">
        <f t="shared" si="15"/>
        <v>1.7418794333333332</v>
      </c>
      <c r="S76" s="89">
        <f t="shared" si="15"/>
        <v>1.8234466799999998</v>
      </c>
      <c r="T76" s="89">
        <f t="shared" si="15"/>
        <v>1.9050139266666664</v>
      </c>
      <c r="U76" s="89">
        <f t="shared" si="15"/>
        <v>1.986581173333333</v>
      </c>
      <c r="V76" s="89">
        <f>'GAMMA GRIDS'!I80</f>
        <v>2.06814842</v>
      </c>
    </row>
    <row r="77" spans="1:22" x14ac:dyDescent="0.25">
      <c r="A77" s="379">
        <v>39295</v>
      </c>
      <c r="B77" s="89">
        <f>'GAMMA GRIDS'!B81</f>
        <v>-1.7066145399999999</v>
      </c>
      <c r="C77" s="89">
        <f t="shared" si="16"/>
        <v>-1.6999059249999997</v>
      </c>
      <c r="D77" s="89">
        <f t="shared" si="17"/>
        <v>-1.6931973099999997</v>
      </c>
      <c r="E77" s="89">
        <f t="shared" si="18"/>
        <v>-1.6864886949999998</v>
      </c>
      <c r="F77" s="89">
        <f t="shared" si="19"/>
        <v>-1.6797800799999998</v>
      </c>
      <c r="G77" s="89">
        <f t="shared" si="20"/>
        <v>-1.6730714649999998</v>
      </c>
      <c r="H77" s="89">
        <f>'GAMMA GRIDS'!C81</f>
        <v>-1.6663628499999998</v>
      </c>
      <c r="I77" s="89">
        <f t="shared" si="21"/>
        <v>-1.33018598</v>
      </c>
      <c r="J77" s="89">
        <f>'GAMMA GRIDS'!D81</f>
        <v>-0.99400910999999992</v>
      </c>
      <c r="K77" s="89">
        <f>'GAMMA GRIDS'!E81</f>
        <v>-0.20677594000000002</v>
      </c>
      <c r="L77" s="89">
        <v>0</v>
      </c>
      <c r="M77" s="89">
        <f>'GAMMA GRIDS'!F81</f>
        <v>0.20492742000000003</v>
      </c>
      <c r="N77" s="89">
        <f>'GAMMA GRIDS'!G81</f>
        <v>0.96008343000000007</v>
      </c>
      <c r="O77" s="89">
        <f t="shared" si="22"/>
        <v>1.3087853550000002</v>
      </c>
      <c r="P77" s="89">
        <f>'GAMMA GRIDS'!H81</f>
        <v>1.6574872800000002</v>
      </c>
      <c r="Q77" s="89">
        <f t="shared" ref="Q77:U83" si="23">(($V77-$P77)/6)+P77</f>
        <v>1.7471804783333336</v>
      </c>
      <c r="R77" s="89">
        <f t="shared" si="23"/>
        <v>1.8368736766666669</v>
      </c>
      <c r="S77" s="89">
        <f t="shared" si="23"/>
        <v>1.9265668750000002</v>
      </c>
      <c r="T77" s="89">
        <f t="shared" si="23"/>
        <v>2.0162600733333336</v>
      </c>
      <c r="U77" s="89">
        <f t="shared" si="23"/>
        <v>2.1059532716666669</v>
      </c>
      <c r="V77" s="89">
        <f>'GAMMA GRIDS'!I81</f>
        <v>2.1956464699999998</v>
      </c>
    </row>
    <row r="78" spans="1:22" x14ac:dyDescent="0.25">
      <c r="A78" s="379">
        <v>39326</v>
      </c>
      <c r="B78" s="89">
        <f>'GAMMA GRIDS'!B82</f>
        <v>-1.6019957199999999</v>
      </c>
      <c r="C78" s="89">
        <f t="shared" si="16"/>
        <v>-1.5993113883333334</v>
      </c>
      <c r="D78" s="89">
        <f t="shared" si="17"/>
        <v>-1.5966270566666667</v>
      </c>
      <c r="E78" s="89">
        <f t="shared" si="18"/>
        <v>-1.593942725</v>
      </c>
      <c r="F78" s="89">
        <f t="shared" si="19"/>
        <v>-1.5912583933333333</v>
      </c>
      <c r="G78" s="89">
        <f t="shared" si="20"/>
        <v>-1.5885740616666666</v>
      </c>
      <c r="H78" s="89">
        <f>'GAMMA GRIDS'!C82</f>
        <v>-1.5858897299999999</v>
      </c>
      <c r="I78" s="89">
        <f t="shared" si="21"/>
        <v>-1.26832353</v>
      </c>
      <c r="J78" s="89">
        <f>'GAMMA GRIDS'!D82</f>
        <v>-0.95075732999999996</v>
      </c>
      <c r="K78" s="89">
        <f>'GAMMA GRIDS'!E82</f>
        <v>-0.19847345999999999</v>
      </c>
      <c r="L78" s="89">
        <v>0</v>
      </c>
      <c r="M78" s="89">
        <f>'GAMMA GRIDS'!F82</f>
        <v>0.19693811</v>
      </c>
      <c r="N78" s="89">
        <f>'GAMMA GRIDS'!G82</f>
        <v>0.92483019999999994</v>
      </c>
      <c r="O78" s="89">
        <f t="shared" si="22"/>
        <v>1.263191935</v>
      </c>
      <c r="P78" s="89">
        <f>'GAMMA GRIDS'!H82</f>
        <v>1.6015536699999999</v>
      </c>
      <c r="Q78" s="89">
        <f t="shared" si="23"/>
        <v>1.6909472083333332</v>
      </c>
      <c r="R78" s="89">
        <f t="shared" si="23"/>
        <v>1.7803407466666665</v>
      </c>
      <c r="S78" s="89">
        <f t="shared" si="23"/>
        <v>1.8697342849999998</v>
      </c>
      <c r="T78" s="89">
        <f t="shared" si="23"/>
        <v>1.9591278233333331</v>
      </c>
      <c r="U78" s="89">
        <f t="shared" si="23"/>
        <v>2.0485213616666664</v>
      </c>
      <c r="V78" s="89">
        <f>'GAMMA GRIDS'!I82</f>
        <v>2.1379149000000002</v>
      </c>
    </row>
    <row r="79" spans="1:22" x14ac:dyDescent="0.25">
      <c r="A79" s="379">
        <v>39356</v>
      </c>
      <c r="B79" s="89">
        <f>'GAMMA GRIDS'!B83</f>
        <v>-0.66843743</v>
      </c>
      <c r="C79" s="89">
        <f t="shared" si="16"/>
        <v>-0.73366355166666664</v>
      </c>
      <c r="D79" s="89">
        <f t="shared" si="17"/>
        <v>-0.79888967333333327</v>
      </c>
      <c r="E79" s="89">
        <f t="shared" si="18"/>
        <v>-0.86411579499999991</v>
      </c>
      <c r="F79" s="89">
        <f t="shared" si="19"/>
        <v>-0.92934191666666655</v>
      </c>
      <c r="G79" s="89">
        <f t="shared" si="20"/>
        <v>-0.99456803833333318</v>
      </c>
      <c r="H79" s="89">
        <f>'GAMMA GRIDS'!C83</f>
        <v>-1.0597941599999998</v>
      </c>
      <c r="I79" s="89">
        <f t="shared" si="21"/>
        <v>-0.87258001499999982</v>
      </c>
      <c r="J79" s="89">
        <f>'GAMMA GRIDS'!D83</f>
        <v>-0.68536586999999993</v>
      </c>
      <c r="K79" s="89">
        <f>'GAMMA GRIDS'!E83</f>
        <v>-0.14561010000000002</v>
      </c>
      <c r="L79" s="89">
        <v>0</v>
      </c>
      <c r="M79" s="89">
        <f>'GAMMA GRIDS'!F83</f>
        <v>0.14423015</v>
      </c>
      <c r="N79" s="89">
        <f>'GAMMA GRIDS'!G83</f>
        <v>0.66358872999999996</v>
      </c>
      <c r="O79" s="89">
        <f t="shared" si="22"/>
        <v>0.87555510999999986</v>
      </c>
      <c r="P79" s="89">
        <f>'GAMMA GRIDS'!H83</f>
        <v>1.0875214899999999</v>
      </c>
      <c r="Q79" s="89">
        <f t="shared" si="23"/>
        <v>1.0998603183333331</v>
      </c>
      <c r="R79" s="89">
        <f t="shared" si="23"/>
        <v>1.1121991466666663</v>
      </c>
      <c r="S79" s="89">
        <f t="shared" si="23"/>
        <v>1.1245379749999995</v>
      </c>
      <c r="T79" s="89">
        <f t="shared" si="23"/>
        <v>1.1368768033333327</v>
      </c>
      <c r="U79" s="89">
        <f t="shared" si="23"/>
        <v>1.149215631666666</v>
      </c>
      <c r="V79" s="89">
        <f>'GAMMA GRIDS'!I83</f>
        <v>1.1615544599999996</v>
      </c>
    </row>
    <row r="80" spans="1:22" x14ac:dyDescent="0.25">
      <c r="A80" s="379">
        <v>39387</v>
      </c>
      <c r="B80" s="89">
        <f>'GAMMA GRIDS'!B84</f>
        <v>0.13794841000000002</v>
      </c>
      <c r="C80" s="89">
        <f t="shared" si="16"/>
        <v>0.12745452333333335</v>
      </c>
      <c r="D80" s="89">
        <f t="shared" si="17"/>
        <v>0.11696063666666669</v>
      </c>
      <c r="E80" s="89">
        <f t="shared" si="18"/>
        <v>0.10646675000000001</v>
      </c>
      <c r="F80" s="89">
        <f t="shared" si="19"/>
        <v>9.5972863333333339E-2</v>
      </c>
      <c r="G80" s="89">
        <f t="shared" si="20"/>
        <v>8.5478976666666664E-2</v>
      </c>
      <c r="H80" s="89">
        <f>'GAMMA GRIDS'!C84</f>
        <v>7.498508999999999E-2</v>
      </c>
      <c r="I80" s="89">
        <f t="shared" si="21"/>
        <v>5.7721954999999991E-2</v>
      </c>
      <c r="J80" s="89">
        <f>'GAMMA GRIDS'!D84</f>
        <v>4.045882E-2</v>
      </c>
      <c r="K80" s="89">
        <f>'GAMMA GRIDS'!E84</f>
        <v>8.3692100000000002E-3</v>
      </c>
      <c r="L80" s="89">
        <v>0</v>
      </c>
      <c r="M80" s="89">
        <f>'GAMMA GRIDS'!F84</f>
        <v>-8.4721300000000013E-3</v>
      </c>
      <c r="N80" s="89">
        <f>'GAMMA GRIDS'!G84</f>
        <v>-4.2973529999999996E-2</v>
      </c>
      <c r="O80" s="89">
        <f t="shared" si="22"/>
        <v>-6.4489909999999998E-2</v>
      </c>
      <c r="P80" s="89">
        <f>'GAMMA GRIDS'!H84</f>
        <v>-8.6006289999999999E-2</v>
      </c>
      <c r="Q80" s="89">
        <f t="shared" si="23"/>
        <v>-9.9176600000000004E-2</v>
      </c>
      <c r="R80" s="89">
        <f t="shared" si="23"/>
        <v>-0.11234691000000001</v>
      </c>
      <c r="S80" s="89">
        <f t="shared" si="23"/>
        <v>-0.12551722000000001</v>
      </c>
      <c r="T80" s="89">
        <f t="shared" si="23"/>
        <v>-0.13868753</v>
      </c>
      <c r="U80" s="89">
        <f t="shared" si="23"/>
        <v>-0.15185783999999999</v>
      </c>
      <c r="V80" s="89">
        <f>'GAMMA GRIDS'!I84</f>
        <v>-0.16502815000000001</v>
      </c>
    </row>
    <row r="81" spans="1:22" x14ac:dyDescent="0.25">
      <c r="A81" s="379">
        <v>39417</v>
      </c>
      <c r="B81" s="89">
        <f>'GAMMA GRIDS'!B85</f>
        <v>0.15058972000000001</v>
      </c>
      <c r="C81" s="89">
        <f t="shared" si="16"/>
        <v>0.13789871833333336</v>
      </c>
      <c r="D81" s="89">
        <f t="shared" si="17"/>
        <v>0.12520771666666669</v>
      </c>
      <c r="E81" s="89">
        <f t="shared" si="18"/>
        <v>0.11251671500000002</v>
      </c>
      <c r="F81" s="89">
        <f t="shared" si="19"/>
        <v>9.9825713333333344E-2</v>
      </c>
      <c r="G81" s="89">
        <f t="shared" si="20"/>
        <v>8.713471166666667E-2</v>
      </c>
      <c r="H81" s="89">
        <f>'GAMMA GRIDS'!C85</f>
        <v>7.4443709999999996E-2</v>
      </c>
      <c r="I81" s="89">
        <f t="shared" si="21"/>
        <v>5.6849194999999998E-2</v>
      </c>
      <c r="J81" s="89">
        <f>'GAMMA GRIDS'!D85</f>
        <v>3.925468E-2</v>
      </c>
      <c r="K81" s="89">
        <f>'GAMMA GRIDS'!E85</f>
        <v>8.0540300000000002E-3</v>
      </c>
      <c r="L81" s="89">
        <v>0</v>
      </c>
      <c r="M81" s="89">
        <f>'GAMMA GRIDS'!F85</f>
        <v>-8.1222800000000008E-3</v>
      </c>
      <c r="N81" s="89">
        <f>'GAMMA GRIDS'!G85</f>
        <v>-4.0985729999999998E-2</v>
      </c>
      <c r="O81" s="89">
        <f t="shared" si="22"/>
        <v>-6.1355549999999995E-2</v>
      </c>
      <c r="P81" s="89">
        <f>'GAMMA GRIDS'!H85</f>
        <v>-8.1725369999999992E-2</v>
      </c>
      <c r="Q81" s="89">
        <f t="shared" si="23"/>
        <v>-9.4161931666666657E-2</v>
      </c>
      <c r="R81" s="89">
        <f t="shared" si="23"/>
        <v>-0.10659849333333332</v>
      </c>
      <c r="S81" s="89">
        <f t="shared" si="23"/>
        <v>-0.11903505499999999</v>
      </c>
      <c r="T81" s="89">
        <f t="shared" si="23"/>
        <v>-0.13147161666666665</v>
      </c>
      <c r="U81" s="89">
        <f t="shared" si="23"/>
        <v>-0.1439081783333333</v>
      </c>
      <c r="V81" s="89">
        <f>'GAMMA GRIDS'!I85</f>
        <v>-0.15634473999999998</v>
      </c>
    </row>
    <row r="82" spans="1:22" x14ac:dyDescent="0.25">
      <c r="A82" s="379">
        <v>39417</v>
      </c>
      <c r="B82" s="89">
        <f>'GAMMA GRIDS'!B86</f>
        <v>3.588839000000002E-2</v>
      </c>
      <c r="C82" s="89">
        <f t="shared" si="16"/>
        <v>3.6526068333333356E-2</v>
      </c>
      <c r="D82" s="89">
        <f t="shared" si="17"/>
        <v>3.7163746666666685E-2</v>
      </c>
      <c r="E82" s="89">
        <f t="shared" si="18"/>
        <v>3.7801425000000013E-2</v>
      </c>
      <c r="F82" s="89">
        <f t="shared" si="19"/>
        <v>3.8439103333333342E-2</v>
      </c>
      <c r="G82" s="89">
        <f t="shared" si="20"/>
        <v>3.9076781666666671E-2</v>
      </c>
      <c r="H82" s="89">
        <f>'GAMMA GRIDS'!C86</f>
        <v>3.971446E-2</v>
      </c>
      <c r="I82" s="89">
        <f t="shared" si="21"/>
        <v>3.3052730000000002E-2</v>
      </c>
      <c r="J82" s="89">
        <f>'GAMMA GRIDS'!D86</f>
        <v>2.6390999999999998E-2</v>
      </c>
      <c r="K82" s="89">
        <f>'GAMMA GRIDS'!E86</f>
        <v>6.1501500000000001E-3</v>
      </c>
      <c r="L82" s="89">
        <v>0</v>
      </c>
      <c r="M82" s="89">
        <f>'GAMMA GRIDS'!F86</f>
        <v>-6.4659100000000001E-3</v>
      </c>
      <c r="N82" s="89">
        <f>'GAMMA GRIDS'!G86</f>
        <v>-3.4821100000000001E-2</v>
      </c>
      <c r="O82" s="89">
        <f t="shared" si="22"/>
        <v>-5.4151420000000006E-2</v>
      </c>
      <c r="P82" s="89">
        <f>'GAMMA GRIDS'!H86</f>
        <v>-7.3481740000000004E-2</v>
      </c>
      <c r="Q82" s="89">
        <f t="shared" si="23"/>
        <v>-8.6261206666666673E-2</v>
      </c>
      <c r="R82" s="89">
        <f t="shared" si="23"/>
        <v>-9.9040673333333343E-2</v>
      </c>
      <c r="S82" s="89">
        <f t="shared" si="23"/>
        <v>-0.11182014000000001</v>
      </c>
      <c r="T82" s="89">
        <f t="shared" si="23"/>
        <v>-0.12459960666666668</v>
      </c>
      <c r="U82" s="89">
        <f t="shared" si="23"/>
        <v>-0.13737907333333335</v>
      </c>
      <c r="V82" s="89">
        <f>'GAMMA GRIDS'!I86</f>
        <v>-0.15015854000000001</v>
      </c>
    </row>
    <row r="83" spans="1:22" x14ac:dyDescent="0.25">
      <c r="A83" s="379">
        <v>39387</v>
      </c>
      <c r="B83" s="89">
        <f>'GAMMA GRIDS'!B87</f>
        <v>0.2936918</v>
      </c>
      <c r="C83" s="89">
        <f t="shared" si="16"/>
        <v>0.26045329833333336</v>
      </c>
      <c r="D83" s="89">
        <f t="shared" si="17"/>
        <v>0.22721479666666669</v>
      </c>
      <c r="E83" s="89">
        <f t="shared" si="18"/>
        <v>0.19397629500000002</v>
      </c>
      <c r="F83" s="89">
        <f t="shared" si="19"/>
        <v>0.16073779333333335</v>
      </c>
      <c r="G83" s="89">
        <f t="shared" si="20"/>
        <v>0.12749929166666668</v>
      </c>
      <c r="H83" s="89">
        <f>'GAMMA GRIDS'!C87</f>
        <v>9.4260790000000011E-2</v>
      </c>
      <c r="I83" s="89">
        <f t="shared" si="21"/>
        <v>6.8865240000000008E-2</v>
      </c>
      <c r="J83" s="89">
        <f>'GAMMA GRIDS'!D87</f>
        <v>4.3469689999999998E-2</v>
      </c>
      <c r="K83" s="89">
        <f>'GAMMA GRIDS'!E87</f>
        <v>8.4641999999999998E-3</v>
      </c>
      <c r="L83" s="89">
        <v>0</v>
      </c>
      <c r="M83" s="89">
        <f>'GAMMA GRIDS'!F87</f>
        <v>-8.4495200000000003E-3</v>
      </c>
      <c r="N83" s="89">
        <f>'GAMMA GRIDS'!G87</f>
        <v>-4.2674980000000001E-2</v>
      </c>
      <c r="O83" s="89">
        <f t="shared" si="22"/>
        <v>-6.3801880000000005E-2</v>
      </c>
      <c r="P83" s="89">
        <f>'GAMMA GRIDS'!H87</f>
        <v>-8.4928779999999995E-2</v>
      </c>
      <c r="Q83" s="89">
        <f t="shared" si="23"/>
        <v>-9.8277841666666671E-2</v>
      </c>
      <c r="R83" s="89">
        <f t="shared" si="23"/>
        <v>-0.11162690333333333</v>
      </c>
      <c r="S83" s="89">
        <f t="shared" si="23"/>
        <v>-0.12497596499999999</v>
      </c>
      <c r="T83" s="89">
        <f t="shared" si="23"/>
        <v>-0.13832502666666666</v>
      </c>
      <c r="U83" s="89">
        <f t="shared" si="23"/>
        <v>-0.15167408833333332</v>
      </c>
      <c r="V83" s="89">
        <f>'GAMMA GRIDS'!I87</f>
        <v>-0.16502315000000001</v>
      </c>
    </row>
    <row r="84" spans="1:22" x14ac:dyDescent="0.25">
      <c r="A84" s="386">
        <v>39417</v>
      </c>
    </row>
    <row r="85" spans="1:22" x14ac:dyDescent="0.25">
      <c r="A85" s="386">
        <v>39417</v>
      </c>
    </row>
    <row r="86" spans="1:22" x14ac:dyDescent="0.25">
      <c r="A86" s="386">
        <v>39417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AL220"/>
  <sheetViews>
    <sheetView zoomScale="93" workbookViewId="0">
      <selection activeCell="J11" sqref="J11:R92"/>
    </sheetView>
  </sheetViews>
  <sheetFormatPr defaultRowHeight="13.2" x14ac:dyDescent="0.25"/>
  <sheetData>
    <row r="3" spans="1:38" x14ac:dyDescent="0.25">
      <c r="A3" t="s">
        <v>334</v>
      </c>
      <c r="B3" s="370">
        <f>B11</f>
        <v>0</v>
      </c>
      <c r="C3" s="370">
        <f t="shared" ref="C3:I3" si="0">C11</f>
        <v>0</v>
      </c>
      <c r="D3" s="370">
        <f t="shared" si="0"/>
        <v>0</v>
      </c>
      <c r="E3" s="370">
        <f t="shared" si="0"/>
        <v>0</v>
      </c>
      <c r="F3" s="370">
        <f t="shared" si="0"/>
        <v>0</v>
      </c>
      <c r="G3" s="370">
        <f t="shared" si="0"/>
        <v>0</v>
      </c>
      <c r="H3" s="370">
        <f t="shared" si="0"/>
        <v>0</v>
      </c>
      <c r="I3" s="370">
        <f t="shared" si="0"/>
        <v>0</v>
      </c>
    </row>
    <row r="4" spans="1:38" x14ac:dyDescent="0.25">
      <c r="A4" s="370" t="s">
        <v>344</v>
      </c>
      <c r="B4" s="370">
        <f>SUM(B12:B15)</f>
        <v>828.77290892999963</v>
      </c>
      <c r="C4" s="370">
        <f t="shared" ref="C4:I4" si="1">SUM(C12:C15)</f>
        <v>-200.56486897000013</v>
      </c>
      <c r="D4" s="370">
        <f t="shared" si="1"/>
        <v>-464.71271225999999</v>
      </c>
      <c r="E4" s="370">
        <f t="shared" si="1"/>
        <v>-134.7994851</v>
      </c>
      <c r="F4" s="370">
        <f t="shared" si="1"/>
        <v>149.45436394000001</v>
      </c>
      <c r="G4" s="370">
        <f t="shared" si="1"/>
        <v>863.97413983000001</v>
      </c>
      <c r="H4" s="370">
        <f t="shared" si="1"/>
        <v>1926.6509821</v>
      </c>
      <c r="I4" s="370">
        <f t="shared" si="1"/>
        <v>3902.7584338799998</v>
      </c>
      <c r="J4" s="370"/>
      <c r="K4" s="370"/>
      <c r="L4" s="370"/>
      <c r="M4" s="370"/>
      <c r="N4" s="370"/>
      <c r="O4" s="370"/>
      <c r="P4" s="370"/>
      <c r="Q4" s="371"/>
    </row>
    <row r="5" spans="1:38" x14ac:dyDescent="0.25">
      <c r="A5" s="370" t="s">
        <v>345</v>
      </c>
      <c r="B5" s="370">
        <f>SUM(B16:B22)</f>
        <v>1641.2694635099999</v>
      </c>
      <c r="C5" s="370">
        <f t="shared" ref="C5:I5" si="2">SUM(C16:C22)</f>
        <v>896.06428187000006</v>
      </c>
      <c r="D5" s="370">
        <f t="shared" si="2"/>
        <v>380.22997991999995</v>
      </c>
      <c r="E5" s="370">
        <f t="shared" si="2"/>
        <v>63.10522945000001</v>
      </c>
      <c r="F5" s="370">
        <f t="shared" si="2"/>
        <v>-56.981062250000001</v>
      </c>
      <c r="G5" s="370">
        <f t="shared" si="2"/>
        <v>-231.23345654999997</v>
      </c>
      <c r="H5" s="370">
        <f t="shared" si="2"/>
        <v>-360.77041921000006</v>
      </c>
      <c r="I5" s="370">
        <f t="shared" si="2"/>
        <v>-493.44128811000007</v>
      </c>
      <c r="J5" s="370"/>
      <c r="K5" s="370"/>
      <c r="L5" s="370"/>
      <c r="M5" s="370"/>
      <c r="N5" s="370"/>
      <c r="O5" s="370"/>
      <c r="P5" s="370"/>
      <c r="Q5" s="371"/>
    </row>
    <row r="6" spans="1:38" x14ac:dyDescent="0.25">
      <c r="A6" s="370" t="s">
        <v>346</v>
      </c>
      <c r="B6" s="370">
        <f>SUM(B23:B27)</f>
        <v>-460.81249223000003</v>
      </c>
      <c r="C6" s="370">
        <f t="shared" ref="C6:I6" si="3">SUM(C23:C27)</f>
        <v>-246.39359249999998</v>
      </c>
      <c r="D6" s="370">
        <f t="shared" si="3"/>
        <v>-117.65720676000001</v>
      </c>
      <c r="E6" s="370">
        <f t="shared" si="3"/>
        <v>-22.166447689999998</v>
      </c>
      <c r="F6" s="370">
        <f t="shared" si="3"/>
        <v>21.404285739999999</v>
      </c>
      <c r="G6" s="370">
        <f t="shared" si="3"/>
        <v>99.034119329999996</v>
      </c>
      <c r="H6" s="370">
        <f t="shared" si="3"/>
        <v>178.17014880000002</v>
      </c>
      <c r="I6" s="370">
        <f t="shared" si="3"/>
        <v>285.39459913999997</v>
      </c>
      <c r="J6" s="370"/>
      <c r="K6" s="370"/>
      <c r="L6" s="370"/>
      <c r="M6" s="370"/>
      <c r="N6" s="370"/>
      <c r="O6" s="370"/>
      <c r="P6" s="370"/>
      <c r="Q6" s="371"/>
    </row>
    <row r="7" spans="1:38" x14ac:dyDescent="0.25">
      <c r="A7" s="370" t="s">
        <v>347</v>
      </c>
      <c r="B7" s="370">
        <f>SUM(B28:B36)</f>
        <v>-880.53371862000006</v>
      </c>
      <c r="C7" s="370">
        <f t="shared" ref="C7:I7" si="4">SUM(C28:C36)</f>
        <v>-535.01704476999998</v>
      </c>
      <c r="D7" s="370">
        <f t="shared" si="4"/>
        <v>-269.26913302999998</v>
      </c>
      <c r="E7" s="370">
        <f t="shared" si="4"/>
        <v>-52.314603689999998</v>
      </c>
      <c r="F7" s="370">
        <f t="shared" si="4"/>
        <v>51.116519080000003</v>
      </c>
      <c r="G7" s="370">
        <f t="shared" si="4"/>
        <v>240.97788834000005</v>
      </c>
      <c r="H7" s="370">
        <f t="shared" si="4"/>
        <v>441.21079828000006</v>
      </c>
      <c r="I7" s="370">
        <f t="shared" si="4"/>
        <v>725.88262425000005</v>
      </c>
      <c r="J7" s="370"/>
      <c r="K7" s="370"/>
      <c r="L7" s="370"/>
      <c r="M7" s="370"/>
      <c r="N7" s="370"/>
      <c r="O7" s="370"/>
      <c r="P7" s="370"/>
      <c r="Q7" s="371"/>
    </row>
    <row r="8" spans="1:38" ht="13.8" thickBot="1" x14ac:dyDescent="0.3">
      <c r="A8" s="370" t="s">
        <v>348</v>
      </c>
      <c r="B8" s="370">
        <f>SUM(B37:B211)</f>
        <v>130.17783131000004</v>
      </c>
      <c r="C8" s="370">
        <f t="shared" ref="C8:I8" si="5">SUM(C37:C211)</f>
        <v>16.206677280000012</v>
      </c>
      <c r="D8" s="370">
        <f t="shared" si="5"/>
        <v>-8.0244202399999995</v>
      </c>
      <c r="E8" s="370">
        <f t="shared" si="5"/>
        <v>-3.2099182900000005</v>
      </c>
      <c r="F8" s="370">
        <f t="shared" si="5"/>
        <v>3.6472267199999946</v>
      </c>
      <c r="G8" s="370">
        <f t="shared" si="5"/>
        <v>19.587229919999988</v>
      </c>
      <c r="H8" s="370">
        <f t="shared" si="5"/>
        <v>35.010427190000023</v>
      </c>
      <c r="I8" s="370">
        <f t="shared" si="5"/>
        <v>38.258202769999968</v>
      </c>
      <c r="J8" s="370"/>
      <c r="K8" s="370" t="s">
        <v>238</v>
      </c>
      <c r="L8" s="370"/>
      <c r="M8" s="370"/>
      <c r="N8" s="370"/>
      <c r="O8" s="370"/>
      <c r="P8" s="370"/>
      <c r="Q8" s="371"/>
      <c r="T8" t="s">
        <v>186</v>
      </c>
    </row>
    <row r="9" spans="1:38" x14ac:dyDescent="0.25">
      <c r="A9" s="370"/>
      <c r="B9" s="24" t="s">
        <v>69</v>
      </c>
      <c r="C9" s="24"/>
      <c r="D9" s="24"/>
      <c r="E9" s="24"/>
      <c r="F9" s="24"/>
      <c r="G9" s="24"/>
      <c r="H9" s="24"/>
      <c r="I9" s="25"/>
      <c r="J9" s="370"/>
      <c r="K9" s="24" t="s">
        <v>69</v>
      </c>
      <c r="L9" s="24"/>
      <c r="M9" s="24"/>
      <c r="N9" s="24"/>
      <c r="O9" s="24"/>
      <c r="P9" s="24"/>
      <c r="Q9" s="24"/>
      <c r="R9" s="25"/>
      <c r="T9" s="24" t="s">
        <v>69</v>
      </c>
      <c r="U9" s="24"/>
      <c r="V9" s="24"/>
      <c r="W9" s="24"/>
      <c r="X9" s="24"/>
      <c r="Y9" s="24"/>
      <c r="Z9" s="24"/>
      <c r="AA9" s="25"/>
    </row>
    <row r="10" spans="1:38" ht="13.8" thickBot="1" x14ac:dyDescent="0.3">
      <c r="A10" s="370"/>
      <c r="B10" s="29">
        <v>-2</v>
      </c>
      <c r="C10" s="30">
        <v>-1</v>
      </c>
      <c r="D10" s="30">
        <v>-0.5</v>
      </c>
      <c r="E10" s="30">
        <v>-0.1</v>
      </c>
      <c r="F10" s="30">
        <v>0.1</v>
      </c>
      <c r="G10" s="30">
        <v>0.5</v>
      </c>
      <c r="H10" s="30">
        <v>1</v>
      </c>
      <c r="I10" s="31">
        <v>2</v>
      </c>
      <c r="J10" s="370"/>
      <c r="K10" s="29">
        <v>-2</v>
      </c>
      <c r="L10" s="30">
        <v>-1</v>
      </c>
      <c r="M10" s="30">
        <v>-0.5</v>
      </c>
      <c r="N10" s="30">
        <v>-0.1</v>
      </c>
      <c r="O10" s="30">
        <v>0.1</v>
      </c>
      <c r="P10" s="30">
        <v>0.5</v>
      </c>
      <c r="Q10" s="30">
        <v>1</v>
      </c>
      <c r="R10" s="31">
        <v>2</v>
      </c>
      <c r="T10" s="29">
        <v>-2</v>
      </c>
      <c r="U10" s="30">
        <v>-1</v>
      </c>
      <c r="V10" s="30">
        <v>-0.5</v>
      </c>
      <c r="W10" s="30">
        <v>-0.1</v>
      </c>
      <c r="X10" s="30">
        <v>0.1</v>
      </c>
      <c r="Y10" s="30">
        <v>0.5</v>
      </c>
      <c r="Z10" s="30">
        <v>1</v>
      </c>
      <c r="AA10" s="31">
        <v>2</v>
      </c>
      <c r="AE10" s="29">
        <v>-0.3</v>
      </c>
      <c r="AF10" s="30">
        <v>-0.2</v>
      </c>
      <c r="AG10" s="30">
        <v>-0.1</v>
      </c>
      <c r="AH10" s="30">
        <v>-0.05</v>
      </c>
      <c r="AI10" s="30">
        <v>0.05</v>
      </c>
      <c r="AJ10" s="30">
        <v>0.1</v>
      </c>
      <c r="AK10" s="30">
        <v>0.2</v>
      </c>
      <c r="AL10" s="31">
        <v>0.3</v>
      </c>
    </row>
    <row r="11" spans="1:38" x14ac:dyDescent="0.25">
      <c r="A11" s="379">
        <f t="shared" ref="A11:A74" si="6">J11</f>
        <v>37226</v>
      </c>
      <c r="B11" s="370">
        <v>0</v>
      </c>
      <c r="C11" s="370">
        <v>0</v>
      </c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1">
        <v>0</v>
      </c>
      <c r="J11" s="379">
        <v>37226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1">
        <v>0</v>
      </c>
      <c r="T11" s="35">
        <f t="shared" ref="T11:T74" si="7">B11-K11</f>
        <v>0</v>
      </c>
      <c r="U11" s="35">
        <f t="shared" ref="U11:U73" si="8">C11-L11</f>
        <v>0</v>
      </c>
      <c r="V11" s="35">
        <f t="shared" ref="V11:V73" si="9">D11-M11</f>
        <v>0</v>
      </c>
      <c r="W11" s="35">
        <f t="shared" ref="W11:W73" si="10">E11-N11</f>
        <v>0</v>
      </c>
      <c r="X11" s="35">
        <f t="shared" ref="X11:X73" si="11">F11-O11</f>
        <v>0</v>
      </c>
      <c r="Y11" s="35">
        <f t="shared" ref="Y11:Y73" si="12">G11-P11</f>
        <v>0</v>
      </c>
      <c r="Z11" s="35">
        <f t="shared" ref="Z11:Z73" si="13">H11-Q11</f>
        <v>0</v>
      </c>
      <c r="AA11" s="35">
        <f t="shared" ref="AA11:AA73" si="14">I11-R11</f>
        <v>0</v>
      </c>
    </row>
    <row r="12" spans="1:38" x14ac:dyDescent="0.25">
      <c r="A12" s="379">
        <f t="shared" si="6"/>
        <v>37257</v>
      </c>
      <c r="B12" s="370">
        <v>-202.06414986000001</v>
      </c>
      <c r="C12" s="370">
        <v>-275.17037650000003</v>
      </c>
      <c r="D12" s="370">
        <v>-283.31193064999997</v>
      </c>
      <c r="E12" s="370">
        <v>-68.653740249999998</v>
      </c>
      <c r="F12" s="370">
        <v>71.111642919999994</v>
      </c>
      <c r="G12" s="370">
        <v>378.71091053999993</v>
      </c>
      <c r="H12" s="370">
        <v>822.60343133999993</v>
      </c>
      <c r="I12" s="371">
        <v>1640.2397852499998</v>
      </c>
      <c r="J12" s="379">
        <v>37257</v>
      </c>
      <c r="K12" s="370">
        <v>-62.290568030000003</v>
      </c>
      <c r="L12" s="370">
        <v>-63.457356519999998</v>
      </c>
      <c r="M12" s="370">
        <v>-61.096499119999997</v>
      </c>
      <c r="N12" s="370">
        <v>-15.146198780000001</v>
      </c>
      <c r="O12" s="370">
        <v>14.126413080000001</v>
      </c>
      <c r="P12" s="370">
        <v>43.004165290000003</v>
      </c>
      <c r="Q12" s="370">
        <v>9.2955672400000005</v>
      </c>
      <c r="R12" s="371">
        <v>-115.47669934</v>
      </c>
      <c r="T12" s="35">
        <f t="shared" si="7"/>
        <v>-139.77358183000001</v>
      </c>
      <c r="U12" s="35">
        <f t="shared" si="8"/>
        <v>-211.71301998000004</v>
      </c>
      <c r="V12" s="35">
        <f t="shared" si="9"/>
        <v>-222.21543152999996</v>
      </c>
      <c r="W12" s="35">
        <f t="shared" si="10"/>
        <v>-53.50754147</v>
      </c>
      <c r="X12" s="35">
        <f t="shared" si="11"/>
        <v>56.985229839999995</v>
      </c>
      <c r="Y12" s="35">
        <f t="shared" si="12"/>
        <v>335.70674524999993</v>
      </c>
      <c r="Z12" s="35">
        <f t="shared" si="13"/>
        <v>813.30786409999996</v>
      </c>
      <c r="AA12" s="35">
        <f t="shared" si="14"/>
        <v>1755.7164845899999</v>
      </c>
    </row>
    <row r="13" spans="1:38" x14ac:dyDescent="0.25">
      <c r="A13" s="379">
        <f t="shared" si="6"/>
        <v>37288</v>
      </c>
      <c r="B13" s="370">
        <v>236.26743600999998</v>
      </c>
      <c r="C13" s="370">
        <v>41.408700809999971</v>
      </c>
      <c r="D13" s="370">
        <v>-84.388147599999996</v>
      </c>
      <c r="E13" s="370">
        <v>-36.24707909</v>
      </c>
      <c r="F13" s="370">
        <v>45.246354180000004</v>
      </c>
      <c r="G13" s="370">
        <v>302.02208026000005</v>
      </c>
      <c r="H13" s="370">
        <v>728.23718864</v>
      </c>
      <c r="I13" s="371">
        <v>1584.2152781499999</v>
      </c>
      <c r="J13" s="379">
        <v>37288</v>
      </c>
      <c r="K13" s="370">
        <v>-40.345062179999999</v>
      </c>
      <c r="L13" s="370">
        <v>-35.948248820000003</v>
      </c>
      <c r="M13" s="370">
        <v>-15.30437362</v>
      </c>
      <c r="N13" s="370">
        <v>-1.18105616</v>
      </c>
      <c r="O13" s="370">
        <v>7.2629299999999999E-3</v>
      </c>
      <c r="P13" s="370">
        <v>-11.272264979999999</v>
      </c>
      <c r="Q13" s="370">
        <v>-43.291479010000003</v>
      </c>
      <c r="R13" s="371">
        <v>-114.42471408</v>
      </c>
      <c r="T13" s="35">
        <f t="shared" si="7"/>
        <v>276.61249819</v>
      </c>
      <c r="U13" s="35">
        <f t="shared" si="8"/>
        <v>77.356949629999974</v>
      </c>
      <c r="V13" s="35">
        <f t="shared" si="9"/>
        <v>-69.083773979999989</v>
      </c>
      <c r="W13" s="35">
        <f t="shared" si="10"/>
        <v>-35.066022930000003</v>
      </c>
      <c r="X13" s="35">
        <f t="shared" si="11"/>
        <v>45.239091250000001</v>
      </c>
      <c r="Y13" s="35">
        <f t="shared" si="12"/>
        <v>313.29434524000004</v>
      </c>
      <c r="Z13" s="35">
        <f t="shared" si="13"/>
        <v>771.52866764999999</v>
      </c>
      <c r="AA13" s="35">
        <f t="shared" si="14"/>
        <v>1698.63999223</v>
      </c>
    </row>
    <row r="14" spans="1:38" x14ac:dyDescent="0.25">
      <c r="A14" s="379">
        <f t="shared" si="6"/>
        <v>37316</v>
      </c>
      <c r="B14" s="370">
        <v>2108.2641970499999</v>
      </c>
      <c r="C14" s="370">
        <v>1291.1522518500001</v>
      </c>
      <c r="D14" s="370">
        <v>529.93028264999998</v>
      </c>
      <c r="E14" s="370">
        <v>81.554822060000006</v>
      </c>
      <c r="F14" s="370">
        <v>-69.799781379999985</v>
      </c>
      <c r="G14" s="370">
        <v>-246.17542085999995</v>
      </c>
      <c r="H14" s="370">
        <v>-301.72100562999992</v>
      </c>
      <c r="I14" s="371">
        <v>-194.59186016000001</v>
      </c>
      <c r="J14" s="379">
        <v>37316</v>
      </c>
      <c r="K14" s="370">
        <v>-27.175287010000002</v>
      </c>
      <c r="L14" s="370">
        <v>-23.352008659999999</v>
      </c>
      <c r="M14" s="370">
        <v>-8.5216964399999995</v>
      </c>
      <c r="N14" s="370">
        <v>-0.26722473000000002</v>
      </c>
      <c r="O14" s="370">
        <v>-0.57746454000000003</v>
      </c>
      <c r="P14" s="370">
        <v>-10.86486015</v>
      </c>
      <c r="Q14" s="370">
        <v>-36.425996789999999</v>
      </c>
      <c r="R14" s="371">
        <v>-94.41395962</v>
      </c>
      <c r="T14" s="35">
        <f t="shared" si="7"/>
        <v>2135.4394840599998</v>
      </c>
      <c r="U14" s="35">
        <f t="shared" si="8"/>
        <v>1314.50426051</v>
      </c>
      <c r="V14" s="35">
        <f t="shared" si="9"/>
        <v>538.45197909000001</v>
      </c>
      <c r="W14" s="35">
        <f t="shared" si="10"/>
        <v>81.822046790000002</v>
      </c>
      <c r="X14" s="35">
        <f t="shared" si="11"/>
        <v>-69.222316839999991</v>
      </c>
      <c r="Y14" s="35">
        <f t="shared" si="12"/>
        <v>-235.31056070999995</v>
      </c>
      <c r="Z14" s="35">
        <f t="shared" si="13"/>
        <v>-265.29500883999992</v>
      </c>
      <c r="AA14" s="35">
        <f t="shared" si="14"/>
        <v>-100.17790054000001</v>
      </c>
    </row>
    <row r="15" spans="1:38" x14ac:dyDescent="0.25">
      <c r="A15" s="379">
        <f t="shared" si="6"/>
        <v>37347</v>
      </c>
      <c r="B15" s="370">
        <v>-1313.6945742700004</v>
      </c>
      <c r="C15" s="370">
        <v>-1257.95544513</v>
      </c>
      <c r="D15" s="370">
        <v>-626.94291666000004</v>
      </c>
      <c r="E15" s="370">
        <v>-111.45348782000001</v>
      </c>
      <c r="F15" s="370">
        <v>102.89614821999999</v>
      </c>
      <c r="G15" s="370">
        <v>429.41656989000001</v>
      </c>
      <c r="H15" s="370">
        <v>677.53136774999996</v>
      </c>
      <c r="I15" s="371">
        <v>872.89523063999991</v>
      </c>
      <c r="J15" s="379">
        <v>37347</v>
      </c>
      <c r="K15" s="370">
        <v>-29.081223949999998</v>
      </c>
      <c r="L15" s="370">
        <v>-28.613756639999998</v>
      </c>
      <c r="M15" s="370">
        <v>-17.22560696</v>
      </c>
      <c r="N15" s="370">
        <v>-2.73724072</v>
      </c>
      <c r="O15" s="370">
        <v>2.0488563200000001</v>
      </c>
      <c r="P15" s="370">
        <v>1.99092555</v>
      </c>
      <c r="Q15" s="370">
        <v>-15.44003309</v>
      </c>
      <c r="R15" s="371">
        <v>-76.962209610000002</v>
      </c>
      <c r="T15" s="35">
        <f t="shared" si="7"/>
        <v>-1284.6133503200003</v>
      </c>
      <c r="U15" s="35">
        <f t="shared" si="8"/>
        <v>-1229.34168849</v>
      </c>
      <c r="V15" s="35">
        <f t="shared" si="9"/>
        <v>-609.71730969999999</v>
      </c>
      <c r="W15" s="35">
        <f t="shared" si="10"/>
        <v>-108.7162471</v>
      </c>
      <c r="X15" s="35">
        <f t="shared" si="11"/>
        <v>100.84729189999999</v>
      </c>
      <c r="Y15" s="35">
        <f t="shared" si="12"/>
        <v>427.42564434000002</v>
      </c>
      <c r="Z15" s="35">
        <f t="shared" si="13"/>
        <v>692.97140084</v>
      </c>
      <c r="AA15" s="35">
        <f t="shared" si="14"/>
        <v>949.85744024999985</v>
      </c>
    </row>
    <row r="16" spans="1:38" x14ac:dyDescent="0.25">
      <c r="A16" s="379">
        <f t="shared" si="6"/>
        <v>37377</v>
      </c>
      <c r="B16" s="370">
        <v>288.52590666999998</v>
      </c>
      <c r="C16" s="370">
        <v>196.00703673999999</v>
      </c>
      <c r="D16" s="370">
        <v>86.423110669999986</v>
      </c>
      <c r="E16" s="370">
        <v>14.060780160000002</v>
      </c>
      <c r="F16" s="370">
        <v>-12.393744959999998</v>
      </c>
      <c r="G16" s="370">
        <v>-46.90308190999999</v>
      </c>
      <c r="H16" s="370">
        <v>-65.02583137000002</v>
      </c>
      <c r="I16" s="371">
        <v>-71.087562140000017</v>
      </c>
      <c r="J16" s="379">
        <v>37377</v>
      </c>
      <c r="K16" s="370">
        <v>-29.05545558</v>
      </c>
      <c r="L16" s="370">
        <v>-27.84827237</v>
      </c>
      <c r="M16" s="370">
        <v>-15.00024107</v>
      </c>
      <c r="N16" s="370">
        <v>-2.0745211800000001</v>
      </c>
      <c r="O16" s="370">
        <v>1.3570021699999999</v>
      </c>
      <c r="P16" s="370">
        <v>-1.16081152</v>
      </c>
      <c r="Q16" s="370">
        <v>-20.009189460000002</v>
      </c>
      <c r="R16" s="371">
        <v>-80.167563889999997</v>
      </c>
      <c r="T16" s="35">
        <f t="shared" si="7"/>
        <v>317.58136224999998</v>
      </c>
      <c r="U16" s="35">
        <f t="shared" si="8"/>
        <v>223.85530910999998</v>
      </c>
      <c r="V16" s="35">
        <f t="shared" si="9"/>
        <v>101.42335173999999</v>
      </c>
      <c r="W16" s="35">
        <f t="shared" si="10"/>
        <v>16.135301340000002</v>
      </c>
      <c r="X16" s="35">
        <f t="shared" si="11"/>
        <v>-13.750747129999997</v>
      </c>
      <c r="Y16" s="35">
        <f t="shared" si="12"/>
        <v>-45.742270389999987</v>
      </c>
      <c r="Z16" s="35">
        <f t="shared" si="13"/>
        <v>-45.016641910000018</v>
      </c>
      <c r="AA16" s="35">
        <f t="shared" si="14"/>
        <v>9.0800017499999797</v>
      </c>
    </row>
    <row r="17" spans="1:27" x14ac:dyDescent="0.25">
      <c r="A17" s="379">
        <f t="shared" si="6"/>
        <v>37408</v>
      </c>
      <c r="B17" s="370">
        <v>296.25370695999999</v>
      </c>
      <c r="C17" s="370">
        <v>183.88421448999998</v>
      </c>
      <c r="D17" s="370">
        <v>80.111221639999982</v>
      </c>
      <c r="E17" s="370">
        <v>13.410310340000001</v>
      </c>
      <c r="F17" s="370">
        <v>-12.124700910000003</v>
      </c>
      <c r="G17" s="370">
        <v>-49.226975440000011</v>
      </c>
      <c r="H17" s="370">
        <v>-76.63537116000002</v>
      </c>
      <c r="I17" s="371">
        <v>-104.77634543000001</v>
      </c>
      <c r="J17" s="379">
        <v>37408</v>
      </c>
      <c r="K17" s="370">
        <v>-25.858270999999998</v>
      </c>
      <c r="L17" s="370">
        <v>-22.592684240000001</v>
      </c>
      <c r="M17" s="370">
        <v>-9.3319638999999999</v>
      </c>
      <c r="N17" s="370">
        <v>-0.74564222000000002</v>
      </c>
      <c r="O17" s="370">
        <v>5.427009E-2</v>
      </c>
      <c r="P17" s="370">
        <v>-6.6327153699999997</v>
      </c>
      <c r="Q17" s="370">
        <v>-27.510309530000001</v>
      </c>
      <c r="R17" s="371">
        <v>-84.966169320000006</v>
      </c>
      <c r="T17" s="35">
        <f t="shared" si="7"/>
        <v>322.11197795999999</v>
      </c>
      <c r="U17" s="35">
        <f t="shared" si="8"/>
        <v>206.47689872999999</v>
      </c>
      <c r="V17" s="35">
        <f t="shared" si="9"/>
        <v>89.443185539999988</v>
      </c>
      <c r="W17" s="35">
        <f t="shared" si="10"/>
        <v>14.155952560000001</v>
      </c>
      <c r="X17" s="35">
        <f t="shared" si="11"/>
        <v>-12.178971000000002</v>
      </c>
      <c r="Y17" s="35">
        <f t="shared" si="12"/>
        <v>-42.594260070000011</v>
      </c>
      <c r="Z17" s="35">
        <f t="shared" si="13"/>
        <v>-49.125061630000019</v>
      </c>
      <c r="AA17" s="35">
        <f t="shared" si="14"/>
        <v>-19.81017611</v>
      </c>
    </row>
    <row r="18" spans="1:27" x14ac:dyDescent="0.25">
      <c r="A18" s="379">
        <f t="shared" si="6"/>
        <v>37438</v>
      </c>
      <c r="B18" s="370">
        <v>289.83395673000001</v>
      </c>
      <c r="C18" s="370">
        <v>162.39545256000005</v>
      </c>
      <c r="D18" s="370">
        <v>69.05218619</v>
      </c>
      <c r="E18" s="370">
        <v>11.57362064</v>
      </c>
      <c r="F18" s="370">
        <v>-10.540017049999999</v>
      </c>
      <c r="G18" s="370">
        <v>-43.693861789999993</v>
      </c>
      <c r="H18" s="370">
        <v>-70.503948919999999</v>
      </c>
      <c r="I18" s="371">
        <v>-102.67033648</v>
      </c>
      <c r="J18" s="379">
        <v>37438</v>
      </c>
      <c r="K18" s="370">
        <v>-19.639991649999999</v>
      </c>
      <c r="L18" s="370">
        <v>-15.361166069999999</v>
      </c>
      <c r="M18" s="370">
        <v>-4.2664706399999996</v>
      </c>
      <c r="N18" s="370">
        <v>0.22811627000000001</v>
      </c>
      <c r="O18" s="370">
        <v>-0.82770326000000005</v>
      </c>
      <c r="P18" s="370">
        <v>-9.7934881399999991</v>
      </c>
      <c r="Q18" s="370">
        <v>-30.722075220000001</v>
      </c>
      <c r="R18" s="371">
        <v>-83.532822940000003</v>
      </c>
      <c r="T18" s="35">
        <f t="shared" si="7"/>
        <v>309.47394838000002</v>
      </c>
      <c r="U18" s="35">
        <f t="shared" si="8"/>
        <v>177.75661863000005</v>
      </c>
      <c r="V18" s="35">
        <f t="shared" si="9"/>
        <v>73.318656829999995</v>
      </c>
      <c r="W18" s="35">
        <f t="shared" si="10"/>
        <v>11.34550437</v>
      </c>
      <c r="X18" s="35">
        <f t="shared" si="11"/>
        <v>-9.7123137899999996</v>
      </c>
      <c r="Y18" s="35">
        <f t="shared" si="12"/>
        <v>-33.900373649999992</v>
      </c>
      <c r="Z18" s="35">
        <f t="shared" si="13"/>
        <v>-39.781873699999998</v>
      </c>
      <c r="AA18" s="35">
        <f t="shared" si="14"/>
        <v>-19.13751354</v>
      </c>
    </row>
    <row r="19" spans="1:27" x14ac:dyDescent="0.25">
      <c r="A19" s="379">
        <f t="shared" si="6"/>
        <v>37469</v>
      </c>
      <c r="B19" s="370">
        <v>283.09130453999995</v>
      </c>
      <c r="C19" s="370">
        <v>144.62201225000001</v>
      </c>
      <c r="D19" s="370">
        <v>61.345645379999993</v>
      </c>
      <c r="E19" s="370">
        <v>10.462934090000003</v>
      </c>
      <c r="F19" s="370">
        <v>-9.6476706599999993</v>
      </c>
      <c r="G19" s="370">
        <v>-41.178050259999992</v>
      </c>
      <c r="H19" s="370">
        <v>-68.918317000000002</v>
      </c>
      <c r="I19" s="371">
        <v>-105.09105267999999</v>
      </c>
      <c r="J19" s="379">
        <v>37469</v>
      </c>
      <c r="K19" s="370">
        <v>-13.91757632</v>
      </c>
      <c r="L19" s="370">
        <v>-7.9419172900000001</v>
      </c>
      <c r="M19" s="370">
        <v>0.58699003000000005</v>
      </c>
      <c r="N19" s="370">
        <v>1.1395008200000001</v>
      </c>
      <c r="O19" s="370">
        <v>-1.6510210000000001</v>
      </c>
      <c r="P19" s="370">
        <v>-12.810517190000001</v>
      </c>
      <c r="Q19" s="370">
        <v>-34.031409349999997</v>
      </c>
      <c r="R19" s="371">
        <v>-83.096552119999998</v>
      </c>
      <c r="T19" s="35">
        <f t="shared" si="7"/>
        <v>297.00888085999998</v>
      </c>
      <c r="U19" s="35">
        <f t="shared" si="8"/>
        <v>152.56392954</v>
      </c>
      <c r="V19" s="35">
        <f t="shared" si="9"/>
        <v>60.758655349999991</v>
      </c>
      <c r="W19" s="35">
        <f t="shared" si="10"/>
        <v>9.3234332700000024</v>
      </c>
      <c r="X19" s="35">
        <f t="shared" si="11"/>
        <v>-7.9966496599999992</v>
      </c>
      <c r="Y19" s="35">
        <f t="shared" si="12"/>
        <v>-28.367533069999993</v>
      </c>
      <c r="Z19" s="35">
        <f t="shared" si="13"/>
        <v>-34.886907650000005</v>
      </c>
      <c r="AA19" s="35">
        <f t="shared" si="14"/>
        <v>-21.994500559999992</v>
      </c>
    </row>
    <row r="20" spans="1:27" x14ac:dyDescent="0.25">
      <c r="A20" s="379">
        <f t="shared" si="6"/>
        <v>37500</v>
      </c>
      <c r="B20" s="370">
        <v>261.26224641999994</v>
      </c>
      <c r="C20" s="370">
        <v>122.72834504000001</v>
      </c>
      <c r="D20" s="370">
        <v>50.953795769999999</v>
      </c>
      <c r="E20" s="370">
        <v>8.6314623900000029</v>
      </c>
      <c r="F20" s="370">
        <v>-7.9517247600000012</v>
      </c>
      <c r="G20" s="370">
        <v>-34.016397660000003</v>
      </c>
      <c r="H20" s="370">
        <v>-57.343194219999994</v>
      </c>
      <c r="I20" s="371">
        <v>-89.029955459999996</v>
      </c>
      <c r="J20" s="379">
        <v>37500</v>
      </c>
      <c r="K20" s="370">
        <v>-9.3581576000000002</v>
      </c>
      <c r="L20" s="370">
        <v>-2.94804208</v>
      </c>
      <c r="M20" s="370">
        <v>3.3447555499999999</v>
      </c>
      <c r="N20" s="370">
        <v>1.61308926</v>
      </c>
      <c r="O20" s="370">
        <v>-2.0633674399999999</v>
      </c>
      <c r="P20" s="370">
        <v>-14.20585114</v>
      </c>
      <c r="Q20" s="370">
        <v>-35.316356380000002</v>
      </c>
      <c r="R20" s="371">
        <v>-82.047183059999995</v>
      </c>
      <c r="T20" s="35">
        <f t="shared" si="7"/>
        <v>270.62040401999997</v>
      </c>
      <c r="U20" s="35">
        <f t="shared" si="8"/>
        <v>125.67638712</v>
      </c>
      <c r="V20" s="35">
        <f t="shared" si="9"/>
        <v>47.609040219999997</v>
      </c>
      <c r="W20" s="35">
        <f t="shared" si="10"/>
        <v>7.0183731300000032</v>
      </c>
      <c r="X20" s="35">
        <f t="shared" si="11"/>
        <v>-5.8883573200000008</v>
      </c>
      <c r="Y20" s="35">
        <f t="shared" si="12"/>
        <v>-19.810546520000003</v>
      </c>
      <c r="Z20" s="35">
        <f t="shared" si="13"/>
        <v>-22.026837839999992</v>
      </c>
      <c r="AA20" s="35">
        <f t="shared" si="14"/>
        <v>-6.9827724000000018</v>
      </c>
    </row>
    <row r="21" spans="1:27" x14ac:dyDescent="0.25">
      <c r="A21" s="379">
        <f t="shared" si="6"/>
        <v>37530</v>
      </c>
      <c r="B21" s="370">
        <v>249.94040224000003</v>
      </c>
      <c r="C21" s="370">
        <v>109.47307324000002</v>
      </c>
      <c r="D21" s="370">
        <v>45.191693299999997</v>
      </c>
      <c r="E21" s="370">
        <v>7.7142048900000004</v>
      </c>
      <c r="F21" s="370">
        <v>-7.1514626499999974</v>
      </c>
      <c r="G21" s="370">
        <v>-31.088269599999997</v>
      </c>
      <c r="H21" s="370">
        <v>-53.516768910000003</v>
      </c>
      <c r="I21" s="371">
        <v>-85.770894709999993</v>
      </c>
      <c r="J21" s="379">
        <v>37530</v>
      </c>
      <c r="K21" s="370">
        <v>-6.6028166199999996</v>
      </c>
      <c r="L21" s="370">
        <v>-0.42069985999999998</v>
      </c>
      <c r="M21" s="370">
        <v>4.4723647800000004</v>
      </c>
      <c r="N21" s="370">
        <v>1.7576115800000001</v>
      </c>
      <c r="O21" s="370">
        <v>-2.1601252299999998</v>
      </c>
      <c r="P21" s="370">
        <v>-14.22742382</v>
      </c>
      <c r="Q21" s="370">
        <v>-34.434884250000003</v>
      </c>
      <c r="R21" s="371">
        <v>-78.465682839999999</v>
      </c>
      <c r="T21" s="35">
        <f t="shared" si="7"/>
        <v>256.54321886000002</v>
      </c>
      <c r="U21" s="35">
        <f t="shared" si="8"/>
        <v>109.89377310000002</v>
      </c>
      <c r="V21" s="35">
        <f t="shared" si="9"/>
        <v>40.719328519999998</v>
      </c>
      <c r="W21" s="35">
        <f t="shared" si="10"/>
        <v>5.9565933100000006</v>
      </c>
      <c r="X21" s="35">
        <f t="shared" si="11"/>
        <v>-4.9913374199999971</v>
      </c>
      <c r="Y21" s="35">
        <f t="shared" si="12"/>
        <v>-16.860845779999998</v>
      </c>
      <c r="Z21" s="35">
        <f t="shared" si="13"/>
        <v>-19.08188466</v>
      </c>
      <c r="AA21" s="35">
        <f t="shared" si="14"/>
        <v>-7.3052118699999937</v>
      </c>
    </row>
    <row r="22" spans="1:27" x14ac:dyDescent="0.25">
      <c r="A22" s="379">
        <f t="shared" si="6"/>
        <v>37561</v>
      </c>
      <c r="B22" s="370">
        <v>-27.638060049999979</v>
      </c>
      <c r="C22" s="370">
        <v>-23.045852450000005</v>
      </c>
      <c r="D22" s="370">
        <v>-12.847673029999999</v>
      </c>
      <c r="E22" s="370">
        <v>-2.7480830600000004</v>
      </c>
      <c r="F22" s="370">
        <v>2.8282587399999999</v>
      </c>
      <c r="G22" s="370">
        <v>14.873180109999998</v>
      </c>
      <c r="H22" s="370">
        <v>31.173012370000006</v>
      </c>
      <c r="I22" s="371">
        <v>64.984858790000004</v>
      </c>
      <c r="J22" s="379">
        <v>37561</v>
      </c>
      <c r="K22" s="370">
        <v>-64.357055500000001</v>
      </c>
      <c r="L22" s="370">
        <v>-16.608815669999998</v>
      </c>
      <c r="M22" s="370">
        <v>-1.3890956299999999</v>
      </c>
      <c r="N22" s="370">
        <v>0.69146585000000005</v>
      </c>
      <c r="O22" s="370">
        <v>-1.10077775</v>
      </c>
      <c r="P22" s="370">
        <v>-8.8187287100000002</v>
      </c>
      <c r="Q22" s="370">
        <v>-23.308842729999999</v>
      </c>
      <c r="R22" s="371">
        <v>-56.690336569999999</v>
      </c>
      <c r="T22" s="35">
        <f t="shared" si="7"/>
        <v>36.718995450000023</v>
      </c>
      <c r="U22" s="35">
        <f t="shared" si="8"/>
        <v>-6.4370367800000068</v>
      </c>
      <c r="V22" s="35">
        <f t="shared" si="9"/>
        <v>-11.458577399999999</v>
      </c>
      <c r="W22" s="35">
        <f t="shared" si="10"/>
        <v>-3.4395489100000005</v>
      </c>
      <c r="X22" s="35">
        <f t="shared" si="11"/>
        <v>3.9290364899999997</v>
      </c>
      <c r="Y22" s="35">
        <f t="shared" si="12"/>
        <v>23.691908819999998</v>
      </c>
      <c r="Z22" s="35">
        <f t="shared" si="13"/>
        <v>54.481855100000004</v>
      </c>
      <c r="AA22" s="35">
        <f t="shared" si="14"/>
        <v>121.67519536</v>
      </c>
    </row>
    <row r="23" spans="1:27" x14ac:dyDescent="0.25">
      <c r="A23" s="379">
        <f t="shared" si="6"/>
        <v>37591</v>
      </c>
      <c r="B23" s="370">
        <v>77.355604439999979</v>
      </c>
      <c r="C23" s="370">
        <v>26.652043670000001</v>
      </c>
      <c r="D23" s="370">
        <v>9.2641977000000004</v>
      </c>
      <c r="E23" s="370">
        <v>1.21436828</v>
      </c>
      <c r="F23" s="370">
        <v>-0.90872367999999959</v>
      </c>
      <c r="G23" s="370">
        <v>-1.7554601399999985</v>
      </c>
      <c r="H23" s="370">
        <v>2.3204874900000014</v>
      </c>
      <c r="I23" s="371">
        <v>20.52771559</v>
      </c>
      <c r="J23" s="379">
        <v>37591</v>
      </c>
      <c r="K23" s="370">
        <v>-52.804041099999999</v>
      </c>
      <c r="L23" s="370">
        <v>-5.7744193499999996</v>
      </c>
      <c r="M23" s="370">
        <v>3.1256947799999999</v>
      </c>
      <c r="N23" s="370">
        <v>1.3927125600000001</v>
      </c>
      <c r="O23" s="370">
        <v>-1.7020431199999999</v>
      </c>
      <c r="P23" s="370">
        <v>-10.93331553</v>
      </c>
      <c r="Q23" s="370">
        <v>-25.760516519999999</v>
      </c>
      <c r="R23" s="371">
        <v>-57.246010069999997</v>
      </c>
      <c r="T23" s="35">
        <f t="shared" si="7"/>
        <v>130.15964553999999</v>
      </c>
      <c r="U23" s="35">
        <f t="shared" si="8"/>
        <v>32.42646302</v>
      </c>
      <c r="V23" s="35">
        <f t="shared" si="9"/>
        <v>6.1385029200000005</v>
      </c>
      <c r="W23" s="35">
        <f t="shared" si="10"/>
        <v>-0.17834428000000013</v>
      </c>
      <c r="X23" s="35">
        <f t="shared" si="11"/>
        <v>0.79331944000000032</v>
      </c>
      <c r="Y23" s="35">
        <f t="shared" si="12"/>
        <v>9.1778553900000013</v>
      </c>
      <c r="Z23" s="35">
        <f t="shared" si="13"/>
        <v>28.081004010000001</v>
      </c>
      <c r="AA23" s="35">
        <f t="shared" si="14"/>
        <v>77.773725659999997</v>
      </c>
    </row>
    <row r="24" spans="1:27" x14ac:dyDescent="0.25">
      <c r="A24" s="379">
        <f t="shared" si="6"/>
        <v>37622</v>
      </c>
      <c r="B24" s="370">
        <v>-180.48587193</v>
      </c>
      <c r="C24" s="370">
        <v>-80.900393309999998</v>
      </c>
      <c r="D24" s="370">
        <v>-35.544272960000001</v>
      </c>
      <c r="E24" s="370">
        <v>-6.3001897400000004</v>
      </c>
      <c r="F24" s="370">
        <v>5.9100598499999997</v>
      </c>
      <c r="G24" s="370">
        <v>25.884495299999998</v>
      </c>
      <c r="H24" s="370">
        <v>43.652408550000004</v>
      </c>
      <c r="I24" s="371">
        <v>61.965318419999996</v>
      </c>
      <c r="J24" s="379">
        <v>37622</v>
      </c>
      <c r="K24" s="370">
        <v>-30.445993619999999</v>
      </c>
      <c r="L24" s="370">
        <v>-4.3594795800000004</v>
      </c>
      <c r="M24" s="370">
        <v>0.77759389999999995</v>
      </c>
      <c r="N24" s="370">
        <v>0.5457959</v>
      </c>
      <c r="O24" s="370">
        <v>-0.70944211999999995</v>
      </c>
      <c r="P24" s="370">
        <v>-4.8805062299999999</v>
      </c>
      <c r="Q24" s="370">
        <v>-12.09383603</v>
      </c>
      <c r="R24" s="371">
        <v>-28.637553140000001</v>
      </c>
      <c r="T24" s="35">
        <f t="shared" si="7"/>
        <v>-150.03987831000001</v>
      </c>
      <c r="U24" s="35">
        <f t="shared" si="8"/>
        <v>-76.54091373</v>
      </c>
      <c r="V24" s="35">
        <f t="shared" si="9"/>
        <v>-36.32186686</v>
      </c>
      <c r="W24" s="35">
        <f t="shared" si="10"/>
        <v>-6.8459856400000003</v>
      </c>
      <c r="X24" s="35">
        <f t="shared" si="11"/>
        <v>6.61950197</v>
      </c>
      <c r="Y24" s="35">
        <f t="shared" si="12"/>
        <v>30.765001529999999</v>
      </c>
      <c r="Z24" s="35">
        <f t="shared" si="13"/>
        <v>55.746244580000003</v>
      </c>
      <c r="AA24" s="35">
        <f t="shared" si="14"/>
        <v>90.602871559999997</v>
      </c>
    </row>
    <row r="25" spans="1:27" x14ac:dyDescent="0.25">
      <c r="A25" s="379">
        <f t="shared" si="6"/>
        <v>37653</v>
      </c>
      <c r="B25" s="370">
        <v>-179.96129397000001</v>
      </c>
      <c r="C25" s="370">
        <v>-81.642097969999995</v>
      </c>
      <c r="D25" s="370">
        <v>-36.064573690000003</v>
      </c>
      <c r="E25" s="370">
        <v>-6.4221598999999996</v>
      </c>
      <c r="F25" s="370">
        <v>6.03911468</v>
      </c>
      <c r="G25" s="370">
        <v>26.586764670000001</v>
      </c>
      <c r="H25" s="370">
        <v>45.147120300000005</v>
      </c>
      <c r="I25" s="371">
        <v>65.02904208999999</v>
      </c>
      <c r="J25" s="379">
        <v>37653</v>
      </c>
      <c r="K25" s="370">
        <v>-30.5913526</v>
      </c>
      <c r="L25" s="370">
        <v>-4.8527974900000004</v>
      </c>
      <c r="M25" s="370">
        <v>0.48533481000000001</v>
      </c>
      <c r="N25" s="370">
        <v>0.48312894000000001</v>
      </c>
      <c r="O25" s="370">
        <v>-0.64550680000000005</v>
      </c>
      <c r="P25" s="370">
        <v>-4.5552366800000001</v>
      </c>
      <c r="Q25" s="370">
        <v>-11.450101030000001</v>
      </c>
      <c r="R25" s="371">
        <v>-27.466072050000001</v>
      </c>
      <c r="T25" s="35">
        <f t="shared" si="7"/>
        <v>-149.36994137000002</v>
      </c>
      <c r="U25" s="35">
        <f t="shared" si="8"/>
        <v>-76.789300479999994</v>
      </c>
      <c r="V25" s="35">
        <f t="shared" si="9"/>
        <v>-36.549908500000001</v>
      </c>
      <c r="W25" s="35">
        <f t="shared" si="10"/>
        <v>-6.9052888399999999</v>
      </c>
      <c r="X25" s="35">
        <f t="shared" si="11"/>
        <v>6.6846214799999997</v>
      </c>
      <c r="Y25" s="35">
        <f t="shared" si="12"/>
        <v>31.142001350000001</v>
      </c>
      <c r="Z25" s="35">
        <f t="shared" si="13"/>
        <v>56.597221330000004</v>
      </c>
      <c r="AA25" s="35">
        <f t="shared" si="14"/>
        <v>92.495114139999998</v>
      </c>
    </row>
    <row r="26" spans="1:27" x14ac:dyDescent="0.25">
      <c r="A26" s="379">
        <f t="shared" si="6"/>
        <v>37681</v>
      </c>
      <c r="B26" s="370">
        <v>-64.203063839999999</v>
      </c>
      <c r="C26" s="370">
        <v>-36.637077270000006</v>
      </c>
      <c r="D26" s="370">
        <v>-17.241165649999999</v>
      </c>
      <c r="E26" s="370">
        <v>-3.1635045800000001</v>
      </c>
      <c r="F26" s="370">
        <v>3.00161721</v>
      </c>
      <c r="G26" s="370">
        <v>13.328533509999998</v>
      </c>
      <c r="H26" s="370">
        <v>22.530920860000002</v>
      </c>
      <c r="I26" s="371">
        <v>30.894747549999998</v>
      </c>
      <c r="J26" s="379">
        <v>37681</v>
      </c>
      <c r="K26" s="370">
        <v>-36.711700819999997</v>
      </c>
      <c r="L26" s="370">
        <v>-9.8556361300000006</v>
      </c>
      <c r="M26" s="370">
        <v>-1.69204792</v>
      </c>
      <c r="N26" s="370">
        <v>0.12283099</v>
      </c>
      <c r="O26" s="370">
        <v>-0.32385623000000002</v>
      </c>
      <c r="P26" s="370">
        <v>-3.3125583700000001</v>
      </c>
      <c r="Q26" s="370">
        <v>-9.7413695300000001</v>
      </c>
      <c r="R26" s="371">
        <v>-26.161613469999999</v>
      </c>
      <c r="T26" s="35">
        <f t="shared" si="7"/>
        <v>-27.491363020000001</v>
      </c>
      <c r="U26" s="35">
        <f t="shared" si="8"/>
        <v>-26.781441140000005</v>
      </c>
      <c r="V26" s="35">
        <f t="shared" si="9"/>
        <v>-15.549117729999999</v>
      </c>
      <c r="W26" s="35">
        <f t="shared" si="10"/>
        <v>-3.2863355700000003</v>
      </c>
      <c r="X26" s="35">
        <f t="shared" si="11"/>
        <v>3.3254734400000001</v>
      </c>
      <c r="Y26" s="35">
        <f t="shared" si="12"/>
        <v>16.641091879999998</v>
      </c>
      <c r="Z26" s="35">
        <f t="shared" si="13"/>
        <v>32.272290390000002</v>
      </c>
      <c r="AA26" s="35">
        <f t="shared" si="14"/>
        <v>57.056361019999997</v>
      </c>
    </row>
    <row r="27" spans="1:27" x14ac:dyDescent="0.25">
      <c r="A27" s="379">
        <f t="shared" si="6"/>
        <v>37712</v>
      </c>
      <c r="B27" s="370">
        <v>-113.51786693000001</v>
      </c>
      <c r="C27" s="370">
        <v>-73.866067619999995</v>
      </c>
      <c r="D27" s="370">
        <v>-38.071392159999995</v>
      </c>
      <c r="E27" s="370">
        <v>-7.4949617500000008</v>
      </c>
      <c r="F27" s="370">
        <v>7.3622176800000005</v>
      </c>
      <c r="G27" s="370">
        <v>34.989785990000001</v>
      </c>
      <c r="H27" s="370">
        <v>64.519211600000006</v>
      </c>
      <c r="I27" s="371">
        <v>106.97777549</v>
      </c>
      <c r="J27" s="379">
        <v>37712</v>
      </c>
      <c r="K27" s="370">
        <v>11.13284238</v>
      </c>
      <c r="L27" s="370">
        <v>8.4534040400000006</v>
      </c>
      <c r="M27" s="370">
        <v>4.8220017899999998</v>
      </c>
      <c r="N27" s="370">
        <v>1.0279165100000001</v>
      </c>
      <c r="O27" s="370">
        <v>-1.04855791</v>
      </c>
      <c r="P27" s="370">
        <v>-5.3473584900000004</v>
      </c>
      <c r="Q27" s="370">
        <v>-10.6394153</v>
      </c>
      <c r="R27" s="371">
        <v>-19.73848014</v>
      </c>
      <c r="T27" s="35">
        <f t="shared" si="7"/>
        <v>-124.65070931000001</v>
      </c>
      <c r="U27" s="35">
        <f t="shared" si="8"/>
        <v>-82.319471659999991</v>
      </c>
      <c r="V27" s="35">
        <f t="shared" si="9"/>
        <v>-42.893393949999997</v>
      </c>
      <c r="W27" s="35">
        <f t="shared" si="10"/>
        <v>-8.5228782600000006</v>
      </c>
      <c r="X27" s="35">
        <f t="shared" si="11"/>
        <v>8.4107755900000001</v>
      </c>
      <c r="Y27" s="35">
        <f t="shared" si="12"/>
        <v>40.337144479999999</v>
      </c>
      <c r="Z27" s="35">
        <f t="shared" si="13"/>
        <v>75.158626900000002</v>
      </c>
      <c r="AA27" s="35">
        <f t="shared" si="14"/>
        <v>126.71625563000001</v>
      </c>
    </row>
    <row r="28" spans="1:27" x14ac:dyDescent="0.25">
      <c r="A28" s="379">
        <f t="shared" si="6"/>
        <v>37742</v>
      </c>
      <c r="B28" s="370">
        <v>-111.14573697000002</v>
      </c>
      <c r="C28" s="370">
        <v>-72.38296862</v>
      </c>
      <c r="D28" s="370">
        <v>-37.218998909999996</v>
      </c>
      <c r="E28" s="370">
        <v>-7.2955818499999996</v>
      </c>
      <c r="F28" s="370">
        <v>7.1466333100000003</v>
      </c>
      <c r="G28" s="370">
        <v>33.756859170000006</v>
      </c>
      <c r="H28" s="370">
        <v>61.769691310000006</v>
      </c>
      <c r="I28" s="371">
        <v>101.28057276000001</v>
      </c>
      <c r="J28" s="379">
        <v>37742</v>
      </c>
      <c r="K28" s="370">
        <v>11.08481345</v>
      </c>
      <c r="L28" s="370">
        <v>8.4345478200000006</v>
      </c>
      <c r="M28" s="370">
        <v>4.8174415899999996</v>
      </c>
      <c r="N28" s="370">
        <v>1.02776293</v>
      </c>
      <c r="O28" s="370">
        <v>-1.04872158</v>
      </c>
      <c r="P28" s="370">
        <v>-5.3505190799999998</v>
      </c>
      <c r="Q28" s="370">
        <v>-10.64845186</v>
      </c>
      <c r="R28" s="371">
        <v>-19.75260613</v>
      </c>
      <c r="T28" s="35">
        <f t="shared" si="7"/>
        <v>-122.23055042000001</v>
      </c>
      <c r="U28" s="35">
        <f t="shared" si="8"/>
        <v>-80.817516440000006</v>
      </c>
      <c r="V28" s="35">
        <f t="shared" si="9"/>
        <v>-42.036440499999998</v>
      </c>
      <c r="W28" s="35">
        <f t="shared" si="10"/>
        <v>-8.3233447799999993</v>
      </c>
      <c r="X28" s="35">
        <f t="shared" si="11"/>
        <v>8.1953548900000008</v>
      </c>
      <c r="Y28" s="35">
        <f t="shared" si="12"/>
        <v>39.107378250000004</v>
      </c>
      <c r="Z28" s="35">
        <f t="shared" si="13"/>
        <v>72.418143170000008</v>
      </c>
      <c r="AA28" s="35">
        <f t="shared" si="14"/>
        <v>121.03317889000002</v>
      </c>
    </row>
    <row r="29" spans="1:27" x14ac:dyDescent="0.25">
      <c r="A29" s="379">
        <f t="shared" si="6"/>
        <v>37773</v>
      </c>
      <c r="B29" s="370">
        <v>-114.20377483000001</v>
      </c>
      <c r="C29" s="370">
        <v>-72.377871299999995</v>
      </c>
      <c r="D29" s="370">
        <v>-36.812304300000001</v>
      </c>
      <c r="E29" s="370">
        <v>-7.175353069999999</v>
      </c>
      <c r="F29" s="370">
        <v>7.0147888199999988</v>
      </c>
      <c r="G29" s="370">
        <v>33.041388380000001</v>
      </c>
      <c r="H29" s="370">
        <v>60.357146629999995</v>
      </c>
      <c r="I29" s="371">
        <v>98.857813929999992</v>
      </c>
      <c r="J29" s="379">
        <v>37773</v>
      </c>
      <c r="K29" s="370">
        <v>11.62118894</v>
      </c>
      <c r="L29" s="370">
        <v>8.6361523299999998</v>
      </c>
      <c r="M29" s="370">
        <v>4.8654172200000003</v>
      </c>
      <c r="N29" s="370">
        <v>1.02863785</v>
      </c>
      <c r="O29" s="370">
        <v>-1.0456263100000001</v>
      </c>
      <c r="P29" s="370">
        <v>-5.3014173199999997</v>
      </c>
      <c r="Q29" s="370">
        <v>-10.491085780000001</v>
      </c>
      <c r="R29" s="371">
        <v>-19.338189360000001</v>
      </c>
      <c r="T29" s="35">
        <f t="shared" si="7"/>
        <v>-125.82496377000001</v>
      </c>
      <c r="U29" s="35">
        <f t="shared" si="8"/>
        <v>-81.014023629999997</v>
      </c>
      <c r="V29" s="35">
        <f t="shared" si="9"/>
        <v>-41.677721519999999</v>
      </c>
      <c r="W29" s="35">
        <f t="shared" si="10"/>
        <v>-8.203990919999999</v>
      </c>
      <c r="X29" s="35">
        <f t="shared" si="11"/>
        <v>8.0604151299999991</v>
      </c>
      <c r="Y29" s="35">
        <f t="shared" si="12"/>
        <v>38.3428057</v>
      </c>
      <c r="Z29" s="35">
        <f t="shared" si="13"/>
        <v>70.848232409999994</v>
      </c>
      <c r="AA29" s="35">
        <f t="shared" si="14"/>
        <v>118.19600328999999</v>
      </c>
    </row>
    <row r="30" spans="1:27" x14ac:dyDescent="0.25">
      <c r="A30" s="379">
        <f t="shared" si="6"/>
        <v>37803</v>
      </c>
      <c r="B30" s="370">
        <v>-115.69671371000001</v>
      </c>
      <c r="C30" s="370">
        <v>-70.867929610000004</v>
      </c>
      <c r="D30" s="370">
        <v>-35.622966050000002</v>
      </c>
      <c r="E30" s="370">
        <v>-6.9069264700000002</v>
      </c>
      <c r="F30" s="370">
        <v>6.7405774399999991</v>
      </c>
      <c r="G30" s="370">
        <v>31.700827830000001</v>
      </c>
      <c r="H30" s="370">
        <v>57.912698180000007</v>
      </c>
      <c r="I30" s="371">
        <v>95.129293260000011</v>
      </c>
      <c r="J30" s="379">
        <v>37803</v>
      </c>
      <c r="K30" s="370">
        <v>12.416790539999999</v>
      </c>
      <c r="L30" s="370">
        <v>8.9062442799999992</v>
      </c>
      <c r="M30" s="370">
        <v>4.9210299099999997</v>
      </c>
      <c r="N30" s="370">
        <v>1.02720908</v>
      </c>
      <c r="O30" s="370">
        <v>-1.0385979700000001</v>
      </c>
      <c r="P30" s="370">
        <v>-5.2196184499999996</v>
      </c>
      <c r="Q30" s="370">
        <v>-10.247325999999999</v>
      </c>
      <c r="R30" s="371">
        <v>-18.723211389999999</v>
      </c>
      <c r="T30" s="35">
        <f t="shared" si="7"/>
        <v>-128.11350425000001</v>
      </c>
      <c r="U30" s="35">
        <f t="shared" si="8"/>
        <v>-79.77417389</v>
      </c>
      <c r="V30" s="35">
        <f t="shared" si="9"/>
        <v>-40.543995960000004</v>
      </c>
      <c r="W30" s="35">
        <f t="shared" si="10"/>
        <v>-7.9341355500000006</v>
      </c>
      <c r="X30" s="35">
        <f t="shared" si="11"/>
        <v>7.7791754099999988</v>
      </c>
      <c r="Y30" s="35">
        <f t="shared" si="12"/>
        <v>36.92044628</v>
      </c>
      <c r="Z30" s="35">
        <f t="shared" si="13"/>
        <v>68.160024180000008</v>
      </c>
      <c r="AA30" s="35">
        <f t="shared" si="14"/>
        <v>113.85250465000001</v>
      </c>
    </row>
    <row r="31" spans="1:27" x14ac:dyDescent="0.25">
      <c r="A31" s="379">
        <f t="shared" si="6"/>
        <v>37834</v>
      </c>
      <c r="B31" s="370">
        <v>-117.83525130999998</v>
      </c>
      <c r="C31" s="370">
        <v>-69.65088166999999</v>
      </c>
      <c r="D31" s="370">
        <v>-34.588415529999992</v>
      </c>
      <c r="E31" s="370">
        <v>-6.6675083500000003</v>
      </c>
      <c r="F31" s="370">
        <v>6.4932404500000001</v>
      </c>
      <c r="G31" s="370">
        <v>30.475330489999997</v>
      </c>
      <c r="H31" s="370">
        <v>55.629881150000003</v>
      </c>
      <c r="I31" s="371">
        <v>91.47451482000001</v>
      </c>
      <c r="J31" s="379">
        <v>37834</v>
      </c>
      <c r="K31" s="370">
        <v>13.23076199</v>
      </c>
      <c r="L31" s="370">
        <v>9.1239747500000004</v>
      </c>
      <c r="M31" s="370">
        <v>4.9437885599999998</v>
      </c>
      <c r="N31" s="370">
        <v>1.01912607</v>
      </c>
      <c r="O31" s="370">
        <v>-1.02508592</v>
      </c>
      <c r="P31" s="370">
        <v>-5.1082200699999998</v>
      </c>
      <c r="Q31" s="370">
        <v>-9.9530130499999991</v>
      </c>
      <c r="R31" s="371">
        <v>-18.03593278</v>
      </c>
      <c r="T31" s="35">
        <f t="shared" si="7"/>
        <v>-131.06601329999998</v>
      </c>
      <c r="U31" s="35">
        <f t="shared" si="8"/>
        <v>-78.774856419999992</v>
      </c>
      <c r="V31" s="35">
        <f t="shared" si="9"/>
        <v>-39.532204089999993</v>
      </c>
      <c r="W31" s="35">
        <f t="shared" si="10"/>
        <v>-7.6866344200000007</v>
      </c>
      <c r="X31" s="35">
        <f t="shared" si="11"/>
        <v>7.5183263700000005</v>
      </c>
      <c r="Y31" s="35">
        <f t="shared" si="12"/>
        <v>35.583550559999999</v>
      </c>
      <c r="Z31" s="35">
        <f t="shared" si="13"/>
        <v>65.582894199999998</v>
      </c>
      <c r="AA31" s="35">
        <f t="shared" si="14"/>
        <v>109.51044760000001</v>
      </c>
    </row>
    <row r="32" spans="1:27" x14ac:dyDescent="0.25">
      <c r="A32" s="379">
        <f t="shared" si="6"/>
        <v>37865</v>
      </c>
      <c r="B32" s="370">
        <v>-118.87049113</v>
      </c>
      <c r="C32" s="370">
        <v>-69.57368803</v>
      </c>
      <c r="D32" s="370">
        <v>-34.398610939999998</v>
      </c>
      <c r="E32" s="370">
        <v>-6.6166114699999996</v>
      </c>
      <c r="F32" s="370">
        <v>6.4391973500000006</v>
      </c>
      <c r="G32" s="370">
        <v>30.197104809999999</v>
      </c>
      <c r="H32" s="370">
        <v>55.101602729999996</v>
      </c>
      <c r="I32" s="371">
        <v>90.613481080000014</v>
      </c>
      <c r="J32" s="379">
        <v>37865</v>
      </c>
      <c r="K32" s="370">
        <v>13.337115949999999</v>
      </c>
      <c r="L32" s="370">
        <v>9.0996926800000004</v>
      </c>
      <c r="M32" s="370">
        <v>4.9056294100000004</v>
      </c>
      <c r="N32" s="370">
        <v>1.00808122</v>
      </c>
      <c r="O32" s="370">
        <v>-1.0126948600000001</v>
      </c>
      <c r="P32" s="370">
        <v>-5.0365218699999996</v>
      </c>
      <c r="Q32" s="370">
        <v>-9.7977462600000003</v>
      </c>
      <c r="R32" s="371">
        <v>-17.733491699999998</v>
      </c>
      <c r="T32" s="35">
        <f t="shared" si="7"/>
        <v>-132.20760708</v>
      </c>
      <c r="U32" s="35">
        <f t="shared" si="8"/>
        <v>-78.673380710000004</v>
      </c>
      <c r="V32" s="35">
        <f t="shared" si="9"/>
        <v>-39.304240350000001</v>
      </c>
      <c r="W32" s="35">
        <f t="shared" si="10"/>
        <v>-7.6246926899999998</v>
      </c>
      <c r="X32" s="35">
        <f t="shared" si="11"/>
        <v>7.4518922100000005</v>
      </c>
      <c r="Y32" s="35">
        <f t="shared" si="12"/>
        <v>35.23362668</v>
      </c>
      <c r="Z32" s="35">
        <f t="shared" si="13"/>
        <v>64.899348989999993</v>
      </c>
      <c r="AA32" s="35">
        <f t="shared" si="14"/>
        <v>108.34697278000002</v>
      </c>
    </row>
    <row r="33" spans="1:27" x14ac:dyDescent="0.25">
      <c r="A33" s="379">
        <f t="shared" si="6"/>
        <v>37895</v>
      </c>
      <c r="B33" s="370">
        <v>-117.31213817</v>
      </c>
      <c r="C33" s="370">
        <v>-63.78779323000002</v>
      </c>
      <c r="D33" s="370">
        <v>-30.551764640000002</v>
      </c>
      <c r="E33" s="370">
        <v>-5.7458411499999995</v>
      </c>
      <c r="F33" s="370">
        <v>5.5334032200000012</v>
      </c>
      <c r="G33" s="370">
        <v>25.434110279999999</v>
      </c>
      <c r="H33" s="370">
        <v>45.311255859999996</v>
      </c>
      <c r="I33" s="371">
        <v>71.220288769999996</v>
      </c>
      <c r="J33" s="379">
        <v>37895</v>
      </c>
      <c r="K33" s="370">
        <v>13.90221406</v>
      </c>
      <c r="L33" s="370">
        <v>9.1809721999999994</v>
      </c>
      <c r="M33" s="370">
        <v>4.8760066499999999</v>
      </c>
      <c r="N33" s="370">
        <v>0.99263175999999997</v>
      </c>
      <c r="O33" s="370">
        <v>-0.99334016000000003</v>
      </c>
      <c r="P33" s="370">
        <v>-4.9096606500000002</v>
      </c>
      <c r="Q33" s="370">
        <v>-9.4994249899999996</v>
      </c>
      <c r="R33" s="371">
        <v>-17.098983749999999</v>
      </c>
      <c r="T33" s="35">
        <f t="shared" si="7"/>
        <v>-131.21435223</v>
      </c>
      <c r="U33" s="35">
        <f t="shared" si="8"/>
        <v>-72.968765430000019</v>
      </c>
      <c r="V33" s="35">
        <f t="shared" si="9"/>
        <v>-35.427771290000003</v>
      </c>
      <c r="W33" s="35">
        <f t="shared" si="10"/>
        <v>-6.7384729099999996</v>
      </c>
      <c r="X33" s="35">
        <f t="shared" si="11"/>
        <v>6.526743380000001</v>
      </c>
      <c r="Y33" s="35">
        <f t="shared" si="12"/>
        <v>30.343770929999998</v>
      </c>
      <c r="Z33" s="35">
        <f t="shared" si="13"/>
        <v>54.810680849999997</v>
      </c>
      <c r="AA33" s="35">
        <f t="shared" si="14"/>
        <v>88.319272519999998</v>
      </c>
    </row>
    <row r="34" spans="1:27" x14ac:dyDescent="0.25">
      <c r="A34" s="379">
        <f t="shared" si="6"/>
        <v>37926</v>
      </c>
      <c r="B34" s="370">
        <v>-62.448366930000006</v>
      </c>
      <c r="C34" s="370">
        <v>-55.20464303</v>
      </c>
      <c r="D34" s="370">
        <v>-31.339106789999999</v>
      </c>
      <c r="E34" s="370">
        <v>-6.5557036999999996</v>
      </c>
      <c r="F34" s="370">
        <v>6.6136037899999991</v>
      </c>
      <c r="G34" s="370">
        <v>32.922699289999997</v>
      </c>
      <c r="H34" s="370">
        <v>63.669091449999996</v>
      </c>
      <c r="I34" s="371">
        <v>113.01595276000002</v>
      </c>
      <c r="J34" s="379">
        <v>37926</v>
      </c>
      <c r="K34" s="370">
        <v>15.38886477</v>
      </c>
      <c r="L34" s="370">
        <v>9.4057887200000003</v>
      </c>
      <c r="M34" s="370">
        <v>4.84509246</v>
      </c>
      <c r="N34" s="370">
        <v>0.96808709999999998</v>
      </c>
      <c r="O34" s="370">
        <v>-0.96140486000000003</v>
      </c>
      <c r="P34" s="370">
        <v>-4.6928378200000003</v>
      </c>
      <c r="Q34" s="370">
        <v>-8.9784185099999991</v>
      </c>
      <c r="R34" s="371">
        <v>-15.948758590000001</v>
      </c>
      <c r="T34" s="35">
        <f t="shared" si="7"/>
        <v>-77.837231700000004</v>
      </c>
      <c r="U34" s="35">
        <f t="shared" si="8"/>
        <v>-64.610431750000004</v>
      </c>
      <c r="V34" s="35">
        <f t="shared" si="9"/>
        <v>-36.184199249999999</v>
      </c>
      <c r="W34" s="35">
        <f t="shared" si="10"/>
        <v>-7.5237907999999996</v>
      </c>
      <c r="X34" s="35">
        <f t="shared" si="11"/>
        <v>7.5750086499999991</v>
      </c>
      <c r="Y34" s="35">
        <f t="shared" si="12"/>
        <v>37.615537109999998</v>
      </c>
      <c r="Z34" s="35">
        <f t="shared" si="13"/>
        <v>72.647509959999994</v>
      </c>
      <c r="AA34" s="35">
        <f t="shared" si="14"/>
        <v>128.96471135000002</v>
      </c>
    </row>
    <row r="35" spans="1:27" x14ac:dyDescent="0.25">
      <c r="A35" s="379">
        <f t="shared" si="6"/>
        <v>37956</v>
      </c>
      <c r="B35" s="370">
        <v>-131.94357901999999</v>
      </c>
      <c r="C35" s="370">
        <v>-63.584466600000006</v>
      </c>
      <c r="D35" s="370">
        <v>-29.348841689999997</v>
      </c>
      <c r="E35" s="370">
        <v>-5.4080029000000005</v>
      </c>
      <c r="F35" s="370">
        <v>5.1700811499999997</v>
      </c>
      <c r="G35" s="370">
        <v>23.495722619999999</v>
      </c>
      <c r="H35" s="370">
        <v>41.464031890000001</v>
      </c>
      <c r="I35" s="371">
        <v>64.553011439999992</v>
      </c>
      <c r="J35" s="379">
        <v>37956</v>
      </c>
      <c r="K35" s="370">
        <v>16.296119579999999</v>
      </c>
      <c r="L35" s="370">
        <v>9.4413538599999995</v>
      </c>
      <c r="M35" s="370">
        <v>4.7693908900000004</v>
      </c>
      <c r="N35" s="370">
        <v>0.94174022000000002</v>
      </c>
      <c r="O35" s="370">
        <v>-0.93067058000000003</v>
      </c>
      <c r="P35" s="370">
        <v>-4.5070623699999999</v>
      </c>
      <c r="Q35" s="370">
        <v>-8.5599999699999998</v>
      </c>
      <c r="R35" s="371">
        <v>-15.07445371</v>
      </c>
      <c r="T35" s="35">
        <f t="shared" si="7"/>
        <v>-148.2396986</v>
      </c>
      <c r="U35" s="35">
        <f t="shared" si="8"/>
        <v>-73.025820460000006</v>
      </c>
      <c r="V35" s="35">
        <f t="shared" si="9"/>
        <v>-34.118232579999997</v>
      </c>
      <c r="W35" s="35">
        <f t="shared" si="10"/>
        <v>-6.3497431200000003</v>
      </c>
      <c r="X35" s="35">
        <f t="shared" si="11"/>
        <v>6.1007517299999998</v>
      </c>
      <c r="Y35" s="35">
        <f t="shared" si="12"/>
        <v>28.002784989999999</v>
      </c>
      <c r="Z35" s="35">
        <f t="shared" si="13"/>
        <v>50.024031860000001</v>
      </c>
      <c r="AA35" s="35">
        <f t="shared" si="14"/>
        <v>79.627465149999992</v>
      </c>
    </row>
    <row r="36" spans="1:27" x14ac:dyDescent="0.25">
      <c r="A36" s="379">
        <f t="shared" si="6"/>
        <v>37987</v>
      </c>
      <c r="B36" s="370">
        <v>8.92233345</v>
      </c>
      <c r="C36" s="370">
        <v>2.4131973200000001</v>
      </c>
      <c r="D36" s="370">
        <v>0.61187581999999985</v>
      </c>
      <c r="E36" s="370">
        <v>5.6925269999999972E-2</v>
      </c>
      <c r="F36" s="370">
        <v>-3.5006449999999967E-2</v>
      </c>
      <c r="G36" s="370">
        <v>-4.6154529999999916E-2</v>
      </c>
      <c r="H36" s="370">
        <v>-4.6009199999996753E-3</v>
      </c>
      <c r="I36" s="371">
        <v>-0.2623045700000004</v>
      </c>
      <c r="J36" s="379">
        <v>37987</v>
      </c>
      <c r="K36" s="370">
        <v>0</v>
      </c>
      <c r="L36" s="370">
        <v>0</v>
      </c>
      <c r="M36" s="370">
        <v>0</v>
      </c>
      <c r="N36" s="370">
        <v>0</v>
      </c>
      <c r="O36" s="370">
        <v>0</v>
      </c>
      <c r="P36" s="370">
        <v>0</v>
      </c>
      <c r="Q36" s="370">
        <v>0</v>
      </c>
      <c r="R36" s="371">
        <v>0</v>
      </c>
      <c r="T36" s="35">
        <f t="shared" si="7"/>
        <v>8.92233345</v>
      </c>
      <c r="U36" s="35">
        <f t="shared" si="8"/>
        <v>2.4131973200000001</v>
      </c>
      <c r="V36" s="35">
        <f t="shared" si="9"/>
        <v>0.61187581999999985</v>
      </c>
      <c r="W36" s="35">
        <f t="shared" si="10"/>
        <v>5.6925269999999972E-2</v>
      </c>
      <c r="X36" s="35">
        <f t="shared" si="11"/>
        <v>-3.5006449999999967E-2</v>
      </c>
      <c r="Y36" s="35">
        <f t="shared" si="12"/>
        <v>-4.6154529999999916E-2</v>
      </c>
      <c r="Z36" s="35">
        <f t="shared" si="13"/>
        <v>-4.6009199999996753E-3</v>
      </c>
      <c r="AA36" s="35">
        <f t="shared" si="14"/>
        <v>-0.2623045700000004</v>
      </c>
    </row>
    <row r="37" spans="1:27" x14ac:dyDescent="0.25">
      <c r="A37" s="379">
        <f t="shared" si="6"/>
        <v>38018</v>
      </c>
      <c r="B37" s="370">
        <v>8.8440537900000002</v>
      </c>
      <c r="C37" s="370">
        <v>2.5764498800000002</v>
      </c>
      <c r="D37" s="370">
        <v>0.70792666000000004</v>
      </c>
      <c r="E37" s="370">
        <v>7.618066999999995E-2</v>
      </c>
      <c r="F37" s="370">
        <v>-5.3715470000000043E-2</v>
      </c>
      <c r="G37" s="370">
        <v>-0.13054683000000011</v>
      </c>
      <c r="H37" s="370">
        <v>-0.14389101000000037</v>
      </c>
      <c r="I37" s="371">
        <v>-0.43180059999999987</v>
      </c>
      <c r="J37" s="379">
        <v>38018</v>
      </c>
      <c r="K37" s="370">
        <v>0</v>
      </c>
      <c r="L37" s="370">
        <v>0</v>
      </c>
      <c r="M37" s="370">
        <v>0</v>
      </c>
      <c r="N37" s="370">
        <v>0</v>
      </c>
      <c r="O37" s="370">
        <v>0</v>
      </c>
      <c r="P37" s="370">
        <v>0</v>
      </c>
      <c r="Q37" s="370">
        <v>0</v>
      </c>
      <c r="R37" s="371">
        <v>0</v>
      </c>
      <c r="T37" s="35">
        <f t="shared" si="7"/>
        <v>8.8440537900000002</v>
      </c>
      <c r="U37" s="35">
        <f t="shared" si="8"/>
        <v>2.5764498800000002</v>
      </c>
      <c r="V37" s="35">
        <f t="shared" si="9"/>
        <v>0.70792666000000004</v>
      </c>
      <c r="W37" s="35">
        <f t="shared" si="10"/>
        <v>7.618066999999995E-2</v>
      </c>
      <c r="X37" s="35">
        <f t="shared" si="11"/>
        <v>-5.3715470000000043E-2</v>
      </c>
      <c r="Y37" s="35">
        <f t="shared" si="12"/>
        <v>-0.13054683000000011</v>
      </c>
      <c r="Z37" s="35">
        <f t="shared" si="13"/>
        <v>-0.14389101000000037</v>
      </c>
      <c r="AA37" s="35">
        <f t="shared" si="14"/>
        <v>-0.43180059999999987</v>
      </c>
    </row>
    <row r="38" spans="1:27" x14ac:dyDescent="0.25">
      <c r="A38" s="379">
        <f t="shared" si="6"/>
        <v>38047</v>
      </c>
      <c r="B38" s="370">
        <v>8.0621887500000007</v>
      </c>
      <c r="C38" s="370">
        <v>2.3652338899999998</v>
      </c>
      <c r="D38" s="370">
        <v>0.51165440000000029</v>
      </c>
      <c r="E38" s="370">
        <v>2.4145260000000002E-2</v>
      </c>
      <c r="F38" s="370">
        <v>3.3142800000000028E-3</v>
      </c>
      <c r="G38" s="370">
        <v>0.18959743000000007</v>
      </c>
      <c r="H38" s="370">
        <v>0.53681044999999994</v>
      </c>
      <c r="I38" s="371">
        <v>0.90418158000000037</v>
      </c>
      <c r="J38" s="379">
        <v>38047</v>
      </c>
      <c r="K38" s="370">
        <v>0</v>
      </c>
      <c r="L38" s="370">
        <v>0</v>
      </c>
      <c r="M38" s="370">
        <v>0</v>
      </c>
      <c r="N38" s="370">
        <v>0</v>
      </c>
      <c r="O38" s="370">
        <v>0</v>
      </c>
      <c r="P38" s="370">
        <v>0</v>
      </c>
      <c r="Q38" s="370">
        <v>0</v>
      </c>
      <c r="R38" s="371">
        <v>0</v>
      </c>
      <c r="T38" s="35">
        <f t="shared" si="7"/>
        <v>8.0621887500000007</v>
      </c>
      <c r="U38" s="35">
        <f t="shared" si="8"/>
        <v>2.3652338899999998</v>
      </c>
      <c r="V38" s="35">
        <f t="shared" si="9"/>
        <v>0.51165440000000029</v>
      </c>
      <c r="W38" s="35">
        <f t="shared" si="10"/>
        <v>2.4145260000000002E-2</v>
      </c>
      <c r="X38" s="35">
        <f t="shared" si="11"/>
        <v>3.3142800000000028E-3</v>
      </c>
      <c r="Y38" s="35">
        <f t="shared" si="12"/>
        <v>0.18959743000000007</v>
      </c>
      <c r="Z38" s="35">
        <f t="shared" si="13"/>
        <v>0.53681044999999994</v>
      </c>
      <c r="AA38" s="35">
        <f t="shared" si="14"/>
        <v>0.90418158000000037</v>
      </c>
    </row>
    <row r="39" spans="1:27" x14ac:dyDescent="0.25">
      <c r="A39" s="379">
        <f t="shared" si="6"/>
        <v>38078</v>
      </c>
      <c r="B39" s="370">
        <v>7.7457820000000002</v>
      </c>
      <c r="C39" s="370">
        <v>3.1977720600000001</v>
      </c>
      <c r="D39" s="370">
        <v>0.89672182000000022</v>
      </c>
      <c r="E39" s="370">
        <v>8.9193589999999989E-2</v>
      </c>
      <c r="F39" s="370">
        <v>-5.5527610000000005E-2</v>
      </c>
      <c r="G39" s="370">
        <v>-4.7881630000000008E-2</v>
      </c>
      <c r="H39" s="370">
        <v>0.17054620999999948</v>
      </c>
      <c r="I39" s="371">
        <v>0.42642617000000005</v>
      </c>
      <c r="J39" s="379">
        <v>38078</v>
      </c>
      <c r="K39" s="370">
        <v>0</v>
      </c>
      <c r="L39" s="370">
        <v>0</v>
      </c>
      <c r="M39" s="370">
        <v>0</v>
      </c>
      <c r="N39" s="370">
        <v>0</v>
      </c>
      <c r="O39" s="370">
        <v>0</v>
      </c>
      <c r="P39" s="370">
        <v>0</v>
      </c>
      <c r="Q39" s="370">
        <v>0</v>
      </c>
      <c r="R39" s="371">
        <v>0</v>
      </c>
      <c r="T39" s="35">
        <f t="shared" si="7"/>
        <v>7.7457820000000002</v>
      </c>
      <c r="U39" s="35">
        <f t="shared" si="8"/>
        <v>3.1977720600000001</v>
      </c>
      <c r="V39" s="35">
        <f t="shared" si="9"/>
        <v>0.89672182000000022</v>
      </c>
      <c r="W39" s="35">
        <f t="shared" si="10"/>
        <v>8.9193589999999989E-2</v>
      </c>
      <c r="X39" s="35">
        <f t="shared" si="11"/>
        <v>-5.5527610000000005E-2</v>
      </c>
      <c r="Y39" s="35">
        <f t="shared" si="12"/>
        <v>-4.7881630000000008E-2</v>
      </c>
      <c r="Z39" s="35">
        <f t="shared" si="13"/>
        <v>0.17054620999999948</v>
      </c>
      <c r="AA39" s="35">
        <f t="shared" si="14"/>
        <v>0.42642617000000005</v>
      </c>
    </row>
    <row r="40" spans="1:27" x14ac:dyDescent="0.25">
      <c r="A40" s="379">
        <f t="shared" si="6"/>
        <v>38108</v>
      </c>
      <c r="B40" s="370">
        <v>7.9243241999999992</v>
      </c>
      <c r="C40" s="370">
        <v>3.32655674</v>
      </c>
      <c r="D40" s="370">
        <v>0.94973823999999984</v>
      </c>
      <c r="E40" s="370">
        <v>9.8196979999999989E-2</v>
      </c>
      <c r="F40" s="370">
        <v>-6.391587999999998E-2</v>
      </c>
      <c r="G40" s="370">
        <v>-8.5123519999999786E-2</v>
      </c>
      <c r="H40" s="370">
        <v>0.10221707999999996</v>
      </c>
      <c r="I40" s="371">
        <v>0.30014128000000007</v>
      </c>
      <c r="J40" s="379">
        <v>38108</v>
      </c>
      <c r="K40" s="370">
        <v>0</v>
      </c>
      <c r="L40" s="370">
        <v>0</v>
      </c>
      <c r="M40" s="370">
        <v>0</v>
      </c>
      <c r="N40" s="370">
        <v>0</v>
      </c>
      <c r="O40" s="370">
        <v>0</v>
      </c>
      <c r="P40" s="370">
        <v>0</v>
      </c>
      <c r="Q40" s="370">
        <v>0</v>
      </c>
      <c r="R40" s="371">
        <v>0</v>
      </c>
      <c r="T40" s="35">
        <f t="shared" si="7"/>
        <v>7.9243241999999992</v>
      </c>
      <c r="U40" s="35">
        <f t="shared" si="8"/>
        <v>3.32655674</v>
      </c>
      <c r="V40" s="35">
        <f t="shared" si="9"/>
        <v>0.94973823999999984</v>
      </c>
      <c r="W40" s="35">
        <f t="shared" si="10"/>
        <v>9.8196979999999989E-2</v>
      </c>
      <c r="X40" s="35">
        <f t="shared" si="11"/>
        <v>-6.391587999999998E-2</v>
      </c>
      <c r="Y40" s="35">
        <f t="shared" si="12"/>
        <v>-8.5123519999999786E-2</v>
      </c>
      <c r="Z40" s="35">
        <f t="shared" si="13"/>
        <v>0.10221707999999996</v>
      </c>
      <c r="AA40" s="35">
        <f t="shared" si="14"/>
        <v>0.30014128000000007</v>
      </c>
    </row>
    <row r="41" spans="1:27" x14ac:dyDescent="0.25">
      <c r="A41" s="379">
        <f t="shared" si="6"/>
        <v>38139</v>
      </c>
      <c r="B41" s="370">
        <v>7.7624167199999992</v>
      </c>
      <c r="C41" s="370">
        <v>3.0580014499999999</v>
      </c>
      <c r="D41" s="370">
        <v>0.84672596000000011</v>
      </c>
      <c r="E41" s="370">
        <v>8.3622099999999921E-2</v>
      </c>
      <c r="F41" s="370">
        <v>-5.172737000000005E-2</v>
      </c>
      <c r="G41" s="370">
        <v>-4.4186150000000257E-2</v>
      </c>
      <c r="H41" s="370">
        <v>0.15387157999999967</v>
      </c>
      <c r="I41" s="371">
        <v>0.35905143000000006</v>
      </c>
      <c r="J41" s="379">
        <v>38139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1">
        <v>0</v>
      </c>
      <c r="T41" s="35">
        <f t="shared" si="7"/>
        <v>7.7624167199999992</v>
      </c>
      <c r="U41" s="35">
        <f t="shared" si="8"/>
        <v>3.0580014499999999</v>
      </c>
      <c r="V41" s="35">
        <f t="shared" si="9"/>
        <v>0.84672596000000011</v>
      </c>
      <c r="W41" s="35">
        <f t="shared" si="10"/>
        <v>8.3622099999999921E-2</v>
      </c>
      <c r="X41" s="35">
        <f t="shared" si="11"/>
        <v>-5.172737000000005E-2</v>
      </c>
      <c r="Y41" s="35">
        <f t="shared" si="12"/>
        <v>-4.4186150000000257E-2</v>
      </c>
      <c r="Z41" s="35">
        <f t="shared" si="13"/>
        <v>0.15387157999999967</v>
      </c>
      <c r="AA41" s="35">
        <f t="shared" si="14"/>
        <v>0.35905143000000006</v>
      </c>
    </row>
    <row r="42" spans="1:27" x14ac:dyDescent="0.25">
      <c r="A42" s="379">
        <f t="shared" si="6"/>
        <v>38169</v>
      </c>
      <c r="B42" s="370">
        <v>7.7012389299999988</v>
      </c>
      <c r="C42" s="370">
        <v>2.8007247399999997</v>
      </c>
      <c r="D42" s="370">
        <v>0.72956560999999986</v>
      </c>
      <c r="E42" s="370">
        <v>6.3782060000000029E-2</v>
      </c>
      <c r="F42" s="370">
        <v>-3.3798559999999978E-2</v>
      </c>
      <c r="G42" s="370">
        <v>2.7813769999999849E-2</v>
      </c>
      <c r="H42" s="370">
        <v>0.26220871999999984</v>
      </c>
      <c r="I42" s="371">
        <v>0.48548480999999999</v>
      </c>
      <c r="J42" s="379">
        <v>38169</v>
      </c>
      <c r="K42" s="370">
        <v>0</v>
      </c>
      <c r="L42" s="370">
        <v>0</v>
      </c>
      <c r="M42" s="370">
        <v>0</v>
      </c>
      <c r="N42" s="370">
        <v>0</v>
      </c>
      <c r="O42" s="370">
        <v>0</v>
      </c>
      <c r="P42" s="370">
        <v>0</v>
      </c>
      <c r="Q42" s="370">
        <v>0</v>
      </c>
      <c r="R42" s="371">
        <v>0</v>
      </c>
      <c r="T42" s="35">
        <f t="shared" si="7"/>
        <v>7.7012389299999988</v>
      </c>
      <c r="U42" s="35">
        <f t="shared" si="8"/>
        <v>2.8007247399999997</v>
      </c>
      <c r="V42" s="35">
        <f t="shared" si="9"/>
        <v>0.72956560999999986</v>
      </c>
      <c r="W42" s="35">
        <f t="shared" si="10"/>
        <v>6.3782060000000029E-2</v>
      </c>
      <c r="X42" s="35">
        <f t="shared" si="11"/>
        <v>-3.3798559999999978E-2</v>
      </c>
      <c r="Y42" s="35">
        <f t="shared" si="12"/>
        <v>2.7813769999999849E-2</v>
      </c>
      <c r="Z42" s="35">
        <f t="shared" si="13"/>
        <v>0.26220871999999984</v>
      </c>
      <c r="AA42" s="35">
        <f t="shared" si="14"/>
        <v>0.48548480999999999</v>
      </c>
    </row>
    <row r="43" spans="1:27" x14ac:dyDescent="0.25">
      <c r="A43" s="379">
        <f t="shared" si="6"/>
        <v>38200</v>
      </c>
      <c r="B43" s="370">
        <v>7.60626727</v>
      </c>
      <c r="C43" s="370">
        <v>2.5460976999999998</v>
      </c>
      <c r="D43" s="370">
        <v>0.62303094000000003</v>
      </c>
      <c r="E43" s="370">
        <v>4.6823849999999945E-2</v>
      </c>
      <c r="F43" s="370">
        <v>-1.8904240000000017E-2</v>
      </c>
      <c r="G43" s="370">
        <v>8.4944310000000023E-2</v>
      </c>
      <c r="H43" s="370">
        <v>0.34557961999999964</v>
      </c>
      <c r="I43" s="371">
        <v>0.58631939999999982</v>
      </c>
      <c r="J43" s="379">
        <v>38200</v>
      </c>
      <c r="K43" s="370">
        <v>0</v>
      </c>
      <c r="L43" s="370">
        <v>0</v>
      </c>
      <c r="M43" s="370">
        <v>0</v>
      </c>
      <c r="N43" s="370">
        <v>0</v>
      </c>
      <c r="O43" s="370">
        <v>0</v>
      </c>
      <c r="P43" s="370">
        <v>0</v>
      </c>
      <c r="Q43" s="370">
        <v>0</v>
      </c>
      <c r="R43" s="371">
        <v>0</v>
      </c>
      <c r="T43" s="35">
        <f t="shared" si="7"/>
        <v>7.60626727</v>
      </c>
      <c r="U43" s="35">
        <f t="shared" si="8"/>
        <v>2.5460976999999998</v>
      </c>
      <c r="V43" s="35">
        <f t="shared" si="9"/>
        <v>0.62303094000000003</v>
      </c>
      <c r="W43" s="35">
        <f t="shared" si="10"/>
        <v>4.6823849999999945E-2</v>
      </c>
      <c r="X43" s="35">
        <f t="shared" si="11"/>
        <v>-1.8904240000000017E-2</v>
      </c>
      <c r="Y43" s="35">
        <f t="shared" si="12"/>
        <v>8.4944310000000023E-2</v>
      </c>
      <c r="Z43" s="35">
        <f t="shared" si="13"/>
        <v>0.34557961999999964</v>
      </c>
      <c r="AA43" s="35">
        <f t="shared" si="14"/>
        <v>0.58631939999999982</v>
      </c>
    </row>
    <row r="44" spans="1:27" x14ac:dyDescent="0.25">
      <c r="A44" s="379">
        <f t="shared" si="6"/>
        <v>38231</v>
      </c>
      <c r="B44" s="370">
        <v>7.0679926999999996</v>
      </c>
      <c r="C44" s="370">
        <v>2.2624311500000003</v>
      </c>
      <c r="D44" s="370">
        <v>0.52635495999999993</v>
      </c>
      <c r="E44" s="370">
        <v>3.3549150000000028E-2</v>
      </c>
      <c r="F44" s="370">
        <v>-8.0097799999999664E-3</v>
      </c>
      <c r="G44" s="370">
        <v>0.12195309999999981</v>
      </c>
      <c r="H44" s="370">
        <v>0.3943730599999995</v>
      </c>
      <c r="I44" s="371">
        <v>0.64707286999999969</v>
      </c>
      <c r="J44" s="379">
        <v>38231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1">
        <v>0</v>
      </c>
      <c r="T44" s="35">
        <f t="shared" si="7"/>
        <v>7.0679926999999996</v>
      </c>
      <c r="U44" s="35">
        <f t="shared" si="8"/>
        <v>2.2624311500000003</v>
      </c>
      <c r="V44" s="35">
        <f t="shared" si="9"/>
        <v>0.52635495999999993</v>
      </c>
      <c r="W44" s="35">
        <f t="shared" si="10"/>
        <v>3.3549150000000028E-2</v>
      </c>
      <c r="X44" s="35">
        <f t="shared" si="11"/>
        <v>-8.0097799999999664E-3</v>
      </c>
      <c r="Y44" s="35">
        <f t="shared" si="12"/>
        <v>0.12195309999999981</v>
      </c>
      <c r="Z44" s="35">
        <f t="shared" si="13"/>
        <v>0.3943730599999995</v>
      </c>
      <c r="AA44" s="35">
        <f t="shared" si="14"/>
        <v>0.64707286999999969</v>
      </c>
    </row>
    <row r="45" spans="1:27" x14ac:dyDescent="0.25">
      <c r="A45" s="379">
        <f t="shared" si="6"/>
        <v>38261</v>
      </c>
      <c r="B45" s="370">
        <v>7.0750468499999997</v>
      </c>
      <c r="C45" s="370">
        <v>2.1304909600000004</v>
      </c>
      <c r="D45" s="370">
        <v>0.45732340999999987</v>
      </c>
      <c r="E45" s="370">
        <v>2.0314040000000033E-2</v>
      </c>
      <c r="F45" s="370">
        <v>4.6997500000000025E-3</v>
      </c>
      <c r="G45" s="370">
        <v>0.17960700999999979</v>
      </c>
      <c r="H45" s="370">
        <v>0.49480984999999977</v>
      </c>
      <c r="I45" s="371">
        <v>0.79900455000000026</v>
      </c>
      <c r="J45" s="379">
        <v>38261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1">
        <v>0</v>
      </c>
      <c r="T45" s="35">
        <f t="shared" si="7"/>
        <v>7.0750468499999997</v>
      </c>
      <c r="U45" s="35">
        <f t="shared" si="8"/>
        <v>2.1304909600000004</v>
      </c>
      <c r="V45" s="35">
        <f t="shared" si="9"/>
        <v>0.45732340999999987</v>
      </c>
      <c r="W45" s="35">
        <f t="shared" si="10"/>
        <v>2.0314040000000033E-2</v>
      </c>
      <c r="X45" s="35">
        <f t="shared" si="11"/>
        <v>4.6997500000000025E-3</v>
      </c>
      <c r="Y45" s="35">
        <f t="shared" si="12"/>
        <v>0.17960700999999979</v>
      </c>
      <c r="Z45" s="35">
        <f t="shared" si="13"/>
        <v>0.49480984999999977</v>
      </c>
      <c r="AA45" s="35">
        <f t="shared" si="14"/>
        <v>0.79900455000000026</v>
      </c>
    </row>
    <row r="46" spans="1:27" x14ac:dyDescent="0.25">
      <c r="A46" s="379">
        <f t="shared" si="6"/>
        <v>38292</v>
      </c>
      <c r="B46" s="370">
        <v>7.8132825499999994</v>
      </c>
      <c r="C46" s="370">
        <v>1.9593638499999995</v>
      </c>
      <c r="D46" s="370">
        <v>0.36914923000000011</v>
      </c>
      <c r="E46" s="370">
        <v>5.4100199999999599E-3</v>
      </c>
      <c r="F46" s="370">
        <v>1.7937760000000025E-2</v>
      </c>
      <c r="G46" s="370">
        <v>0.23099996999999983</v>
      </c>
      <c r="H46" s="370">
        <v>0.57108978999999982</v>
      </c>
      <c r="I46" s="371">
        <v>0.89961621000000047</v>
      </c>
      <c r="J46" s="379">
        <v>38292</v>
      </c>
      <c r="K46" s="370">
        <v>0</v>
      </c>
      <c r="L46" s="370">
        <v>0</v>
      </c>
      <c r="M46" s="370">
        <v>0</v>
      </c>
      <c r="N46" s="370">
        <v>0</v>
      </c>
      <c r="O46" s="370">
        <v>0</v>
      </c>
      <c r="P46" s="370">
        <v>0</v>
      </c>
      <c r="Q46" s="370">
        <v>0</v>
      </c>
      <c r="R46" s="371">
        <v>0</v>
      </c>
      <c r="T46" s="35">
        <f t="shared" si="7"/>
        <v>7.8132825499999994</v>
      </c>
      <c r="U46" s="35">
        <f t="shared" si="8"/>
        <v>1.9593638499999995</v>
      </c>
      <c r="V46" s="35">
        <f t="shared" si="9"/>
        <v>0.36914923000000011</v>
      </c>
      <c r="W46" s="35">
        <f t="shared" si="10"/>
        <v>5.4100199999999599E-3</v>
      </c>
      <c r="X46" s="35">
        <f t="shared" si="11"/>
        <v>1.7937760000000025E-2</v>
      </c>
      <c r="Y46" s="35">
        <f t="shared" si="12"/>
        <v>0.23099996999999983</v>
      </c>
      <c r="Z46" s="35">
        <f t="shared" si="13"/>
        <v>0.57108978999999982</v>
      </c>
      <c r="AA46" s="35">
        <f t="shared" si="14"/>
        <v>0.89961621000000047</v>
      </c>
    </row>
    <row r="47" spans="1:27" x14ac:dyDescent="0.25">
      <c r="A47" s="379">
        <f t="shared" si="6"/>
        <v>38322</v>
      </c>
      <c r="B47" s="370">
        <v>8.6999812399999996</v>
      </c>
      <c r="C47" s="370">
        <v>2.2947361699999997</v>
      </c>
      <c r="D47" s="370">
        <v>0.58107291000000005</v>
      </c>
      <c r="E47" s="370">
        <v>5.4311830000000005E-2</v>
      </c>
      <c r="F47" s="370">
        <v>-3.3665810000000018E-2</v>
      </c>
      <c r="G47" s="370">
        <v>-4.7438430000000142E-2</v>
      </c>
      <c r="H47" s="370">
        <v>-1.3961790000000196E-2</v>
      </c>
      <c r="I47" s="371">
        <v>-0.27039467999999989</v>
      </c>
      <c r="J47" s="379">
        <v>38322</v>
      </c>
      <c r="K47" s="370">
        <v>0</v>
      </c>
      <c r="L47" s="370">
        <v>0</v>
      </c>
      <c r="M47" s="370">
        <v>0</v>
      </c>
      <c r="N47" s="370">
        <v>0</v>
      </c>
      <c r="O47" s="370">
        <v>0</v>
      </c>
      <c r="P47" s="370">
        <v>0</v>
      </c>
      <c r="Q47" s="370">
        <v>0</v>
      </c>
      <c r="R47" s="371">
        <v>0</v>
      </c>
      <c r="T47" s="35">
        <f t="shared" si="7"/>
        <v>8.6999812399999996</v>
      </c>
      <c r="U47" s="35">
        <f t="shared" si="8"/>
        <v>2.2947361699999997</v>
      </c>
      <c r="V47" s="35">
        <f t="shared" si="9"/>
        <v>0.58107291000000005</v>
      </c>
      <c r="W47" s="35">
        <f t="shared" si="10"/>
        <v>5.4311830000000005E-2</v>
      </c>
      <c r="X47" s="35">
        <f t="shared" si="11"/>
        <v>-3.3665810000000018E-2</v>
      </c>
      <c r="Y47" s="35">
        <f t="shared" si="12"/>
        <v>-4.7438430000000142E-2</v>
      </c>
      <c r="Z47" s="35">
        <f t="shared" si="13"/>
        <v>-1.3961790000000196E-2</v>
      </c>
      <c r="AA47" s="35">
        <f t="shared" si="14"/>
        <v>-0.27039467999999989</v>
      </c>
    </row>
    <row r="48" spans="1:27" x14ac:dyDescent="0.25">
      <c r="A48" s="379">
        <f t="shared" si="6"/>
        <v>38353</v>
      </c>
      <c r="B48" s="370">
        <v>15.14253465</v>
      </c>
      <c r="C48" s="370">
        <v>5.0977387600000004</v>
      </c>
      <c r="D48" s="370">
        <v>1.8548775399999999</v>
      </c>
      <c r="E48" s="370">
        <v>0.28850418</v>
      </c>
      <c r="F48" s="370">
        <v>-0.25780999000000004</v>
      </c>
      <c r="G48" s="370">
        <v>-1.07192654</v>
      </c>
      <c r="H48" s="370">
        <v>-1.8429761999999998</v>
      </c>
      <c r="I48" s="371">
        <v>-3.2044110999999997</v>
      </c>
      <c r="J48" s="379">
        <v>38353</v>
      </c>
      <c r="K48" s="370">
        <v>0</v>
      </c>
      <c r="L48" s="370">
        <v>0</v>
      </c>
      <c r="M48" s="370">
        <v>0</v>
      </c>
      <c r="N48" s="370">
        <v>0</v>
      </c>
      <c r="O48" s="370">
        <v>0</v>
      </c>
      <c r="P48" s="370">
        <v>0</v>
      </c>
      <c r="Q48" s="370">
        <v>0</v>
      </c>
      <c r="R48" s="371">
        <v>0</v>
      </c>
      <c r="T48" s="35">
        <f t="shared" si="7"/>
        <v>15.14253465</v>
      </c>
      <c r="U48" s="35">
        <f t="shared" si="8"/>
        <v>5.0977387600000004</v>
      </c>
      <c r="V48" s="35">
        <f t="shared" si="9"/>
        <v>1.8548775399999999</v>
      </c>
      <c r="W48" s="35">
        <f t="shared" si="10"/>
        <v>0.28850418</v>
      </c>
      <c r="X48" s="35">
        <f t="shared" si="11"/>
        <v>-0.25780999000000004</v>
      </c>
      <c r="Y48" s="35">
        <f t="shared" si="12"/>
        <v>-1.07192654</v>
      </c>
      <c r="Z48" s="35">
        <f t="shared" si="13"/>
        <v>-1.8429761999999998</v>
      </c>
      <c r="AA48" s="35">
        <f t="shared" si="14"/>
        <v>-3.2044110999999997</v>
      </c>
    </row>
    <row r="49" spans="1:27" x14ac:dyDescent="0.25">
      <c r="A49" s="379">
        <f t="shared" si="6"/>
        <v>38384</v>
      </c>
      <c r="B49" s="370">
        <v>15.20432441</v>
      </c>
      <c r="C49" s="370">
        <v>5.3043288300000002</v>
      </c>
      <c r="D49" s="370">
        <v>1.97438062</v>
      </c>
      <c r="E49" s="370">
        <v>0.31259329000000002</v>
      </c>
      <c r="F49" s="370">
        <v>-0.28131328</v>
      </c>
      <c r="G49" s="370">
        <v>-1.17873903</v>
      </c>
      <c r="H49" s="370">
        <v>-2.0203036999999999</v>
      </c>
      <c r="I49" s="371">
        <v>-3.4191251500000002</v>
      </c>
      <c r="J49" s="379">
        <v>38384</v>
      </c>
      <c r="K49" s="370">
        <v>0</v>
      </c>
      <c r="L49" s="370">
        <v>0</v>
      </c>
      <c r="M49" s="370">
        <v>0</v>
      </c>
      <c r="N49" s="370">
        <v>0</v>
      </c>
      <c r="O49" s="370">
        <v>0</v>
      </c>
      <c r="P49" s="370">
        <v>0</v>
      </c>
      <c r="Q49" s="370">
        <v>0</v>
      </c>
      <c r="R49" s="371">
        <v>0</v>
      </c>
      <c r="T49" s="35">
        <f t="shared" si="7"/>
        <v>15.20432441</v>
      </c>
      <c r="U49" s="35">
        <f t="shared" si="8"/>
        <v>5.3043288300000002</v>
      </c>
      <c r="V49" s="35">
        <f t="shared" si="9"/>
        <v>1.97438062</v>
      </c>
      <c r="W49" s="35">
        <f t="shared" si="10"/>
        <v>0.31259329000000002</v>
      </c>
      <c r="X49" s="35">
        <f t="shared" si="11"/>
        <v>-0.28131328</v>
      </c>
      <c r="Y49" s="35">
        <f t="shared" si="12"/>
        <v>-1.17873903</v>
      </c>
      <c r="Z49" s="35">
        <f t="shared" si="13"/>
        <v>-2.0203036999999999</v>
      </c>
      <c r="AA49" s="35">
        <f t="shared" si="14"/>
        <v>-3.4191251500000002</v>
      </c>
    </row>
    <row r="50" spans="1:27" x14ac:dyDescent="0.25">
      <c r="A50" s="379">
        <f t="shared" si="6"/>
        <v>38412</v>
      </c>
      <c r="B50" s="370">
        <v>14.958354080000001</v>
      </c>
      <c r="C50" s="370">
        <v>5.33420556</v>
      </c>
      <c r="D50" s="370">
        <v>1.9010187700000001</v>
      </c>
      <c r="E50" s="370">
        <v>0.28525126000000001</v>
      </c>
      <c r="F50" s="370">
        <v>-0.24892474999999997</v>
      </c>
      <c r="G50" s="370">
        <v>-0.97995429999999994</v>
      </c>
      <c r="H50" s="370">
        <v>-1.5731465100000002</v>
      </c>
      <c r="I50" s="371">
        <v>-2.4935854699999997</v>
      </c>
      <c r="J50" s="379">
        <v>38412</v>
      </c>
      <c r="K50" s="370">
        <v>0</v>
      </c>
      <c r="L50" s="370">
        <v>0</v>
      </c>
      <c r="M50" s="370">
        <v>0</v>
      </c>
      <c r="N50" s="370">
        <v>0</v>
      </c>
      <c r="O50" s="370">
        <v>0</v>
      </c>
      <c r="P50" s="370">
        <v>0</v>
      </c>
      <c r="Q50" s="370">
        <v>0</v>
      </c>
      <c r="R50" s="371">
        <v>0</v>
      </c>
      <c r="T50" s="35">
        <f t="shared" si="7"/>
        <v>14.958354080000001</v>
      </c>
      <c r="U50" s="35">
        <f t="shared" si="8"/>
        <v>5.33420556</v>
      </c>
      <c r="V50" s="35">
        <f t="shared" si="9"/>
        <v>1.9010187700000001</v>
      </c>
      <c r="W50" s="35">
        <f t="shared" si="10"/>
        <v>0.28525126000000001</v>
      </c>
      <c r="X50" s="35">
        <f t="shared" si="11"/>
        <v>-0.24892474999999997</v>
      </c>
      <c r="Y50" s="35">
        <f t="shared" si="12"/>
        <v>-0.97995429999999994</v>
      </c>
      <c r="Z50" s="35">
        <f t="shared" si="13"/>
        <v>-1.5731465100000002</v>
      </c>
      <c r="AA50" s="35">
        <f t="shared" si="14"/>
        <v>-2.4935854699999997</v>
      </c>
    </row>
    <row r="51" spans="1:27" x14ac:dyDescent="0.25">
      <c r="A51" s="379">
        <f t="shared" si="6"/>
        <v>38443</v>
      </c>
      <c r="B51" s="370">
        <v>14.501763110000001</v>
      </c>
      <c r="C51" s="370">
        <v>5.9824806600000002</v>
      </c>
      <c r="D51" s="370">
        <v>2.2496161799999999</v>
      </c>
      <c r="E51" s="370">
        <v>0.35169779999999995</v>
      </c>
      <c r="F51" s="370">
        <v>-0.31250979000000001</v>
      </c>
      <c r="G51" s="370">
        <v>-1.2650296700000001</v>
      </c>
      <c r="H51" s="370">
        <v>-2.06205076</v>
      </c>
      <c r="I51" s="371">
        <v>-3.21100553</v>
      </c>
      <c r="J51" s="379">
        <v>38443</v>
      </c>
      <c r="K51" s="370">
        <v>0</v>
      </c>
      <c r="L51" s="370">
        <v>0</v>
      </c>
      <c r="M51" s="370">
        <v>0</v>
      </c>
      <c r="N51" s="370">
        <v>0</v>
      </c>
      <c r="O51" s="370">
        <v>0</v>
      </c>
      <c r="P51" s="370">
        <v>0</v>
      </c>
      <c r="Q51" s="370">
        <v>0</v>
      </c>
      <c r="R51" s="371">
        <v>0</v>
      </c>
      <c r="T51" s="35">
        <f t="shared" si="7"/>
        <v>14.501763110000001</v>
      </c>
      <c r="U51" s="35">
        <f t="shared" si="8"/>
        <v>5.9824806600000002</v>
      </c>
      <c r="V51" s="35">
        <f t="shared" si="9"/>
        <v>2.2496161799999999</v>
      </c>
      <c r="W51" s="35">
        <f t="shared" si="10"/>
        <v>0.35169779999999995</v>
      </c>
      <c r="X51" s="35">
        <f t="shared" si="11"/>
        <v>-0.31250979000000001</v>
      </c>
      <c r="Y51" s="35">
        <f t="shared" si="12"/>
        <v>-1.2650296700000001</v>
      </c>
      <c r="Z51" s="35">
        <f t="shared" si="13"/>
        <v>-2.06205076</v>
      </c>
      <c r="AA51" s="35">
        <f t="shared" si="14"/>
        <v>-3.21100553</v>
      </c>
    </row>
    <row r="52" spans="1:27" x14ac:dyDescent="0.25">
      <c r="A52" s="379">
        <f t="shared" si="6"/>
        <v>38473</v>
      </c>
      <c r="B52" s="370">
        <v>1.6836322699999999</v>
      </c>
      <c r="C52" s="370">
        <v>0.98191983999999999</v>
      </c>
      <c r="D52" s="370">
        <v>0.12179668999999999</v>
      </c>
      <c r="E52" s="370">
        <v>-2.046698999999999E-2</v>
      </c>
      <c r="F52" s="370">
        <v>3.5327570000000003E-2</v>
      </c>
      <c r="G52" s="370">
        <v>0.25607972000000007</v>
      </c>
      <c r="H52" s="370">
        <v>0.52144369000000002</v>
      </c>
      <c r="I52" s="371">
        <v>0.60279163000000002</v>
      </c>
      <c r="J52" s="379">
        <v>38473</v>
      </c>
      <c r="K52" s="370">
        <v>0</v>
      </c>
      <c r="L52" s="370">
        <v>0</v>
      </c>
      <c r="M52" s="370">
        <v>0</v>
      </c>
      <c r="N52" s="370">
        <v>0</v>
      </c>
      <c r="O52" s="370">
        <v>0</v>
      </c>
      <c r="P52" s="370">
        <v>0</v>
      </c>
      <c r="Q52" s="370">
        <v>0</v>
      </c>
      <c r="R52" s="371">
        <v>0</v>
      </c>
      <c r="T52" s="35">
        <f t="shared" si="7"/>
        <v>1.6836322699999999</v>
      </c>
      <c r="U52" s="35">
        <f t="shared" si="8"/>
        <v>0.98191983999999999</v>
      </c>
      <c r="V52" s="35">
        <f t="shared" si="9"/>
        <v>0.12179668999999999</v>
      </c>
      <c r="W52" s="35">
        <f t="shared" si="10"/>
        <v>-2.046698999999999E-2</v>
      </c>
      <c r="X52" s="35">
        <f t="shared" si="11"/>
        <v>3.5327570000000003E-2</v>
      </c>
      <c r="Y52" s="35">
        <f t="shared" si="12"/>
        <v>0.25607972000000007</v>
      </c>
      <c r="Z52" s="35">
        <f t="shared" si="13"/>
        <v>0.52144369000000002</v>
      </c>
      <c r="AA52" s="35">
        <f t="shared" si="14"/>
        <v>0.60279163000000002</v>
      </c>
    </row>
    <row r="53" spans="1:27" x14ac:dyDescent="0.25">
      <c r="A53" s="379">
        <f t="shared" si="6"/>
        <v>38504</v>
      </c>
      <c r="B53" s="370">
        <v>1.74219309</v>
      </c>
      <c r="C53" s="370">
        <v>0.88078582000000005</v>
      </c>
      <c r="D53" s="370">
        <v>8.4184209999999982E-2</v>
      </c>
      <c r="E53" s="370">
        <v>-2.5423879999999996E-2</v>
      </c>
      <c r="F53" s="370">
        <v>3.9379790000000012E-2</v>
      </c>
      <c r="G53" s="370">
        <v>0.26886631000000005</v>
      </c>
      <c r="H53" s="370">
        <v>0.53807921999999997</v>
      </c>
      <c r="I53" s="371">
        <v>0.63269076000000024</v>
      </c>
      <c r="J53" s="379">
        <v>38504</v>
      </c>
      <c r="K53" s="370">
        <v>0</v>
      </c>
      <c r="L53" s="370">
        <v>0</v>
      </c>
      <c r="M53" s="370">
        <v>0</v>
      </c>
      <c r="N53" s="370">
        <v>0</v>
      </c>
      <c r="O53" s="370">
        <v>0</v>
      </c>
      <c r="P53" s="370">
        <v>0</v>
      </c>
      <c r="Q53" s="370">
        <v>0</v>
      </c>
      <c r="R53" s="371">
        <v>0</v>
      </c>
      <c r="T53" s="35">
        <f t="shared" si="7"/>
        <v>1.74219309</v>
      </c>
      <c r="U53" s="35">
        <f t="shared" si="8"/>
        <v>0.88078582000000005</v>
      </c>
      <c r="V53" s="35">
        <f t="shared" si="9"/>
        <v>8.4184209999999982E-2</v>
      </c>
      <c r="W53" s="35">
        <f t="shared" si="10"/>
        <v>-2.5423879999999996E-2</v>
      </c>
      <c r="X53" s="35">
        <f t="shared" si="11"/>
        <v>3.9379790000000012E-2</v>
      </c>
      <c r="Y53" s="35">
        <f t="shared" si="12"/>
        <v>0.26886631000000005</v>
      </c>
      <c r="Z53" s="35">
        <f t="shared" si="13"/>
        <v>0.53807921999999997</v>
      </c>
      <c r="AA53" s="35">
        <f t="shared" si="14"/>
        <v>0.63269076000000024</v>
      </c>
    </row>
    <row r="54" spans="1:27" x14ac:dyDescent="0.25">
      <c r="A54" s="379">
        <f t="shared" si="6"/>
        <v>38534</v>
      </c>
      <c r="B54" s="370">
        <v>2.0241650600000001</v>
      </c>
      <c r="C54" s="370">
        <v>0.86498513999999993</v>
      </c>
      <c r="D54" s="370">
        <v>5.619641000000003E-2</v>
      </c>
      <c r="E54" s="370">
        <v>-3.2492570000000012E-2</v>
      </c>
      <c r="F54" s="370">
        <v>4.6725329999999995E-2</v>
      </c>
      <c r="G54" s="370">
        <v>0.30541134999999997</v>
      </c>
      <c r="H54" s="370">
        <v>0.60443294999999997</v>
      </c>
      <c r="I54" s="371">
        <v>0.72890163999999991</v>
      </c>
      <c r="J54" s="379">
        <v>38534</v>
      </c>
      <c r="K54" s="370">
        <v>0</v>
      </c>
      <c r="L54" s="370">
        <v>0</v>
      </c>
      <c r="M54" s="370">
        <v>0</v>
      </c>
      <c r="N54" s="370">
        <v>0</v>
      </c>
      <c r="O54" s="370">
        <v>0</v>
      </c>
      <c r="P54" s="370">
        <v>0</v>
      </c>
      <c r="Q54" s="370">
        <v>0</v>
      </c>
      <c r="R54" s="371">
        <v>0</v>
      </c>
      <c r="T54" s="35">
        <f t="shared" si="7"/>
        <v>2.0241650600000001</v>
      </c>
      <c r="U54" s="35">
        <f t="shared" si="8"/>
        <v>0.86498513999999993</v>
      </c>
      <c r="V54" s="35">
        <f t="shared" si="9"/>
        <v>5.619641000000003E-2</v>
      </c>
      <c r="W54" s="35">
        <f t="shared" si="10"/>
        <v>-3.2492570000000012E-2</v>
      </c>
      <c r="X54" s="35">
        <f t="shared" si="11"/>
        <v>4.6725329999999995E-2</v>
      </c>
      <c r="Y54" s="35">
        <f t="shared" si="12"/>
        <v>0.30541134999999997</v>
      </c>
      <c r="Z54" s="35">
        <f t="shared" si="13"/>
        <v>0.60443294999999997</v>
      </c>
      <c r="AA54" s="35">
        <f t="shared" si="14"/>
        <v>0.72890163999999991</v>
      </c>
    </row>
    <row r="55" spans="1:27" x14ac:dyDescent="0.25">
      <c r="A55" s="379">
        <f t="shared" si="6"/>
        <v>38565</v>
      </c>
      <c r="B55" s="370">
        <v>2.1666696999999999</v>
      </c>
      <c r="C55" s="370">
        <v>0.76449307</v>
      </c>
      <c r="D55" s="370">
        <v>8.3992999999999984E-3</v>
      </c>
      <c r="E55" s="370">
        <v>-4.0738259999999984E-2</v>
      </c>
      <c r="F55" s="370">
        <v>5.4241190000000009E-2</v>
      </c>
      <c r="G55" s="370">
        <v>0.33660510999999993</v>
      </c>
      <c r="H55" s="370">
        <v>0.65495608999999988</v>
      </c>
      <c r="I55" s="371">
        <v>0.80273027000000008</v>
      </c>
      <c r="J55" s="379">
        <v>38565</v>
      </c>
      <c r="K55" s="370">
        <v>0</v>
      </c>
      <c r="L55" s="370">
        <v>0</v>
      </c>
      <c r="M55" s="370">
        <v>0</v>
      </c>
      <c r="N55" s="370">
        <v>0</v>
      </c>
      <c r="O55" s="370">
        <v>0</v>
      </c>
      <c r="P55" s="370">
        <v>0</v>
      </c>
      <c r="Q55" s="370">
        <v>0</v>
      </c>
      <c r="R55" s="371">
        <v>0</v>
      </c>
      <c r="T55" s="35">
        <f t="shared" si="7"/>
        <v>2.1666696999999999</v>
      </c>
      <c r="U55" s="35">
        <f t="shared" si="8"/>
        <v>0.76449307</v>
      </c>
      <c r="V55" s="35">
        <f t="shared" si="9"/>
        <v>8.3992999999999984E-3</v>
      </c>
      <c r="W55" s="35">
        <f t="shared" si="10"/>
        <v>-4.0738259999999984E-2</v>
      </c>
      <c r="X55" s="35">
        <f t="shared" si="11"/>
        <v>5.4241190000000009E-2</v>
      </c>
      <c r="Y55" s="35">
        <f t="shared" si="12"/>
        <v>0.33660510999999993</v>
      </c>
      <c r="Z55" s="35">
        <f t="shared" si="13"/>
        <v>0.65495608999999988</v>
      </c>
      <c r="AA55" s="35">
        <f t="shared" si="14"/>
        <v>0.80273027000000008</v>
      </c>
    </row>
    <row r="56" spans="1:27" x14ac:dyDescent="0.25">
      <c r="A56" s="379">
        <f t="shared" si="6"/>
        <v>38596</v>
      </c>
      <c r="B56" s="370">
        <v>-1.8542775</v>
      </c>
      <c r="C56" s="370">
        <v>-1.7435086200000001</v>
      </c>
      <c r="D56" s="370">
        <v>-1.0304158700000001</v>
      </c>
      <c r="E56" s="370">
        <v>-0.21281733000000003</v>
      </c>
      <c r="F56" s="370">
        <v>0.21010130999999999</v>
      </c>
      <c r="G56" s="370">
        <v>0.97534872000000017</v>
      </c>
      <c r="H56" s="370">
        <v>1.6598977800000001</v>
      </c>
      <c r="I56" s="371">
        <v>2.1173280400000003</v>
      </c>
      <c r="J56" s="379">
        <v>38596</v>
      </c>
      <c r="K56" s="370">
        <v>0</v>
      </c>
      <c r="L56" s="370">
        <v>0</v>
      </c>
      <c r="M56" s="370">
        <v>0</v>
      </c>
      <c r="N56" s="370">
        <v>0</v>
      </c>
      <c r="O56" s="370">
        <v>0</v>
      </c>
      <c r="P56" s="370">
        <v>0</v>
      </c>
      <c r="Q56" s="370">
        <v>0</v>
      </c>
      <c r="R56" s="371">
        <v>0</v>
      </c>
      <c r="T56" s="35">
        <f t="shared" si="7"/>
        <v>-1.8542775</v>
      </c>
      <c r="U56" s="35">
        <f t="shared" si="8"/>
        <v>-1.7435086200000001</v>
      </c>
      <c r="V56" s="35">
        <f t="shared" si="9"/>
        <v>-1.0304158700000001</v>
      </c>
      <c r="W56" s="35">
        <f t="shared" si="10"/>
        <v>-0.21281733000000003</v>
      </c>
      <c r="X56" s="35">
        <f t="shared" si="11"/>
        <v>0.21010130999999999</v>
      </c>
      <c r="Y56" s="35">
        <f t="shared" si="12"/>
        <v>0.97534872000000017</v>
      </c>
      <c r="Z56" s="35">
        <f t="shared" si="13"/>
        <v>1.6598977800000001</v>
      </c>
      <c r="AA56" s="35">
        <f t="shared" si="14"/>
        <v>2.1173280400000003</v>
      </c>
    </row>
    <row r="57" spans="1:27" x14ac:dyDescent="0.25">
      <c r="A57" s="379">
        <f t="shared" si="6"/>
        <v>38626</v>
      </c>
      <c r="B57" s="370">
        <v>-1.7872061099999998</v>
      </c>
      <c r="C57" s="370">
        <v>-1.7664431899999999</v>
      </c>
      <c r="D57" s="370">
        <v>-1.0568101200000002</v>
      </c>
      <c r="E57" s="370">
        <v>-0.21978366999999999</v>
      </c>
      <c r="F57" s="370">
        <v>0.21757077000000002</v>
      </c>
      <c r="G57" s="370">
        <v>1.0153591500000001</v>
      </c>
      <c r="H57" s="370">
        <v>1.7400215499999998</v>
      </c>
      <c r="I57" s="371">
        <v>2.2584938500000002</v>
      </c>
      <c r="J57" s="379">
        <v>38626</v>
      </c>
      <c r="K57" s="370">
        <v>0</v>
      </c>
      <c r="L57" s="370">
        <v>0</v>
      </c>
      <c r="M57" s="370">
        <v>0</v>
      </c>
      <c r="N57" s="370">
        <v>0</v>
      </c>
      <c r="O57" s="370">
        <v>0</v>
      </c>
      <c r="P57" s="370">
        <v>0</v>
      </c>
      <c r="Q57" s="370">
        <v>0</v>
      </c>
      <c r="R57" s="371">
        <v>0</v>
      </c>
      <c r="T57" s="35">
        <f t="shared" si="7"/>
        <v>-1.7872061099999998</v>
      </c>
      <c r="U57" s="35">
        <f t="shared" si="8"/>
        <v>-1.7664431899999999</v>
      </c>
      <c r="V57" s="35">
        <f t="shared" si="9"/>
        <v>-1.0568101200000002</v>
      </c>
      <c r="W57" s="35">
        <f t="shared" si="10"/>
        <v>-0.21978366999999999</v>
      </c>
      <c r="X57" s="35">
        <f t="shared" si="11"/>
        <v>0.21757077000000002</v>
      </c>
      <c r="Y57" s="35">
        <f t="shared" si="12"/>
        <v>1.0153591500000001</v>
      </c>
      <c r="Z57" s="35">
        <f t="shared" si="13"/>
        <v>1.7400215499999998</v>
      </c>
      <c r="AA57" s="35">
        <f t="shared" si="14"/>
        <v>2.2584938500000002</v>
      </c>
    </row>
    <row r="58" spans="1:27" x14ac:dyDescent="0.25">
      <c r="A58" s="379">
        <f t="shared" si="6"/>
        <v>38657</v>
      </c>
      <c r="B58" s="370">
        <v>-1.6443726000000001</v>
      </c>
      <c r="C58" s="370">
        <v>-1.6704344400000002</v>
      </c>
      <c r="D58" s="370">
        <v>-1.0086799799999999</v>
      </c>
      <c r="E58" s="370">
        <v>-0.21103561999999998</v>
      </c>
      <c r="F58" s="370">
        <v>0.20937549999999999</v>
      </c>
      <c r="G58" s="370">
        <v>0.9812554200000001</v>
      </c>
      <c r="H58" s="370">
        <v>1.6906677299999999</v>
      </c>
      <c r="I58" s="371">
        <v>2.2233090400000002</v>
      </c>
      <c r="J58" s="379">
        <v>38657</v>
      </c>
      <c r="K58" s="370">
        <v>0</v>
      </c>
      <c r="L58" s="370">
        <v>0</v>
      </c>
      <c r="M58" s="370">
        <v>0</v>
      </c>
      <c r="N58" s="370">
        <v>0</v>
      </c>
      <c r="O58" s="370">
        <v>0</v>
      </c>
      <c r="P58" s="370">
        <v>0</v>
      </c>
      <c r="Q58" s="370">
        <v>0</v>
      </c>
      <c r="R58" s="371">
        <v>0</v>
      </c>
      <c r="T58" s="35">
        <f t="shared" si="7"/>
        <v>-1.6443726000000001</v>
      </c>
      <c r="U58" s="35">
        <f t="shared" si="8"/>
        <v>-1.6704344400000002</v>
      </c>
      <c r="V58" s="35">
        <f t="shared" si="9"/>
        <v>-1.0086799799999999</v>
      </c>
      <c r="W58" s="35">
        <f t="shared" si="10"/>
        <v>-0.21103561999999998</v>
      </c>
      <c r="X58" s="35">
        <f t="shared" si="11"/>
        <v>0.20937549999999999</v>
      </c>
      <c r="Y58" s="35">
        <f t="shared" si="12"/>
        <v>0.9812554200000001</v>
      </c>
      <c r="Z58" s="35">
        <f t="shared" si="13"/>
        <v>1.6906677299999999</v>
      </c>
      <c r="AA58" s="35">
        <f t="shared" si="14"/>
        <v>2.2233090400000002</v>
      </c>
    </row>
    <row r="59" spans="1:27" x14ac:dyDescent="0.25">
      <c r="A59" s="379">
        <f t="shared" si="6"/>
        <v>38687</v>
      </c>
      <c r="B59" s="370">
        <v>-0.37386480000000022</v>
      </c>
      <c r="C59" s="370">
        <v>-0.94875368999999976</v>
      </c>
      <c r="D59" s="370">
        <v>-0.64788166000000014</v>
      </c>
      <c r="E59" s="370">
        <v>-0.13986187</v>
      </c>
      <c r="F59" s="370">
        <v>0.13885299999999998</v>
      </c>
      <c r="G59" s="370">
        <v>0.63641986000000006</v>
      </c>
      <c r="H59" s="370">
        <v>1.0239490000000002</v>
      </c>
      <c r="I59" s="371">
        <v>0.99921528999999998</v>
      </c>
      <c r="J59" s="379">
        <v>38687</v>
      </c>
      <c r="K59" s="370">
        <v>0</v>
      </c>
      <c r="L59" s="370">
        <v>0</v>
      </c>
      <c r="M59" s="370">
        <v>0</v>
      </c>
      <c r="N59" s="370">
        <v>0</v>
      </c>
      <c r="O59" s="370">
        <v>0</v>
      </c>
      <c r="P59" s="370">
        <v>0</v>
      </c>
      <c r="Q59" s="370">
        <v>0</v>
      </c>
      <c r="R59" s="371">
        <v>0</v>
      </c>
      <c r="T59" s="35">
        <f t="shared" si="7"/>
        <v>-0.37386480000000022</v>
      </c>
      <c r="U59" s="35">
        <f t="shared" si="8"/>
        <v>-0.94875368999999976</v>
      </c>
      <c r="V59" s="35">
        <f t="shared" si="9"/>
        <v>-0.64788166000000014</v>
      </c>
      <c r="W59" s="35">
        <f t="shared" si="10"/>
        <v>-0.13986187</v>
      </c>
      <c r="X59" s="35">
        <f t="shared" si="11"/>
        <v>0.13885299999999998</v>
      </c>
      <c r="Y59" s="35">
        <f t="shared" si="12"/>
        <v>0.63641986000000006</v>
      </c>
      <c r="Z59" s="35">
        <f t="shared" si="13"/>
        <v>1.0239490000000002</v>
      </c>
      <c r="AA59" s="35">
        <f t="shared" si="14"/>
        <v>0.99921528999999998</v>
      </c>
    </row>
    <row r="60" spans="1:27" x14ac:dyDescent="0.25">
      <c r="A60" s="379">
        <f t="shared" si="6"/>
        <v>38718</v>
      </c>
      <c r="B60" s="370">
        <v>-0.62427351999999958</v>
      </c>
      <c r="C60" s="370">
        <v>-1.07749501</v>
      </c>
      <c r="D60" s="370">
        <v>-0.70998626999999992</v>
      </c>
      <c r="E60" s="370">
        <v>-0.15159824000000002</v>
      </c>
      <c r="F60" s="370">
        <v>0.15018614</v>
      </c>
      <c r="G60" s="370">
        <v>0.68864655999999991</v>
      </c>
      <c r="H60" s="370">
        <v>1.1164967100000001</v>
      </c>
      <c r="I60" s="371">
        <v>1.1356340200000004</v>
      </c>
      <c r="J60" s="379">
        <v>38718</v>
      </c>
      <c r="K60" s="370">
        <v>0</v>
      </c>
      <c r="L60" s="370">
        <v>0</v>
      </c>
      <c r="M60" s="370">
        <v>0</v>
      </c>
      <c r="N60" s="370">
        <v>0</v>
      </c>
      <c r="O60" s="370">
        <v>0</v>
      </c>
      <c r="P60" s="370">
        <v>0</v>
      </c>
      <c r="Q60" s="370">
        <v>0</v>
      </c>
      <c r="R60" s="371">
        <v>0</v>
      </c>
      <c r="T60" s="35">
        <f t="shared" si="7"/>
        <v>-0.62427351999999958</v>
      </c>
      <c r="U60" s="35">
        <f t="shared" si="8"/>
        <v>-1.07749501</v>
      </c>
      <c r="V60" s="35">
        <f t="shared" si="9"/>
        <v>-0.70998626999999992</v>
      </c>
      <c r="W60" s="35">
        <f t="shared" si="10"/>
        <v>-0.15159824000000002</v>
      </c>
      <c r="X60" s="35">
        <f t="shared" si="11"/>
        <v>0.15018614</v>
      </c>
      <c r="Y60" s="35">
        <f t="shared" si="12"/>
        <v>0.68864655999999991</v>
      </c>
      <c r="Z60" s="35">
        <f t="shared" si="13"/>
        <v>1.1164967100000001</v>
      </c>
      <c r="AA60" s="35">
        <f t="shared" si="14"/>
        <v>1.1356340200000004</v>
      </c>
    </row>
    <row r="61" spans="1:27" x14ac:dyDescent="0.25">
      <c r="A61" s="379">
        <f t="shared" si="6"/>
        <v>38749</v>
      </c>
      <c r="B61" s="370">
        <v>-0.6133038700000002</v>
      </c>
      <c r="C61" s="370">
        <v>-0.9797721199999998</v>
      </c>
      <c r="D61" s="370">
        <v>-0.63818660999999999</v>
      </c>
      <c r="E61" s="370">
        <v>-0.13550714999999999</v>
      </c>
      <c r="F61" s="370">
        <v>0.13390646</v>
      </c>
      <c r="G61" s="370">
        <v>0.61078005000000002</v>
      </c>
      <c r="H61" s="370">
        <v>0.98218325000000006</v>
      </c>
      <c r="I61" s="371">
        <v>0.96803034000000032</v>
      </c>
      <c r="J61" s="379">
        <v>38749</v>
      </c>
      <c r="K61" s="370">
        <v>0</v>
      </c>
      <c r="L61" s="370">
        <v>0</v>
      </c>
      <c r="M61" s="370">
        <v>0</v>
      </c>
      <c r="N61" s="370">
        <v>0</v>
      </c>
      <c r="O61" s="370">
        <v>0</v>
      </c>
      <c r="P61" s="370">
        <v>0</v>
      </c>
      <c r="Q61" s="370">
        <v>0</v>
      </c>
      <c r="R61" s="371">
        <v>0</v>
      </c>
      <c r="T61" s="35">
        <f t="shared" si="7"/>
        <v>-0.6133038700000002</v>
      </c>
      <c r="U61" s="35">
        <f t="shared" si="8"/>
        <v>-0.9797721199999998</v>
      </c>
      <c r="V61" s="35">
        <f t="shared" si="9"/>
        <v>-0.63818660999999999</v>
      </c>
      <c r="W61" s="35">
        <f t="shared" si="10"/>
        <v>-0.13550714999999999</v>
      </c>
      <c r="X61" s="35">
        <f t="shared" si="11"/>
        <v>0.13390646</v>
      </c>
      <c r="Y61" s="35">
        <f t="shared" si="12"/>
        <v>0.61078005000000002</v>
      </c>
      <c r="Z61" s="35">
        <f t="shared" si="13"/>
        <v>0.98218325000000006</v>
      </c>
      <c r="AA61" s="35">
        <f t="shared" si="14"/>
        <v>0.96803034000000032</v>
      </c>
    </row>
    <row r="62" spans="1:27" x14ac:dyDescent="0.25">
      <c r="A62" s="379">
        <f t="shared" si="6"/>
        <v>38777</v>
      </c>
      <c r="B62" s="370">
        <v>-2.06631257</v>
      </c>
      <c r="C62" s="370">
        <v>-1.8348546999999999</v>
      </c>
      <c r="D62" s="370">
        <v>-1.0802471899999999</v>
      </c>
      <c r="E62" s="370">
        <v>-0.22360233000000002</v>
      </c>
      <c r="F62" s="370">
        <v>0.22106825000000002</v>
      </c>
      <c r="G62" s="370">
        <v>1.0310965999999999</v>
      </c>
      <c r="H62" s="370">
        <v>1.77016581</v>
      </c>
      <c r="I62" s="371">
        <v>2.3165339000000005</v>
      </c>
      <c r="J62" s="379">
        <v>38777</v>
      </c>
      <c r="K62" s="370">
        <v>0</v>
      </c>
      <c r="L62" s="370">
        <v>0</v>
      </c>
      <c r="M62" s="370">
        <v>0</v>
      </c>
      <c r="N62" s="370">
        <v>0</v>
      </c>
      <c r="O62" s="370">
        <v>0</v>
      </c>
      <c r="P62" s="370">
        <v>0</v>
      </c>
      <c r="Q62" s="370">
        <v>0</v>
      </c>
      <c r="R62" s="371">
        <v>0</v>
      </c>
      <c r="T62" s="35">
        <f t="shared" si="7"/>
        <v>-2.06631257</v>
      </c>
      <c r="U62" s="35">
        <f t="shared" si="8"/>
        <v>-1.8348546999999999</v>
      </c>
      <c r="V62" s="35">
        <f t="shared" si="9"/>
        <v>-1.0802471899999999</v>
      </c>
      <c r="W62" s="35">
        <f t="shared" si="10"/>
        <v>-0.22360233000000002</v>
      </c>
      <c r="X62" s="35">
        <f t="shared" si="11"/>
        <v>0.22106825000000002</v>
      </c>
      <c r="Y62" s="35">
        <f t="shared" si="12"/>
        <v>1.0310965999999999</v>
      </c>
      <c r="Z62" s="35">
        <f t="shared" si="13"/>
        <v>1.77016581</v>
      </c>
      <c r="AA62" s="35">
        <f t="shared" si="14"/>
        <v>2.3165339000000005</v>
      </c>
    </row>
    <row r="63" spans="1:27" x14ac:dyDescent="0.25">
      <c r="A63" s="379">
        <f t="shared" si="6"/>
        <v>38808</v>
      </c>
      <c r="B63" s="370">
        <v>-1.8567755399999999</v>
      </c>
      <c r="C63" s="370">
        <v>-1.7869113300000001</v>
      </c>
      <c r="D63" s="370">
        <v>-1.0498146900000001</v>
      </c>
      <c r="E63" s="370">
        <v>-0.2161411</v>
      </c>
      <c r="F63" s="370">
        <v>0.21269077</v>
      </c>
      <c r="G63" s="370">
        <v>0.98482990000000004</v>
      </c>
      <c r="H63" s="370">
        <v>1.6726898100000001</v>
      </c>
      <c r="I63" s="371">
        <v>2.12603287</v>
      </c>
      <c r="J63" s="379">
        <v>38808</v>
      </c>
      <c r="K63" s="370">
        <v>0</v>
      </c>
      <c r="L63" s="370">
        <v>0</v>
      </c>
      <c r="M63" s="370">
        <v>0</v>
      </c>
      <c r="N63" s="370">
        <v>0</v>
      </c>
      <c r="O63" s="370">
        <v>0</v>
      </c>
      <c r="P63" s="370">
        <v>0</v>
      </c>
      <c r="Q63" s="370">
        <v>0</v>
      </c>
      <c r="R63" s="371">
        <v>0</v>
      </c>
      <c r="T63" s="35">
        <f t="shared" si="7"/>
        <v>-1.8567755399999999</v>
      </c>
      <c r="U63" s="35">
        <f t="shared" si="8"/>
        <v>-1.7869113300000001</v>
      </c>
      <c r="V63" s="35">
        <f t="shared" si="9"/>
        <v>-1.0498146900000001</v>
      </c>
      <c r="W63" s="35">
        <f t="shared" si="10"/>
        <v>-0.2161411</v>
      </c>
      <c r="X63" s="35">
        <f t="shared" si="11"/>
        <v>0.21269077</v>
      </c>
      <c r="Y63" s="35">
        <f t="shared" si="12"/>
        <v>0.98482990000000004</v>
      </c>
      <c r="Z63" s="35">
        <f t="shared" si="13"/>
        <v>1.6726898100000001</v>
      </c>
      <c r="AA63" s="35">
        <f t="shared" si="14"/>
        <v>2.12603287</v>
      </c>
    </row>
    <row r="64" spans="1:27" x14ac:dyDescent="0.25">
      <c r="A64" s="379">
        <f t="shared" si="6"/>
        <v>38838</v>
      </c>
      <c r="B64" s="370">
        <v>-1.8234558099999998</v>
      </c>
      <c r="C64" s="370">
        <v>-1.8179526300000002</v>
      </c>
      <c r="D64" s="370">
        <v>-1.0681002399999999</v>
      </c>
      <c r="E64" s="370">
        <v>-0.21948562000000002</v>
      </c>
      <c r="F64" s="370">
        <v>0.21560376999999997</v>
      </c>
      <c r="G64" s="370">
        <v>0.99448787999999988</v>
      </c>
      <c r="H64" s="370">
        <v>1.6789351400000001</v>
      </c>
      <c r="I64" s="371">
        <v>2.0960910400000001</v>
      </c>
      <c r="J64" s="379">
        <v>38838</v>
      </c>
      <c r="K64" s="370">
        <v>0</v>
      </c>
      <c r="L64" s="370">
        <v>0</v>
      </c>
      <c r="M64" s="370">
        <v>0</v>
      </c>
      <c r="N64" s="370">
        <v>0</v>
      </c>
      <c r="O64" s="370">
        <v>0</v>
      </c>
      <c r="P64" s="370">
        <v>0</v>
      </c>
      <c r="Q64" s="370">
        <v>0</v>
      </c>
      <c r="R64" s="371">
        <v>0</v>
      </c>
      <c r="T64" s="35">
        <f t="shared" si="7"/>
        <v>-1.8234558099999998</v>
      </c>
      <c r="U64" s="35">
        <f t="shared" si="8"/>
        <v>-1.8179526300000002</v>
      </c>
      <c r="V64" s="35">
        <f t="shared" si="9"/>
        <v>-1.0681002399999999</v>
      </c>
      <c r="W64" s="35">
        <f t="shared" si="10"/>
        <v>-0.21948562000000002</v>
      </c>
      <c r="X64" s="35">
        <f t="shared" si="11"/>
        <v>0.21560376999999997</v>
      </c>
      <c r="Y64" s="35">
        <f t="shared" si="12"/>
        <v>0.99448787999999988</v>
      </c>
      <c r="Z64" s="35">
        <f t="shared" si="13"/>
        <v>1.6789351400000001</v>
      </c>
      <c r="AA64" s="35">
        <f t="shared" si="14"/>
        <v>2.0960910400000001</v>
      </c>
    </row>
    <row r="65" spans="1:27" x14ac:dyDescent="0.25">
      <c r="A65" s="379">
        <f t="shared" si="6"/>
        <v>38869</v>
      </c>
      <c r="B65" s="370">
        <v>-1.9594772999999999</v>
      </c>
      <c r="C65" s="370">
        <v>-1.79036945</v>
      </c>
      <c r="D65" s="370">
        <v>-1.0421141</v>
      </c>
      <c r="E65" s="370">
        <v>-0.21358495999999999</v>
      </c>
      <c r="F65" s="370">
        <v>0.20980773000000003</v>
      </c>
      <c r="G65" s="370">
        <v>0.96911693999999993</v>
      </c>
      <c r="H65" s="370">
        <v>1.64080688</v>
      </c>
      <c r="I65" s="371">
        <v>2.0698681199999998</v>
      </c>
      <c r="J65" s="379">
        <v>38869</v>
      </c>
      <c r="K65" s="370">
        <v>0</v>
      </c>
      <c r="L65" s="370">
        <v>0</v>
      </c>
      <c r="M65" s="370">
        <v>0</v>
      </c>
      <c r="N65" s="370">
        <v>0</v>
      </c>
      <c r="O65" s="370">
        <v>0</v>
      </c>
      <c r="P65" s="370">
        <v>0</v>
      </c>
      <c r="Q65" s="370">
        <v>0</v>
      </c>
      <c r="R65" s="371">
        <v>0</v>
      </c>
      <c r="T65" s="35">
        <f t="shared" si="7"/>
        <v>-1.9594772999999999</v>
      </c>
      <c r="U65" s="35">
        <f t="shared" si="8"/>
        <v>-1.79036945</v>
      </c>
      <c r="V65" s="35">
        <f t="shared" si="9"/>
        <v>-1.0421141</v>
      </c>
      <c r="W65" s="35">
        <f t="shared" si="10"/>
        <v>-0.21358495999999999</v>
      </c>
      <c r="X65" s="35">
        <f t="shared" si="11"/>
        <v>0.20980773000000003</v>
      </c>
      <c r="Y65" s="35">
        <f t="shared" si="12"/>
        <v>0.96911693999999993</v>
      </c>
      <c r="Z65" s="35">
        <f t="shared" si="13"/>
        <v>1.64080688</v>
      </c>
      <c r="AA65" s="35">
        <f t="shared" si="14"/>
        <v>2.0698681199999998</v>
      </c>
    </row>
    <row r="66" spans="1:27" x14ac:dyDescent="0.25">
      <c r="A66" s="379">
        <f t="shared" si="6"/>
        <v>38899</v>
      </c>
      <c r="B66" s="370">
        <v>-2.0117579500000002</v>
      </c>
      <c r="C66" s="370">
        <v>-1.8278075499999997</v>
      </c>
      <c r="D66" s="370">
        <v>-1.06614016</v>
      </c>
      <c r="E66" s="370">
        <v>-0.21870852000000002</v>
      </c>
      <c r="F66" s="370">
        <v>0.21529459000000001</v>
      </c>
      <c r="G66" s="370">
        <v>0.99618468999999998</v>
      </c>
      <c r="H66" s="370">
        <v>1.6906919</v>
      </c>
      <c r="I66" s="371">
        <v>2.1461339200000005</v>
      </c>
      <c r="J66" s="379">
        <v>38899</v>
      </c>
      <c r="K66" s="370">
        <v>0</v>
      </c>
      <c r="L66" s="370">
        <v>0</v>
      </c>
      <c r="M66" s="370">
        <v>0</v>
      </c>
      <c r="N66" s="370">
        <v>0</v>
      </c>
      <c r="O66" s="370">
        <v>0</v>
      </c>
      <c r="P66" s="370">
        <v>0</v>
      </c>
      <c r="Q66" s="370">
        <v>0</v>
      </c>
      <c r="R66" s="371">
        <v>0</v>
      </c>
      <c r="T66" s="35">
        <f t="shared" si="7"/>
        <v>-2.0117579500000002</v>
      </c>
      <c r="U66" s="35">
        <f t="shared" si="8"/>
        <v>-1.8278075499999997</v>
      </c>
      <c r="V66" s="35">
        <f t="shared" si="9"/>
        <v>-1.06614016</v>
      </c>
      <c r="W66" s="35">
        <f t="shared" si="10"/>
        <v>-0.21870852000000002</v>
      </c>
      <c r="X66" s="35">
        <f t="shared" si="11"/>
        <v>0.21529459000000001</v>
      </c>
      <c r="Y66" s="35">
        <f t="shared" si="12"/>
        <v>0.99618468999999998</v>
      </c>
      <c r="Z66" s="35">
        <f t="shared" si="13"/>
        <v>1.6906919</v>
      </c>
      <c r="AA66" s="35">
        <f t="shared" si="14"/>
        <v>2.1461339200000005</v>
      </c>
    </row>
    <row r="67" spans="1:27" x14ac:dyDescent="0.25">
      <c r="A67" s="379">
        <f t="shared" si="6"/>
        <v>38930</v>
      </c>
      <c r="B67" s="370">
        <v>-1.9833216999999999</v>
      </c>
      <c r="C67" s="370">
        <v>-1.8029271500000001</v>
      </c>
      <c r="D67" s="370">
        <v>-1.0546048800000001</v>
      </c>
      <c r="E67" s="370">
        <v>-0.21670762000000005</v>
      </c>
      <c r="F67" s="370">
        <v>0.21363519</v>
      </c>
      <c r="G67" s="370">
        <v>0.99014093000000014</v>
      </c>
      <c r="H67" s="370">
        <v>1.6841036300000001</v>
      </c>
      <c r="I67" s="371">
        <v>2.1493854100000003</v>
      </c>
      <c r="J67" s="379">
        <v>38930</v>
      </c>
      <c r="K67" s="370">
        <v>0</v>
      </c>
      <c r="L67" s="370">
        <v>0</v>
      </c>
      <c r="M67" s="370">
        <v>0</v>
      </c>
      <c r="N67" s="370">
        <v>0</v>
      </c>
      <c r="O67" s="370">
        <v>0</v>
      </c>
      <c r="P67" s="370">
        <v>0</v>
      </c>
      <c r="Q67" s="370">
        <v>0</v>
      </c>
      <c r="R67" s="371">
        <v>0</v>
      </c>
      <c r="T67" s="35">
        <f t="shared" si="7"/>
        <v>-1.9833216999999999</v>
      </c>
      <c r="U67" s="35">
        <f t="shared" si="8"/>
        <v>-1.8029271500000001</v>
      </c>
      <c r="V67" s="35">
        <f t="shared" si="9"/>
        <v>-1.0546048800000001</v>
      </c>
      <c r="W67" s="35">
        <f t="shared" si="10"/>
        <v>-0.21670762000000005</v>
      </c>
      <c r="X67" s="35">
        <f t="shared" si="11"/>
        <v>0.21363519</v>
      </c>
      <c r="Y67" s="35">
        <f t="shared" si="12"/>
        <v>0.99014093000000014</v>
      </c>
      <c r="Z67" s="35">
        <f t="shared" si="13"/>
        <v>1.6841036300000001</v>
      </c>
      <c r="AA67" s="35">
        <f t="shared" si="14"/>
        <v>2.1493854100000003</v>
      </c>
    </row>
    <row r="68" spans="1:27" x14ac:dyDescent="0.25">
      <c r="A68" s="379">
        <f t="shared" si="6"/>
        <v>38961</v>
      </c>
      <c r="B68" s="370">
        <v>-1.8026445600000003</v>
      </c>
      <c r="C68" s="370">
        <v>-1.7044379599999999</v>
      </c>
      <c r="D68" s="370">
        <v>-1.0042794499999999</v>
      </c>
      <c r="E68" s="370">
        <v>-0.20703036</v>
      </c>
      <c r="F68" s="370">
        <v>0.20432541999999998</v>
      </c>
      <c r="G68" s="370">
        <v>0.94862763000000005</v>
      </c>
      <c r="H68" s="370">
        <v>1.6160883400000001</v>
      </c>
      <c r="I68" s="371">
        <v>2.0680255600000002</v>
      </c>
      <c r="J68" s="379">
        <v>38961</v>
      </c>
      <c r="K68" s="370">
        <v>0</v>
      </c>
      <c r="L68" s="370">
        <v>0</v>
      </c>
      <c r="M68" s="370">
        <v>0</v>
      </c>
      <c r="N68" s="370">
        <v>0</v>
      </c>
      <c r="O68" s="370">
        <v>0</v>
      </c>
      <c r="P68" s="370">
        <v>0</v>
      </c>
      <c r="Q68" s="370">
        <v>0</v>
      </c>
      <c r="R68" s="371">
        <v>0</v>
      </c>
      <c r="T68" s="35">
        <f t="shared" si="7"/>
        <v>-1.8026445600000003</v>
      </c>
      <c r="U68" s="35">
        <f t="shared" si="8"/>
        <v>-1.7044379599999999</v>
      </c>
      <c r="V68" s="35">
        <f t="shared" si="9"/>
        <v>-1.0042794499999999</v>
      </c>
      <c r="W68" s="35">
        <f t="shared" si="10"/>
        <v>-0.20703036</v>
      </c>
      <c r="X68" s="35">
        <f t="shared" si="11"/>
        <v>0.20432541999999998</v>
      </c>
      <c r="Y68" s="35">
        <f t="shared" si="12"/>
        <v>0.94862763000000005</v>
      </c>
      <c r="Z68" s="35">
        <f t="shared" si="13"/>
        <v>1.6160883400000001</v>
      </c>
      <c r="AA68" s="35">
        <f t="shared" si="14"/>
        <v>2.0680255600000002</v>
      </c>
    </row>
    <row r="69" spans="1:27" x14ac:dyDescent="0.25">
      <c r="A69" s="379">
        <f t="shared" si="6"/>
        <v>38991</v>
      </c>
      <c r="B69" s="370">
        <v>-1.8062573999999998</v>
      </c>
      <c r="C69" s="370">
        <v>-1.7409060800000002</v>
      </c>
      <c r="D69" s="370">
        <v>-1.03299078</v>
      </c>
      <c r="E69" s="370">
        <v>-0.21397287000000001</v>
      </c>
      <c r="F69" s="370">
        <v>0.21159102999999999</v>
      </c>
      <c r="G69" s="370">
        <v>0.98630507000000001</v>
      </c>
      <c r="H69" s="370">
        <v>1.6898268600000002</v>
      </c>
      <c r="I69" s="371">
        <v>2.1951450800000001</v>
      </c>
      <c r="J69" s="379">
        <v>38991</v>
      </c>
      <c r="K69" s="370">
        <v>0</v>
      </c>
      <c r="L69" s="370">
        <v>0</v>
      </c>
      <c r="M69" s="370">
        <v>0</v>
      </c>
      <c r="N69" s="370">
        <v>0</v>
      </c>
      <c r="O69" s="370">
        <v>0</v>
      </c>
      <c r="P69" s="370">
        <v>0</v>
      </c>
      <c r="Q69" s="370">
        <v>0</v>
      </c>
      <c r="R69" s="371">
        <v>0</v>
      </c>
      <c r="T69" s="35">
        <f t="shared" si="7"/>
        <v>-1.8062573999999998</v>
      </c>
      <c r="U69" s="35">
        <f t="shared" si="8"/>
        <v>-1.7409060800000002</v>
      </c>
      <c r="V69" s="35">
        <f t="shared" si="9"/>
        <v>-1.03299078</v>
      </c>
      <c r="W69" s="35">
        <f t="shared" si="10"/>
        <v>-0.21397287000000001</v>
      </c>
      <c r="X69" s="35">
        <f t="shared" si="11"/>
        <v>0.21159102999999999</v>
      </c>
      <c r="Y69" s="35">
        <f t="shared" si="12"/>
        <v>0.98630507000000001</v>
      </c>
      <c r="Z69" s="35">
        <f t="shared" si="13"/>
        <v>1.6898268600000002</v>
      </c>
      <c r="AA69" s="35">
        <f t="shared" si="14"/>
        <v>2.1951450800000001</v>
      </c>
    </row>
    <row r="70" spans="1:27" x14ac:dyDescent="0.25">
      <c r="A70" s="379">
        <f t="shared" si="6"/>
        <v>39022</v>
      </c>
      <c r="B70" s="370">
        <v>-1.6788806600000001</v>
      </c>
      <c r="C70" s="370">
        <v>-1.64554395</v>
      </c>
      <c r="D70" s="370">
        <v>-0.98353726000000008</v>
      </c>
      <c r="E70" s="370">
        <v>-0.20475445000000003</v>
      </c>
      <c r="F70" s="370">
        <v>0.20283730999999999</v>
      </c>
      <c r="G70" s="370">
        <v>0.94873952000000006</v>
      </c>
      <c r="H70" s="370">
        <v>1.6325828499999999</v>
      </c>
      <c r="I70" s="371">
        <v>2.14348297</v>
      </c>
      <c r="J70" s="379">
        <v>39022</v>
      </c>
      <c r="K70" s="370">
        <v>0</v>
      </c>
      <c r="L70" s="370">
        <v>0</v>
      </c>
      <c r="M70" s="370">
        <v>0</v>
      </c>
      <c r="N70" s="370">
        <v>0</v>
      </c>
      <c r="O70" s="370">
        <v>0</v>
      </c>
      <c r="P70" s="370">
        <v>0</v>
      </c>
      <c r="Q70" s="370">
        <v>0</v>
      </c>
      <c r="R70" s="371">
        <v>0</v>
      </c>
      <c r="T70" s="35">
        <f t="shared" si="7"/>
        <v>-1.6788806600000001</v>
      </c>
      <c r="U70" s="35">
        <f t="shared" si="8"/>
        <v>-1.64554395</v>
      </c>
      <c r="V70" s="35">
        <f t="shared" si="9"/>
        <v>-0.98353726000000008</v>
      </c>
      <c r="W70" s="35">
        <f t="shared" si="10"/>
        <v>-0.20475445000000003</v>
      </c>
      <c r="X70" s="35">
        <f t="shared" si="11"/>
        <v>0.20283730999999999</v>
      </c>
      <c r="Y70" s="35">
        <f t="shared" si="12"/>
        <v>0.94873952000000006</v>
      </c>
      <c r="Z70" s="35">
        <f t="shared" si="13"/>
        <v>1.6325828499999999</v>
      </c>
      <c r="AA70" s="35">
        <f t="shared" si="14"/>
        <v>2.14348297</v>
      </c>
    </row>
    <row r="71" spans="1:27" x14ac:dyDescent="0.25">
      <c r="A71" s="379">
        <f t="shared" si="6"/>
        <v>39052</v>
      </c>
      <c r="B71" s="370">
        <v>-0.61690640999999991</v>
      </c>
      <c r="C71" s="370">
        <v>-1.0263020899999999</v>
      </c>
      <c r="D71" s="370">
        <v>-0.66907528999999999</v>
      </c>
      <c r="E71" s="370">
        <v>-0.14204046000000001</v>
      </c>
      <c r="F71" s="370">
        <v>0.14033556000000003</v>
      </c>
      <c r="G71" s="370">
        <v>0.63974496000000003</v>
      </c>
      <c r="H71" s="370">
        <v>1.02775255</v>
      </c>
      <c r="I71" s="371">
        <v>1.0099063699999999</v>
      </c>
      <c r="J71" s="379">
        <v>39052</v>
      </c>
      <c r="K71" s="370">
        <v>0</v>
      </c>
      <c r="L71" s="370">
        <v>0</v>
      </c>
      <c r="M71" s="370">
        <v>0</v>
      </c>
      <c r="N71" s="370">
        <v>0</v>
      </c>
      <c r="O71" s="370">
        <v>0</v>
      </c>
      <c r="P71" s="370">
        <v>0</v>
      </c>
      <c r="Q71" s="370">
        <v>0</v>
      </c>
      <c r="R71" s="371">
        <v>0</v>
      </c>
      <c r="T71" s="35">
        <f t="shared" si="7"/>
        <v>-0.61690640999999991</v>
      </c>
      <c r="U71" s="35">
        <f t="shared" si="8"/>
        <v>-1.0263020899999999</v>
      </c>
      <c r="V71" s="35">
        <f t="shared" si="9"/>
        <v>-0.66907528999999999</v>
      </c>
      <c r="W71" s="35">
        <f t="shared" si="10"/>
        <v>-0.14204046000000001</v>
      </c>
      <c r="X71" s="35">
        <f t="shared" si="11"/>
        <v>0.14033556000000003</v>
      </c>
      <c r="Y71" s="35">
        <f t="shared" si="12"/>
        <v>0.63974496000000003</v>
      </c>
      <c r="Z71" s="35">
        <f t="shared" si="13"/>
        <v>1.02775255</v>
      </c>
      <c r="AA71" s="35">
        <f t="shared" si="14"/>
        <v>1.0099063699999999</v>
      </c>
    </row>
    <row r="72" spans="1:27" x14ac:dyDescent="0.25">
      <c r="A72" s="379">
        <f t="shared" si="6"/>
        <v>39083</v>
      </c>
      <c r="B72" s="370">
        <v>-0.88711822000000007</v>
      </c>
      <c r="C72" s="370">
        <v>-1.1505930600000003</v>
      </c>
      <c r="D72" s="370">
        <v>-0.72567840000000006</v>
      </c>
      <c r="E72" s="370">
        <v>-0.15232120000000002</v>
      </c>
      <c r="F72" s="370">
        <v>0.15007333</v>
      </c>
      <c r="G72" s="370">
        <v>0.6829938900000001</v>
      </c>
      <c r="H72" s="370">
        <v>1.1010427699999998</v>
      </c>
      <c r="I72" s="371">
        <v>1.1084552699999999</v>
      </c>
      <c r="J72" s="379">
        <v>39083</v>
      </c>
      <c r="K72" s="370">
        <v>0</v>
      </c>
      <c r="L72" s="370">
        <v>0</v>
      </c>
      <c r="M72" s="370">
        <v>0</v>
      </c>
      <c r="N72" s="370">
        <v>0</v>
      </c>
      <c r="O72" s="370">
        <v>0</v>
      </c>
      <c r="P72" s="370">
        <v>0</v>
      </c>
      <c r="Q72" s="370">
        <v>0</v>
      </c>
      <c r="R72" s="371">
        <v>0</v>
      </c>
      <c r="T72" s="35">
        <f t="shared" si="7"/>
        <v>-0.88711822000000007</v>
      </c>
      <c r="U72" s="35">
        <f t="shared" si="8"/>
        <v>-1.1505930600000003</v>
      </c>
      <c r="V72" s="35">
        <f t="shared" si="9"/>
        <v>-0.72567840000000006</v>
      </c>
      <c r="W72" s="35">
        <f t="shared" si="10"/>
        <v>-0.15232120000000002</v>
      </c>
      <c r="X72" s="35">
        <f t="shared" si="11"/>
        <v>0.15007333</v>
      </c>
      <c r="Y72" s="35">
        <f t="shared" si="12"/>
        <v>0.6829938900000001</v>
      </c>
      <c r="Z72" s="35">
        <f t="shared" si="13"/>
        <v>1.1010427699999998</v>
      </c>
      <c r="AA72" s="35">
        <f t="shared" si="14"/>
        <v>1.1084552699999999</v>
      </c>
    </row>
    <row r="73" spans="1:27" x14ac:dyDescent="0.25">
      <c r="A73" s="379">
        <f t="shared" si="6"/>
        <v>39114</v>
      </c>
      <c r="B73" s="370">
        <v>-0.85960994000000013</v>
      </c>
      <c r="C73" s="370">
        <v>-1.056009</v>
      </c>
      <c r="D73" s="370">
        <v>-0.65791439000000007</v>
      </c>
      <c r="E73" s="370">
        <v>-0.13720781000000001</v>
      </c>
      <c r="F73" s="370">
        <v>0.13481751</v>
      </c>
      <c r="G73" s="370">
        <v>0.61026747000000003</v>
      </c>
      <c r="H73" s="370">
        <v>0.97601771000000004</v>
      </c>
      <c r="I73" s="371">
        <v>0.95398932999999975</v>
      </c>
      <c r="J73" s="379">
        <v>39114</v>
      </c>
      <c r="K73" s="370">
        <v>0</v>
      </c>
      <c r="L73" s="370">
        <v>0</v>
      </c>
      <c r="M73" s="370">
        <v>0</v>
      </c>
      <c r="N73" s="370">
        <v>0</v>
      </c>
      <c r="O73" s="370">
        <v>0</v>
      </c>
      <c r="P73" s="370">
        <v>0</v>
      </c>
      <c r="Q73" s="370">
        <v>0</v>
      </c>
      <c r="R73" s="371">
        <v>0</v>
      </c>
      <c r="T73" s="35">
        <f t="shared" si="7"/>
        <v>-0.85960994000000013</v>
      </c>
      <c r="U73" s="35">
        <f t="shared" si="8"/>
        <v>-1.056009</v>
      </c>
      <c r="V73" s="35">
        <f t="shared" si="9"/>
        <v>-0.65791439000000007</v>
      </c>
      <c r="W73" s="35">
        <f t="shared" si="10"/>
        <v>-0.13720781000000001</v>
      </c>
      <c r="X73" s="35">
        <f t="shared" si="11"/>
        <v>0.13481751</v>
      </c>
      <c r="Y73" s="35">
        <f t="shared" si="12"/>
        <v>0.61026747000000003</v>
      </c>
      <c r="Z73" s="35">
        <f t="shared" si="13"/>
        <v>0.97601771000000004</v>
      </c>
      <c r="AA73" s="35">
        <f t="shared" si="14"/>
        <v>0.95398932999999975</v>
      </c>
    </row>
    <row r="74" spans="1:27" x14ac:dyDescent="0.25">
      <c r="A74" s="379">
        <f t="shared" si="6"/>
        <v>39142</v>
      </c>
      <c r="B74" s="370">
        <v>-2.0591462000000003</v>
      </c>
      <c r="C74" s="370">
        <v>-1.7980035700000001</v>
      </c>
      <c r="D74" s="370">
        <v>-1.0511403699999999</v>
      </c>
      <c r="E74" s="370">
        <v>-0.21680604000000003</v>
      </c>
      <c r="F74" s="370">
        <v>0.21413678000000003</v>
      </c>
      <c r="G74" s="370">
        <v>0.99766368999999999</v>
      </c>
      <c r="H74" s="370">
        <v>1.7122456399999999</v>
      </c>
      <c r="I74" s="371">
        <v>2.2419051099999998</v>
      </c>
      <c r="J74" s="379">
        <v>39142</v>
      </c>
      <c r="K74" s="370">
        <v>0</v>
      </c>
      <c r="L74" s="370">
        <v>0</v>
      </c>
      <c r="M74" s="370">
        <v>0</v>
      </c>
      <c r="N74" s="370">
        <v>0</v>
      </c>
      <c r="O74" s="370">
        <v>0</v>
      </c>
      <c r="P74" s="370">
        <v>0</v>
      </c>
      <c r="Q74" s="370">
        <v>0</v>
      </c>
      <c r="R74" s="371">
        <v>0</v>
      </c>
      <c r="T74" s="35">
        <f t="shared" si="7"/>
        <v>-2.0591462000000003</v>
      </c>
      <c r="U74" s="35">
        <f t="shared" ref="U74:U137" si="15">C74-L74</f>
        <v>-1.7980035700000001</v>
      </c>
      <c r="V74" s="35">
        <f t="shared" ref="V74:V137" si="16">D74-M74</f>
        <v>-1.0511403699999999</v>
      </c>
      <c r="W74" s="35">
        <f t="shared" ref="W74:W137" si="17">E74-N74</f>
        <v>-0.21680604000000003</v>
      </c>
      <c r="X74" s="35">
        <f t="shared" ref="X74:X137" si="18">F74-O74</f>
        <v>0.21413678000000003</v>
      </c>
      <c r="Y74" s="35">
        <f t="shared" ref="Y74:Y137" si="19">G74-P74</f>
        <v>0.99766368999999999</v>
      </c>
      <c r="Z74" s="35">
        <f t="shared" ref="Z74:Z137" si="20">H74-Q74</f>
        <v>1.7122456399999999</v>
      </c>
      <c r="AA74" s="35">
        <f t="shared" ref="AA74:AA137" si="21">I74-R74</f>
        <v>2.2419051099999998</v>
      </c>
    </row>
    <row r="75" spans="1:27" x14ac:dyDescent="0.25">
      <c r="A75" s="379">
        <f t="shared" ref="A75:A91" si="22">J75</f>
        <v>39173</v>
      </c>
      <c r="B75" s="370">
        <v>-1.7458959099999998</v>
      </c>
      <c r="C75" s="370">
        <v>-1.69579703</v>
      </c>
      <c r="D75" s="370">
        <v>-1.0037209600000001</v>
      </c>
      <c r="E75" s="370">
        <v>-0.20788673000000002</v>
      </c>
      <c r="F75" s="370">
        <v>0.20529650999999999</v>
      </c>
      <c r="G75" s="370">
        <v>0.95685207999999999</v>
      </c>
      <c r="H75" s="370">
        <v>1.6411557299999999</v>
      </c>
      <c r="I75" s="371">
        <v>2.1382885700000003</v>
      </c>
      <c r="J75" s="379">
        <v>39173</v>
      </c>
      <c r="K75" s="370">
        <v>0</v>
      </c>
      <c r="L75" s="370">
        <v>0</v>
      </c>
      <c r="M75" s="370">
        <v>0</v>
      </c>
      <c r="N75" s="370">
        <v>0</v>
      </c>
      <c r="O75" s="370">
        <v>0</v>
      </c>
      <c r="P75" s="370">
        <v>0</v>
      </c>
      <c r="Q75" s="370">
        <v>0</v>
      </c>
      <c r="R75" s="371">
        <v>0</v>
      </c>
      <c r="T75" s="35">
        <f t="shared" ref="T75:T138" si="23">B75-K75</f>
        <v>-1.7458959099999998</v>
      </c>
      <c r="U75" s="35">
        <f t="shared" si="15"/>
        <v>-1.69579703</v>
      </c>
      <c r="V75" s="35">
        <f t="shared" si="16"/>
        <v>-1.0037209600000001</v>
      </c>
      <c r="W75" s="35">
        <f t="shared" si="17"/>
        <v>-0.20788673000000002</v>
      </c>
      <c r="X75" s="35">
        <f t="shared" si="18"/>
        <v>0.20529650999999999</v>
      </c>
      <c r="Y75" s="35">
        <f t="shared" si="19"/>
        <v>0.95685207999999999</v>
      </c>
      <c r="Z75" s="35">
        <f t="shared" si="20"/>
        <v>1.6411557299999999</v>
      </c>
      <c r="AA75" s="35">
        <f t="shared" si="21"/>
        <v>2.1382885700000003</v>
      </c>
    </row>
    <row r="76" spans="1:27" x14ac:dyDescent="0.25">
      <c r="A76" s="379">
        <f t="shared" si="22"/>
        <v>39203</v>
      </c>
      <c r="B76" s="370">
        <v>-1.6858130400000002</v>
      </c>
      <c r="C76" s="370">
        <v>-1.70682614</v>
      </c>
      <c r="D76" s="370">
        <v>-1.0151387000000001</v>
      </c>
      <c r="E76" s="370">
        <v>-0.21051022999999999</v>
      </c>
      <c r="F76" s="370">
        <v>0.20782635999999999</v>
      </c>
      <c r="G76" s="370">
        <v>0.96793662000000003</v>
      </c>
      <c r="H76" s="370">
        <v>1.6566346299999997</v>
      </c>
      <c r="I76" s="371">
        <v>2.1413057600000003</v>
      </c>
      <c r="J76" s="379">
        <v>39203</v>
      </c>
      <c r="K76" s="370">
        <v>0</v>
      </c>
      <c r="L76" s="370">
        <v>0</v>
      </c>
      <c r="M76" s="370">
        <v>0</v>
      </c>
      <c r="N76" s="370">
        <v>0</v>
      </c>
      <c r="O76" s="370">
        <v>0</v>
      </c>
      <c r="P76" s="370">
        <v>0</v>
      </c>
      <c r="Q76" s="370">
        <v>0</v>
      </c>
      <c r="R76" s="371">
        <v>0</v>
      </c>
      <c r="T76" s="35">
        <f t="shared" si="23"/>
        <v>-1.6858130400000002</v>
      </c>
      <c r="U76" s="35">
        <f t="shared" si="15"/>
        <v>-1.70682614</v>
      </c>
      <c r="V76" s="35">
        <f t="shared" si="16"/>
        <v>-1.0151387000000001</v>
      </c>
      <c r="W76" s="35">
        <f t="shared" si="17"/>
        <v>-0.21051022999999999</v>
      </c>
      <c r="X76" s="35">
        <f t="shared" si="18"/>
        <v>0.20782635999999999</v>
      </c>
      <c r="Y76" s="35">
        <f t="shared" si="19"/>
        <v>0.96793662000000003</v>
      </c>
      <c r="Z76" s="35">
        <f t="shared" si="20"/>
        <v>1.6566346299999997</v>
      </c>
      <c r="AA76" s="35">
        <f t="shared" si="21"/>
        <v>2.1413057600000003</v>
      </c>
    </row>
    <row r="77" spans="1:27" x14ac:dyDescent="0.25">
      <c r="A77" s="379">
        <f t="shared" si="22"/>
        <v>39234</v>
      </c>
      <c r="B77" s="370">
        <v>-1.8101212099999999</v>
      </c>
      <c r="C77" s="370">
        <v>-1.6903884200000001</v>
      </c>
      <c r="D77" s="370">
        <v>-0.99489682000000013</v>
      </c>
      <c r="E77" s="370">
        <v>-0.20554453</v>
      </c>
      <c r="F77" s="370">
        <v>0.20273641999999997</v>
      </c>
      <c r="G77" s="370">
        <v>0.9440651699999999</v>
      </c>
      <c r="H77" s="370">
        <v>1.6169907199999998</v>
      </c>
      <c r="I77" s="371">
        <v>2.1001005099999999</v>
      </c>
      <c r="J77" s="379">
        <v>39234</v>
      </c>
      <c r="K77" s="370">
        <v>0</v>
      </c>
      <c r="L77" s="370">
        <v>0</v>
      </c>
      <c r="M77" s="370">
        <v>0</v>
      </c>
      <c r="N77" s="370">
        <v>0</v>
      </c>
      <c r="O77" s="370">
        <v>0</v>
      </c>
      <c r="P77" s="370">
        <v>0</v>
      </c>
      <c r="Q77" s="370">
        <v>0</v>
      </c>
      <c r="R77" s="371">
        <v>0</v>
      </c>
      <c r="T77" s="35">
        <f t="shared" si="23"/>
        <v>-1.8101212099999999</v>
      </c>
      <c r="U77" s="35">
        <f t="shared" si="15"/>
        <v>-1.6903884200000001</v>
      </c>
      <c r="V77" s="35">
        <f t="shared" si="16"/>
        <v>-0.99489682000000013</v>
      </c>
      <c r="W77" s="35">
        <f t="shared" si="17"/>
        <v>-0.20554453</v>
      </c>
      <c r="X77" s="35">
        <f t="shared" si="18"/>
        <v>0.20273641999999997</v>
      </c>
      <c r="Y77" s="35">
        <f t="shared" si="19"/>
        <v>0.9440651699999999</v>
      </c>
      <c r="Z77" s="35">
        <f t="shared" si="20"/>
        <v>1.6169907199999998</v>
      </c>
      <c r="AA77" s="35">
        <f t="shared" si="21"/>
        <v>2.1001005099999999</v>
      </c>
    </row>
    <row r="78" spans="1:27" x14ac:dyDescent="0.25">
      <c r="A78" s="379">
        <f t="shared" si="22"/>
        <v>39264</v>
      </c>
      <c r="B78" s="370">
        <v>-1.8637656</v>
      </c>
      <c r="C78" s="370">
        <v>-1.7322598100000002</v>
      </c>
      <c r="D78" s="370">
        <v>-1.02061746</v>
      </c>
      <c r="E78" s="370">
        <v>-0.21091616000000002</v>
      </c>
      <c r="F78" s="370">
        <v>0.20832343</v>
      </c>
      <c r="G78" s="370">
        <v>0.97106952000000013</v>
      </c>
      <c r="H78" s="370">
        <v>1.66560175</v>
      </c>
      <c r="I78" s="371">
        <v>2.1714501100000003</v>
      </c>
      <c r="J78" s="379">
        <v>39264</v>
      </c>
      <c r="K78" s="370">
        <v>0</v>
      </c>
      <c r="L78" s="370">
        <v>0</v>
      </c>
      <c r="M78" s="370">
        <v>0</v>
      </c>
      <c r="N78" s="370">
        <v>0</v>
      </c>
      <c r="O78" s="370">
        <v>0</v>
      </c>
      <c r="P78" s="370">
        <v>0</v>
      </c>
      <c r="Q78" s="370">
        <v>0</v>
      </c>
      <c r="R78" s="371">
        <v>0</v>
      </c>
      <c r="T78" s="35">
        <f t="shared" si="23"/>
        <v>-1.8637656</v>
      </c>
      <c r="U78" s="35">
        <f t="shared" si="15"/>
        <v>-1.7322598100000002</v>
      </c>
      <c r="V78" s="35">
        <f t="shared" si="16"/>
        <v>-1.02061746</v>
      </c>
      <c r="W78" s="35">
        <f t="shared" si="17"/>
        <v>-0.21091616000000002</v>
      </c>
      <c r="X78" s="35">
        <f t="shared" si="18"/>
        <v>0.20832343</v>
      </c>
      <c r="Y78" s="35">
        <f t="shared" si="19"/>
        <v>0.97106952000000013</v>
      </c>
      <c r="Z78" s="35">
        <f t="shared" si="20"/>
        <v>1.66560175</v>
      </c>
      <c r="AA78" s="35">
        <f t="shared" si="21"/>
        <v>2.1714501100000003</v>
      </c>
    </row>
    <row r="79" spans="1:27" x14ac:dyDescent="0.25">
      <c r="A79" s="379">
        <f t="shared" si="22"/>
        <v>39295</v>
      </c>
      <c r="B79" s="370">
        <v>-1.8162651000000001</v>
      </c>
      <c r="C79" s="370">
        <v>-1.70685573</v>
      </c>
      <c r="D79" s="370">
        <v>-1.0091685099999999</v>
      </c>
      <c r="E79" s="370">
        <v>-0.20887135999999998</v>
      </c>
      <c r="F79" s="370">
        <v>0.20658533000000001</v>
      </c>
      <c r="G79" s="370">
        <v>0.9642369300000001</v>
      </c>
      <c r="H79" s="370">
        <v>1.6564956399999999</v>
      </c>
      <c r="I79" s="371">
        <v>2.1674488799999998</v>
      </c>
      <c r="J79" s="379">
        <v>39295</v>
      </c>
      <c r="K79" s="370">
        <v>0</v>
      </c>
      <c r="L79" s="370">
        <v>0</v>
      </c>
      <c r="M79" s="370">
        <v>0</v>
      </c>
      <c r="N79" s="370">
        <v>0</v>
      </c>
      <c r="O79" s="370">
        <v>0</v>
      </c>
      <c r="P79" s="370">
        <v>0</v>
      </c>
      <c r="Q79" s="370">
        <v>0</v>
      </c>
      <c r="R79" s="371">
        <v>0</v>
      </c>
      <c r="T79" s="35">
        <f t="shared" si="23"/>
        <v>-1.8162651000000001</v>
      </c>
      <c r="U79" s="35">
        <f t="shared" si="15"/>
        <v>-1.70685573</v>
      </c>
      <c r="V79" s="35">
        <f t="shared" si="16"/>
        <v>-1.0091685099999999</v>
      </c>
      <c r="W79" s="35">
        <f t="shared" si="17"/>
        <v>-0.20887135999999998</v>
      </c>
      <c r="X79" s="35">
        <f t="shared" si="18"/>
        <v>0.20658533000000001</v>
      </c>
      <c r="Y79" s="35">
        <f t="shared" si="19"/>
        <v>0.9642369300000001</v>
      </c>
      <c r="Z79" s="35">
        <f t="shared" si="20"/>
        <v>1.6564956399999999</v>
      </c>
      <c r="AA79" s="35">
        <f t="shared" si="21"/>
        <v>2.1674488799999998</v>
      </c>
    </row>
    <row r="80" spans="1:27" x14ac:dyDescent="0.25">
      <c r="A80" s="379">
        <f t="shared" si="22"/>
        <v>39326</v>
      </c>
      <c r="B80" s="370">
        <v>-1.56966162</v>
      </c>
      <c r="C80" s="370">
        <v>-1.5913763399999998</v>
      </c>
      <c r="D80" s="370">
        <v>-0.95225752999999991</v>
      </c>
      <c r="E80" s="370">
        <v>-0.19804577999999998</v>
      </c>
      <c r="F80" s="370">
        <v>0.19618334000000001</v>
      </c>
      <c r="G80" s="370">
        <v>0.91761603999999997</v>
      </c>
      <c r="H80" s="370">
        <v>1.57874494</v>
      </c>
      <c r="I80" s="371">
        <v>2.06814842</v>
      </c>
      <c r="J80" s="379">
        <v>39326</v>
      </c>
      <c r="K80" s="370">
        <v>0</v>
      </c>
      <c r="L80" s="370">
        <v>0</v>
      </c>
      <c r="M80" s="370">
        <v>0</v>
      </c>
      <c r="N80" s="370">
        <v>0</v>
      </c>
      <c r="O80" s="370">
        <v>0</v>
      </c>
      <c r="P80" s="370">
        <v>0</v>
      </c>
      <c r="Q80" s="370">
        <v>0</v>
      </c>
      <c r="R80" s="371">
        <v>0</v>
      </c>
      <c r="T80" s="35">
        <f t="shared" si="23"/>
        <v>-1.56966162</v>
      </c>
      <c r="U80" s="35">
        <f t="shared" si="15"/>
        <v>-1.5913763399999998</v>
      </c>
      <c r="V80" s="35">
        <f t="shared" si="16"/>
        <v>-0.95225752999999991</v>
      </c>
      <c r="W80" s="35">
        <f t="shared" si="17"/>
        <v>-0.19804577999999998</v>
      </c>
      <c r="X80" s="35">
        <f t="shared" si="18"/>
        <v>0.19618334000000001</v>
      </c>
      <c r="Y80" s="35">
        <f t="shared" si="19"/>
        <v>0.91761603999999997</v>
      </c>
      <c r="Z80" s="35">
        <f t="shared" si="20"/>
        <v>1.57874494</v>
      </c>
      <c r="AA80" s="35">
        <f t="shared" si="21"/>
        <v>2.06814842</v>
      </c>
    </row>
    <row r="81" spans="1:27" x14ac:dyDescent="0.25">
      <c r="A81" s="379">
        <f t="shared" si="22"/>
        <v>39356</v>
      </c>
      <c r="B81" s="370">
        <v>-1.7066145399999999</v>
      </c>
      <c r="C81" s="370">
        <v>-1.6663628499999998</v>
      </c>
      <c r="D81" s="370">
        <v>-0.99400910999999992</v>
      </c>
      <c r="E81" s="370">
        <v>-0.20677594000000002</v>
      </c>
      <c r="F81" s="370">
        <v>0.20492742000000003</v>
      </c>
      <c r="G81" s="370">
        <v>0.96008343000000007</v>
      </c>
      <c r="H81" s="370">
        <v>1.6574872800000002</v>
      </c>
      <c r="I81" s="371">
        <v>2.1956464699999998</v>
      </c>
      <c r="J81" s="379">
        <v>39356</v>
      </c>
      <c r="K81" s="370">
        <v>0</v>
      </c>
      <c r="L81" s="370">
        <v>0</v>
      </c>
      <c r="M81" s="370">
        <v>0</v>
      </c>
      <c r="N81" s="370">
        <v>0</v>
      </c>
      <c r="O81" s="370">
        <v>0</v>
      </c>
      <c r="P81" s="370">
        <v>0</v>
      </c>
      <c r="Q81" s="370">
        <v>0</v>
      </c>
      <c r="R81" s="371">
        <v>0</v>
      </c>
      <c r="T81" s="35">
        <f t="shared" si="23"/>
        <v>-1.7066145399999999</v>
      </c>
      <c r="U81" s="35">
        <f t="shared" si="15"/>
        <v>-1.6663628499999998</v>
      </c>
      <c r="V81" s="35">
        <f t="shared" si="16"/>
        <v>-0.99400910999999992</v>
      </c>
      <c r="W81" s="35">
        <f t="shared" si="17"/>
        <v>-0.20677594000000002</v>
      </c>
      <c r="X81" s="35">
        <f t="shared" si="18"/>
        <v>0.20492742000000003</v>
      </c>
      <c r="Y81" s="35">
        <f t="shared" si="19"/>
        <v>0.96008343000000007</v>
      </c>
      <c r="Z81" s="35">
        <f t="shared" si="20"/>
        <v>1.6574872800000002</v>
      </c>
      <c r="AA81" s="35">
        <f t="shared" si="21"/>
        <v>2.1956464699999998</v>
      </c>
    </row>
    <row r="82" spans="1:27" x14ac:dyDescent="0.25">
      <c r="A82" s="379">
        <f t="shared" si="22"/>
        <v>39387</v>
      </c>
      <c r="B82" s="370">
        <v>-1.6019957199999999</v>
      </c>
      <c r="C82" s="370">
        <v>-1.5858897299999999</v>
      </c>
      <c r="D82" s="370">
        <v>-0.95075732999999996</v>
      </c>
      <c r="E82" s="370">
        <v>-0.19847345999999999</v>
      </c>
      <c r="F82" s="370">
        <v>0.19693811</v>
      </c>
      <c r="G82" s="370">
        <v>0.92483019999999994</v>
      </c>
      <c r="H82" s="370">
        <v>1.6015536699999999</v>
      </c>
      <c r="I82" s="371">
        <v>2.1379149000000002</v>
      </c>
      <c r="J82" s="379">
        <v>39387</v>
      </c>
      <c r="K82" s="370">
        <v>0</v>
      </c>
      <c r="L82" s="370">
        <v>0</v>
      </c>
      <c r="M82" s="370">
        <v>0</v>
      </c>
      <c r="N82" s="370">
        <v>0</v>
      </c>
      <c r="O82" s="370">
        <v>0</v>
      </c>
      <c r="P82" s="370">
        <v>0</v>
      </c>
      <c r="Q82" s="370">
        <v>0</v>
      </c>
      <c r="R82" s="371">
        <v>0</v>
      </c>
      <c r="T82" s="35">
        <f t="shared" si="23"/>
        <v>-1.6019957199999999</v>
      </c>
      <c r="U82" s="35">
        <f t="shared" si="15"/>
        <v>-1.5858897299999999</v>
      </c>
      <c r="V82" s="35">
        <f t="shared" si="16"/>
        <v>-0.95075732999999996</v>
      </c>
      <c r="W82" s="35">
        <f t="shared" si="17"/>
        <v>-0.19847345999999999</v>
      </c>
      <c r="X82" s="35">
        <f t="shared" si="18"/>
        <v>0.19693811</v>
      </c>
      <c r="Y82" s="35">
        <f t="shared" si="19"/>
        <v>0.92483019999999994</v>
      </c>
      <c r="Z82" s="35">
        <f t="shared" si="20"/>
        <v>1.6015536699999999</v>
      </c>
      <c r="AA82" s="35">
        <f t="shared" si="21"/>
        <v>2.1379149000000002</v>
      </c>
    </row>
    <row r="83" spans="1:27" x14ac:dyDescent="0.25">
      <c r="A83" s="379">
        <f t="shared" si="22"/>
        <v>39417</v>
      </c>
      <c r="B83" s="370">
        <v>-0.66843743</v>
      </c>
      <c r="C83" s="370">
        <v>-1.0597941599999998</v>
      </c>
      <c r="D83" s="370">
        <v>-0.68536586999999993</v>
      </c>
      <c r="E83" s="370">
        <v>-0.14561010000000002</v>
      </c>
      <c r="F83" s="370">
        <v>0.14423015</v>
      </c>
      <c r="G83" s="370">
        <v>0.66358872999999996</v>
      </c>
      <c r="H83" s="370">
        <v>1.0875214899999999</v>
      </c>
      <c r="I83" s="371">
        <v>1.1615544599999996</v>
      </c>
      <c r="J83" s="379">
        <v>39417</v>
      </c>
      <c r="K83" s="370">
        <v>0</v>
      </c>
      <c r="L83" s="370">
        <v>0</v>
      </c>
      <c r="M83" s="370">
        <v>0</v>
      </c>
      <c r="N83" s="370">
        <v>0</v>
      </c>
      <c r="O83" s="370">
        <v>0</v>
      </c>
      <c r="P83" s="370">
        <v>0</v>
      </c>
      <c r="Q83" s="370">
        <v>0</v>
      </c>
      <c r="R83" s="371">
        <v>0</v>
      </c>
      <c r="T83" s="35">
        <f t="shared" si="23"/>
        <v>-0.66843743</v>
      </c>
      <c r="U83" s="35">
        <f t="shared" si="15"/>
        <v>-1.0597941599999998</v>
      </c>
      <c r="V83" s="35">
        <f t="shared" si="16"/>
        <v>-0.68536586999999993</v>
      </c>
      <c r="W83" s="35">
        <f t="shared" si="17"/>
        <v>-0.14561010000000002</v>
      </c>
      <c r="X83" s="35">
        <f t="shared" si="18"/>
        <v>0.14423015</v>
      </c>
      <c r="Y83" s="35">
        <f t="shared" si="19"/>
        <v>0.66358872999999996</v>
      </c>
      <c r="Z83" s="35">
        <f t="shared" si="20"/>
        <v>1.0875214899999999</v>
      </c>
      <c r="AA83" s="35">
        <f t="shared" si="21"/>
        <v>1.1615544599999996</v>
      </c>
    </row>
    <row r="84" spans="1:27" x14ac:dyDescent="0.25">
      <c r="A84" s="379">
        <f t="shared" si="22"/>
        <v>39417</v>
      </c>
      <c r="B84" s="370">
        <v>0.13794841000000002</v>
      </c>
      <c r="C84" s="370">
        <v>7.498508999999999E-2</v>
      </c>
      <c r="D84" s="370">
        <v>4.045882E-2</v>
      </c>
      <c r="E84" s="370">
        <v>8.3692100000000002E-3</v>
      </c>
      <c r="F84" s="370">
        <v>-8.4721300000000013E-3</v>
      </c>
      <c r="G84" s="370">
        <v>-4.2973529999999996E-2</v>
      </c>
      <c r="H84" s="370">
        <v>-8.6006289999999999E-2</v>
      </c>
      <c r="I84" s="371">
        <v>-0.16502815000000001</v>
      </c>
      <c r="J84" s="379">
        <v>39417</v>
      </c>
      <c r="K84" s="370">
        <v>0</v>
      </c>
      <c r="L84" s="370">
        <v>0</v>
      </c>
      <c r="M84" s="370">
        <v>0</v>
      </c>
      <c r="N84" s="370">
        <v>0</v>
      </c>
      <c r="O84" s="370">
        <v>0</v>
      </c>
      <c r="P84" s="370">
        <v>0</v>
      </c>
      <c r="Q84" s="370">
        <v>0</v>
      </c>
      <c r="R84" s="371">
        <v>0</v>
      </c>
      <c r="T84" s="35">
        <f t="shared" si="23"/>
        <v>0.13794841000000002</v>
      </c>
      <c r="U84" s="35">
        <f t="shared" si="15"/>
        <v>7.498508999999999E-2</v>
      </c>
      <c r="V84" s="35">
        <f t="shared" si="16"/>
        <v>4.045882E-2</v>
      </c>
      <c r="W84" s="35">
        <f t="shared" si="17"/>
        <v>8.3692100000000002E-3</v>
      </c>
      <c r="X84" s="35">
        <f t="shared" si="18"/>
        <v>-8.4721300000000013E-3</v>
      </c>
      <c r="Y84" s="35">
        <f t="shared" si="19"/>
        <v>-4.2973529999999996E-2</v>
      </c>
      <c r="Z84" s="35">
        <f t="shared" si="20"/>
        <v>-8.6006289999999999E-2</v>
      </c>
      <c r="AA84" s="35">
        <f t="shared" si="21"/>
        <v>-0.16502815000000001</v>
      </c>
    </row>
    <row r="85" spans="1:27" x14ac:dyDescent="0.25">
      <c r="A85" s="379">
        <f t="shared" si="22"/>
        <v>39417</v>
      </c>
      <c r="B85" s="370">
        <v>0.15058972000000001</v>
      </c>
      <c r="C85" s="370">
        <v>7.4443709999999996E-2</v>
      </c>
      <c r="D85" s="370">
        <v>3.925468E-2</v>
      </c>
      <c r="E85" s="370">
        <v>8.0540300000000002E-3</v>
      </c>
      <c r="F85" s="370">
        <v>-8.1222800000000008E-3</v>
      </c>
      <c r="G85" s="370">
        <v>-4.0985729999999998E-2</v>
      </c>
      <c r="H85" s="370">
        <v>-8.1725369999999992E-2</v>
      </c>
      <c r="I85" s="371">
        <v>-0.15634473999999998</v>
      </c>
      <c r="J85" s="379">
        <v>39417</v>
      </c>
      <c r="K85" s="370">
        <v>0</v>
      </c>
      <c r="L85" s="370">
        <v>0</v>
      </c>
      <c r="M85" s="370">
        <v>0</v>
      </c>
      <c r="N85" s="370">
        <v>0</v>
      </c>
      <c r="O85" s="370">
        <v>0</v>
      </c>
      <c r="P85" s="370">
        <v>0</v>
      </c>
      <c r="Q85" s="370">
        <v>0</v>
      </c>
      <c r="R85" s="371">
        <v>0</v>
      </c>
      <c r="T85" s="35">
        <f t="shared" si="23"/>
        <v>0.15058972000000001</v>
      </c>
      <c r="U85" s="35">
        <f t="shared" si="15"/>
        <v>7.4443709999999996E-2</v>
      </c>
      <c r="V85" s="35">
        <f t="shared" si="16"/>
        <v>3.925468E-2</v>
      </c>
      <c r="W85" s="35">
        <f t="shared" si="17"/>
        <v>8.0540300000000002E-3</v>
      </c>
      <c r="X85" s="35">
        <f t="shared" si="18"/>
        <v>-8.1222800000000008E-3</v>
      </c>
      <c r="Y85" s="35">
        <f t="shared" si="19"/>
        <v>-4.0985729999999998E-2</v>
      </c>
      <c r="Z85" s="35">
        <f t="shared" si="20"/>
        <v>-8.1725369999999992E-2</v>
      </c>
      <c r="AA85" s="35">
        <f t="shared" si="21"/>
        <v>-0.15634473999999998</v>
      </c>
    </row>
    <row r="86" spans="1:27" x14ac:dyDescent="0.25">
      <c r="A86" s="379">
        <f t="shared" si="22"/>
        <v>39417</v>
      </c>
      <c r="B86" s="370">
        <v>3.588839000000002E-2</v>
      </c>
      <c r="C86" s="370">
        <v>3.971446E-2</v>
      </c>
      <c r="D86" s="370">
        <v>2.6390999999999998E-2</v>
      </c>
      <c r="E86" s="370">
        <v>6.1501500000000001E-3</v>
      </c>
      <c r="F86" s="370">
        <v>-6.4659100000000001E-3</v>
      </c>
      <c r="G86" s="370">
        <v>-3.4821100000000001E-2</v>
      </c>
      <c r="H86" s="370">
        <v>-7.3481740000000004E-2</v>
      </c>
      <c r="I86" s="371">
        <v>-0.15015854000000001</v>
      </c>
      <c r="J86" s="379">
        <v>39417</v>
      </c>
      <c r="K86" s="370">
        <v>0</v>
      </c>
      <c r="L86" s="370">
        <v>0</v>
      </c>
      <c r="M86" s="370">
        <v>0</v>
      </c>
      <c r="N86" s="370">
        <v>0</v>
      </c>
      <c r="O86" s="370">
        <v>0</v>
      </c>
      <c r="P86" s="370">
        <v>0</v>
      </c>
      <c r="Q86" s="370">
        <v>0</v>
      </c>
      <c r="R86" s="371">
        <v>0</v>
      </c>
      <c r="T86" s="35">
        <f t="shared" si="23"/>
        <v>3.588839000000002E-2</v>
      </c>
      <c r="U86" s="35">
        <f t="shared" si="15"/>
        <v>3.971446E-2</v>
      </c>
      <c r="V86" s="35">
        <f t="shared" si="16"/>
        <v>2.6390999999999998E-2</v>
      </c>
      <c r="W86" s="35">
        <f t="shared" si="17"/>
        <v>6.1501500000000001E-3</v>
      </c>
      <c r="X86" s="35">
        <f t="shared" si="18"/>
        <v>-6.4659100000000001E-3</v>
      </c>
      <c r="Y86" s="35">
        <f t="shared" si="19"/>
        <v>-3.4821100000000001E-2</v>
      </c>
      <c r="Z86" s="35">
        <f t="shared" si="20"/>
        <v>-7.3481740000000004E-2</v>
      </c>
      <c r="AA86" s="35">
        <f t="shared" si="21"/>
        <v>-0.15015854000000001</v>
      </c>
    </row>
    <row r="87" spans="1:27" x14ac:dyDescent="0.25">
      <c r="A87" s="379">
        <f t="shared" si="22"/>
        <v>39417</v>
      </c>
      <c r="B87" s="370">
        <v>0.2936918</v>
      </c>
      <c r="C87" s="370">
        <v>9.4260790000000011E-2</v>
      </c>
      <c r="D87" s="370">
        <v>4.3469689999999998E-2</v>
      </c>
      <c r="E87" s="370">
        <v>8.4641999999999998E-3</v>
      </c>
      <c r="F87" s="370">
        <v>-8.4495200000000003E-3</v>
      </c>
      <c r="G87" s="370">
        <v>-4.2674980000000001E-2</v>
      </c>
      <c r="H87" s="370">
        <v>-8.4928779999999995E-2</v>
      </c>
      <c r="I87" s="371">
        <v>-0.16502315000000001</v>
      </c>
      <c r="J87" s="379">
        <v>39417</v>
      </c>
      <c r="K87" s="370">
        <v>0</v>
      </c>
      <c r="L87" s="370">
        <v>0</v>
      </c>
      <c r="M87" s="370">
        <v>0</v>
      </c>
      <c r="N87" s="370">
        <v>0</v>
      </c>
      <c r="O87" s="370">
        <v>0</v>
      </c>
      <c r="P87" s="370">
        <v>0</v>
      </c>
      <c r="Q87" s="370">
        <v>0</v>
      </c>
      <c r="R87" s="371">
        <v>0</v>
      </c>
      <c r="T87" s="35">
        <f t="shared" si="23"/>
        <v>0.2936918</v>
      </c>
      <c r="U87" s="35">
        <f t="shared" si="15"/>
        <v>9.4260790000000011E-2</v>
      </c>
      <c r="V87" s="35">
        <f t="shared" si="16"/>
        <v>4.3469689999999998E-2</v>
      </c>
      <c r="W87" s="35">
        <f t="shared" si="17"/>
        <v>8.4641999999999998E-3</v>
      </c>
      <c r="X87" s="35">
        <f t="shared" si="18"/>
        <v>-8.4495200000000003E-3</v>
      </c>
      <c r="Y87" s="35">
        <f t="shared" si="19"/>
        <v>-4.2674980000000001E-2</v>
      </c>
      <c r="Z87" s="35">
        <f t="shared" si="20"/>
        <v>-8.4928779999999995E-2</v>
      </c>
      <c r="AA87" s="35">
        <f t="shared" si="21"/>
        <v>-0.16502315000000001</v>
      </c>
    </row>
    <row r="88" spans="1:27" x14ac:dyDescent="0.25">
      <c r="A88" s="379">
        <f t="shared" si="22"/>
        <v>39417</v>
      </c>
      <c r="B88" s="370">
        <v>0.39432215999999998</v>
      </c>
      <c r="C88" s="370">
        <v>0.12757679999999999</v>
      </c>
      <c r="D88" s="370">
        <v>5.8760579999999993E-2</v>
      </c>
      <c r="E88" s="370">
        <v>1.141316E-2</v>
      </c>
      <c r="F88" s="370">
        <v>-1.138523E-2</v>
      </c>
      <c r="G88" s="370">
        <v>-5.7299919999999997E-2</v>
      </c>
      <c r="H88" s="370">
        <v>-0.11369145</v>
      </c>
      <c r="I88" s="371">
        <v>-0.22003098999999998</v>
      </c>
      <c r="J88" s="379">
        <v>39417</v>
      </c>
      <c r="K88" s="370">
        <v>0</v>
      </c>
      <c r="L88" s="370">
        <v>0</v>
      </c>
      <c r="M88" s="370">
        <v>0</v>
      </c>
      <c r="N88" s="370">
        <v>0</v>
      </c>
      <c r="O88" s="370">
        <v>0</v>
      </c>
      <c r="P88" s="370">
        <v>0</v>
      </c>
      <c r="Q88" s="370">
        <v>0</v>
      </c>
      <c r="R88" s="371">
        <v>0</v>
      </c>
      <c r="T88" s="35">
        <f t="shared" si="23"/>
        <v>0.39432215999999998</v>
      </c>
      <c r="U88" s="35">
        <f t="shared" si="15"/>
        <v>0.12757679999999999</v>
      </c>
      <c r="V88" s="35">
        <f t="shared" si="16"/>
        <v>5.8760579999999993E-2</v>
      </c>
      <c r="W88" s="35">
        <f t="shared" si="17"/>
        <v>1.141316E-2</v>
      </c>
      <c r="X88" s="35">
        <f t="shared" si="18"/>
        <v>-1.138523E-2</v>
      </c>
      <c r="Y88" s="35">
        <f t="shared" si="19"/>
        <v>-5.7299919999999997E-2</v>
      </c>
      <c r="Z88" s="35">
        <f t="shared" si="20"/>
        <v>-0.11369145</v>
      </c>
      <c r="AA88" s="35">
        <f t="shared" si="21"/>
        <v>-0.22003098999999998</v>
      </c>
    </row>
    <row r="89" spans="1:27" x14ac:dyDescent="0.25">
      <c r="A89" s="379">
        <f t="shared" si="22"/>
        <v>39417</v>
      </c>
      <c r="B89" s="370">
        <v>0.19396844000000002</v>
      </c>
      <c r="C89" s="370">
        <v>7.1294970000000013E-2</v>
      </c>
      <c r="D89" s="370">
        <v>3.7124679999999993E-2</v>
      </c>
      <c r="E89" s="370">
        <v>7.8099800000000002E-3</v>
      </c>
      <c r="F89" s="370">
        <v>-8.2172699999999987E-3</v>
      </c>
      <c r="G89" s="370">
        <v>-4.3182140000000001E-2</v>
      </c>
      <c r="H89" s="370">
        <v>-8.961964E-2</v>
      </c>
      <c r="I89" s="371">
        <v>-0.18286375999999999</v>
      </c>
      <c r="J89" s="379">
        <v>39417</v>
      </c>
      <c r="K89" s="370">
        <v>0</v>
      </c>
      <c r="L89" s="370">
        <v>0</v>
      </c>
      <c r="M89" s="370">
        <v>0</v>
      </c>
      <c r="N89" s="370">
        <v>0</v>
      </c>
      <c r="O89" s="370">
        <v>0</v>
      </c>
      <c r="P89" s="370">
        <v>0</v>
      </c>
      <c r="Q89" s="370">
        <v>0</v>
      </c>
      <c r="R89" s="371">
        <v>0</v>
      </c>
      <c r="T89" s="35">
        <f t="shared" si="23"/>
        <v>0.19396844000000002</v>
      </c>
      <c r="U89" s="35">
        <f t="shared" si="15"/>
        <v>7.1294970000000013E-2</v>
      </c>
      <c r="V89" s="35">
        <f t="shared" si="16"/>
        <v>3.7124679999999993E-2</v>
      </c>
      <c r="W89" s="35">
        <f t="shared" si="17"/>
        <v>7.8099800000000002E-3</v>
      </c>
      <c r="X89" s="35">
        <f t="shared" si="18"/>
        <v>-8.2172699999999987E-3</v>
      </c>
      <c r="Y89" s="35">
        <f t="shared" si="19"/>
        <v>-4.3182140000000001E-2</v>
      </c>
      <c r="Z89" s="35">
        <f t="shared" si="20"/>
        <v>-8.961964E-2</v>
      </c>
      <c r="AA89" s="35">
        <f t="shared" si="21"/>
        <v>-0.18286375999999999</v>
      </c>
    </row>
    <row r="90" spans="1:27" x14ac:dyDescent="0.25">
      <c r="A90" s="379">
        <f t="shared" si="22"/>
        <v>39417</v>
      </c>
      <c r="B90" s="370">
        <v>0.17090222999999999</v>
      </c>
      <c r="C90" s="370">
        <v>6.785680999999999E-2</v>
      </c>
      <c r="D90" s="370">
        <v>3.6366700000000002E-2</v>
      </c>
      <c r="E90" s="370">
        <v>7.7861900000000001E-3</v>
      </c>
      <c r="F90" s="370">
        <v>-8.2646400000000002E-3</v>
      </c>
      <c r="G90" s="370">
        <v>-4.3238860000000004E-2</v>
      </c>
      <c r="H90" s="370">
        <v>-8.9917330000000004E-2</v>
      </c>
      <c r="I90" s="371">
        <v>-0.18369094000000002</v>
      </c>
      <c r="J90" s="379">
        <v>39417</v>
      </c>
      <c r="K90" s="370">
        <v>0</v>
      </c>
      <c r="L90" s="370">
        <v>0</v>
      </c>
      <c r="M90" s="370">
        <v>0</v>
      </c>
      <c r="N90" s="370">
        <v>0</v>
      </c>
      <c r="O90" s="370">
        <v>0</v>
      </c>
      <c r="P90" s="370">
        <v>0</v>
      </c>
      <c r="Q90" s="370">
        <v>0</v>
      </c>
      <c r="R90" s="371">
        <v>0</v>
      </c>
      <c r="T90" s="35">
        <f t="shared" si="23"/>
        <v>0.17090222999999999</v>
      </c>
      <c r="U90" s="35">
        <f t="shared" si="15"/>
        <v>6.785680999999999E-2</v>
      </c>
      <c r="V90" s="35">
        <f t="shared" si="16"/>
        <v>3.6366700000000002E-2</v>
      </c>
      <c r="W90" s="35">
        <f t="shared" si="17"/>
        <v>7.7861900000000001E-3</v>
      </c>
      <c r="X90" s="35">
        <f t="shared" si="18"/>
        <v>-8.2646400000000002E-3</v>
      </c>
      <c r="Y90" s="35">
        <f t="shared" si="19"/>
        <v>-4.3238860000000004E-2</v>
      </c>
      <c r="Z90" s="35">
        <f t="shared" si="20"/>
        <v>-8.9917330000000004E-2</v>
      </c>
      <c r="AA90" s="35">
        <f t="shared" si="21"/>
        <v>-0.18369094000000002</v>
      </c>
    </row>
    <row r="91" spans="1:27" x14ac:dyDescent="0.25">
      <c r="A91" s="379">
        <f t="shared" si="22"/>
        <v>39387</v>
      </c>
      <c r="B91" s="370">
        <v>0.17706214000000003</v>
      </c>
      <c r="C91" s="370">
        <v>7.2328370000000003E-2</v>
      </c>
      <c r="D91" s="370">
        <v>3.8311109999999995E-2</v>
      </c>
      <c r="E91" s="370">
        <v>8.2182399999999999E-3</v>
      </c>
      <c r="F91" s="370">
        <v>-8.5138799999999997E-3</v>
      </c>
      <c r="G91" s="370">
        <v>-4.4113449999999998E-2</v>
      </c>
      <c r="H91" s="370">
        <v>-9.0916510000000006E-2</v>
      </c>
      <c r="I91" s="371">
        <v>-0.18354645999999999</v>
      </c>
      <c r="J91" s="379">
        <v>39387</v>
      </c>
      <c r="K91" s="370">
        <v>0</v>
      </c>
      <c r="L91" s="370">
        <v>0</v>
      </c>
      <c r="M91" s="370">
        <v>0</v>
      </c>
      <c r="N91" s="370">
        <v>0</v>
      </c>
      <c r="O91" s="370">
        <v>0</v>
      </c>
      <c r="P91" s="370">
        <v>0</v>
      </c>
      <c r="Q91" s="370">
        <v>0</v>
      </c>
      <c r="R91" s="371">
        <v>0</v>
      </c>
      <c r="T91" s="35">
        <f t="shared" si="23"/>
        <v>0.17706214000000003</v>
      </c>
      <c r="U91" s="35">
        <f t="shared" si="15"/>
        <v>7.2328370000000003E-2</v>
      </c>
      <c r="V91" s="35">
        <f t="shared" si="16"/>
        <v>3.8311109999999995E-2</v>
      </c>
      <c r="W91" s="35">
        <f t="shared" si="17"/>
        <v>8.2182399999999999E-3</v>
      </c>
      <c r="X91" s="35">
        <f t="shared" si="18"/>
        <v>-8.5138799999999997E-3</v>
      </c>
      <c r="Y91" s="35">
        <f t="shared" si="19"/>
        <v>-4.4113449999999998E-2</v>
      </c>
      <c r="Z91" s="35">
        <f t="shared" si="20"/>
        <v>-9.0916510000000006E-2</v>
      </c>
      <c r="AA91" s="35">
        <f t="shared" si="21"/>
        <v>-0.18354645999999999</v>
      </c>
    </row>
    <row r="92" spans="1:27" x14ac:dyDescent="0.25">
      <c r="A92" s="370"/>
      <c r="B92" s="370">
        <v>0.31752740000000002</v>
      </c>
      <c r="C92" s="370">
        <v>0.11271417</v>
      </c>
      <c r="D92" s="370">
        <v>5.342185E-2</v>
      </c>
      <c r="E92" s="370">
        <v>1.0611730000000002E-2</v>
      </c>
      <c r="F92" s="370">
        <v>-1.0654799999999999E-2</v>
      </c>
      <c r="G92" s="370">
        <v>-5.2700619999999997E-2</v>
      </c>
      <c r="H92" s="370">
        <v>-0.10407437</v>
      </c>
      <c r="I92" s="371">
        <v>-0.19956314</v>
      </c>
      <c r="J92" s="386">
        <v>39417</v>
      </c>
      <c r="K92" s="370">
        <v>0</v>
      </c>
      <c r="L92" s="370">
        <v>0</v>
      </c>
      <c r="M92" s="370">
        <v>0</v>
      </c>
      <c r="N92" s="370">
        <v>0</v>
      </c>
      <c r="O92" s="370">
        <v>0</v>
      </c>
      <c r="P92" s="370">
        <v>0</v>
      </c>
      <c r="Q92" s="370">
        <v>0</v>
      </c>
      <c r="R92" s="371">
        <v>0</v>
      </c>
      <c r="T92" s="35">
        <f t="shared" si="23"/>
        <v>0.31752740000000002</v>
      </c>
      <c r="U92" s="35">
        <f t="shared" si="15"/>
        <v>0.11271417</v>
      </c>
      <c r="V92" s="35">
        <f t="shared" si="16"/>
        <v>5.342185E-2</v>
      </c>
      <c r="W92" s="35">
        <f t="shared" si="17"/>
        <v>1.0611730000000002E-2</v>
      </c>
      <c r="X92" s="35">
        <f t="shared" si="18"/>
        <v>-1.0654799999999999E-2</v>
      </c>
      <c r="Y92" s="35">
        <f t="shared" si="19"/>
        <v>-5.2700619999999997E-2</v>
      </c>
      <c r="Z92" s="35">
        <f t="shared" si="20"/>
        <v>-0.10407437</v>
      </c>
      <c r="AA92" s="35">
        <f t="shared" si="21"/>
        <v>-0.19956314</v>
      </c>
    </row>
    <row r="93" spans="1:27" x14ac:dyDescent="0.25">
      <c r="A93" s="370"/>
      <c r="B93" s="370">
        <v>0.22444945999999999</v>
      </c>
      <c r="C93" s="370">
        <v>8.2689070000000003E-2</v>
      </c>
      <c r="D93" s="370">
        <v>3.989127E-2</v>
      </c>
      <c r="E93" s="370">
        <v>8.0495700000000007E-3</v>
      </c>
      <c r="F93" s="370">
        <v>-8.0495400000000009E-3</v>
      </c>
      <c r="G93" s="370">
        <v>-4.0044969999999999E-2</v>
      </c>
      <c r="H93" s="370">
        <v>-7.9450080000000006E-2</v>
      </c>
      <c r="I93" s="371">
        <v>-0.15309056999999998</v>
      </c>
      <c r="J93" s="371"/>
      <c r="K93" s="379"/>
      <c r="L93" s="370"/>
      <c r="M93" s="370"/>
      <c r="N93" s="370"/>
      <c r="O93" s="370"/>
      <c r="P93" s="370"/>
      <c r="Q93" s="370"/>
      <c r="R93" s="370"/>
      <c r="T93" s="35">
        <f t="shared" si="23"/>
        <v>0.22444945999999999</v>
      </c>
      <c r="U93" s="35">
        <f t="shared" si="15"/>
        <v>8.2689070000000003E-2</v>
      </c>
      <c r="V93" s="35">
        <f t="shared" si="16"/>
        <v>3.989127E-2</v>
      </c>
      <c r="W93" s="35">
        <f t="shared" si="17"/>
        <v>8.0495700000000007E-3</v>
      </c>
      <c r="X93" s="35">
        <f t="shared" si="18"/>
        <v>-8.0495400000000009E-3</v>
      </c>
      <c r="Y93" s="35">
        <f t="shared" si="19"/>
        <v>-4.0044969999999999E-2</v>
      </c>
      <c r="Z93" s="35">
        <f t="shared" si="20"/>
        <v>-7.9450080000000006E-2</v>
      </c>
      <c r="AA93" s="35">
        <f t="shared" si="21"/>
        <v>-0.15309056999999998</v>
      </c>
    </row>
    <row r="94" spans="1:27" x14ac:dyDescent="0.25">
      <c r="A94" s="370"/>
      <c r="B94" s="370">
        <v>0.19380854</v>
      </c>
      <c r="C94" s="370">
        <v>7.7530569999999993E-2</v>
      </c>
      <c r="D94" s="370">
        <v>3.8195260000000002E-2</v>
      </c>
      <c r="E94" s="370">
        <v>7.68251E-3</v>
      </c>
      <c r="F94" s="370">
        <v>-7.6631399999999997E-3</v>
      </c>
      <c r="G94" s="370">
        <v>-3.8121370000000002E-2</v>
      </c>
      <c r="H94" s="370">
        <v>-7.5383470000000008E-2</v>
      </c>
      <c r="I94" s="371">
        <v>-0.14402909</v>
      </c>
      <c r="J94" s="371"/>
      <c r="K94" s="379"/>
      <c r="L94" s="370"/>
      <c r="M94" s="370"/>
      <c r="N94" s="370"/>
      <c r="O94" s="370"/>
      <c r="P94" s="370"/>
      <c r="Q94" s="370"/>
      <c r="R94" s="370"/>
      <c r="T94" s="35">
        <f t="shared" si="23"/>
        <v>0.19380854</v>
      </c>
      <c r="U94" s="35">
        <f t="shared" si="15"/>
        <v>7.7530569999999993E-2</v>
      </c>
      <c r="V94" s="35">
        <f t="shared" si="16"/>
        <v>3.8195260000000002E-2</v>
      </c>
      <c r="W94" s="35">
        <f t="shared" si="17"/>
        <v>7.68251E-3</v>
      </c>
      <c r="X94" s="35">
        <f t="shared" si="18"/>
        <v>-7.6631399999999997E-3</v>
      </c>
      <c r="Y94" s="35">
        <f t="shared" si="19"/>
        <v>-3.8121370000000002E-2</v>
      </c>
      <c r="Z94" s="35">
        <f t="shared" si="20"/>
        <v>-7.5383470000000008E-2</v>
      </c>
      <c r="AA94" s="35">
        <f t="shared" si="21"/>
        <v>-0.14402909</v>
      </c>
    </row>
    <row r="95" spans="1:27" x14ac:dyDescent="0.25">
      <c r="A95" s="370"/>
      <c r="B95" s="370">
        <v>0.16995512999999998</v>
      </c>
      <c r="C95" s="370">
        <v>7.4552439999999998E-2</v>
      </c>
      <c r="D95" s="370">
        <v>3.761428E-2</v>
      </c>
      <c r="E95" s="370">
        <v>7.5645199999999999E-3</v>
      </c>
      <c r="F95" s="370">
        <v>-7.5671100000000002E-3</v>
      </c>
      <c r="G95" s="370">
        <v>-3.7751960000000001E-2</v>
      </c>
      <c r="H95" s="370">
        <v>-7.4703409999999998E-2</v>
      </c>
      <c r="I95" s="371">
        <v>-0.14247775000000001</v>
      </c>
      <c r="J95" s="371"/>
      <c r="K95" s="379"/>
      <c r="L95" s="370"/>
      <c r="M95" s="370"/>
      <c r="N95" s="370"/>
      <c r="O95" s="370"/>
      <c r="P95" s="370"/>
      <c r="Q95" s="370"/>
      <c r="R95" s="370"/>
      <c r="T95" s="35">
        <f t="shared" si="23"/>
        <v>0.16995512999999998</v>
      </c>
      <c r="U95" s="35">
        <f t="shared" si="15"/>
        <v>7.4552439999999998E-2</v>
      </c>
      <c r="V95" s="35">
        <f t="shared" si="16"/>
        <v>3.761428E-2</v>
      </c>
      <c r="W95" s="35">
        <f t="shared" si="17"/>
        <v>7.5645199999999999E-3</v>
      </c>
      <c r="X95" s="35">
        <f t="shared" si="18"/>
        <v>-7.5671100000000002E-3</v>
      </c>
      <c r="Y95" s="35">
        <f t="shared" si="19"/>
        <v>-3.7751960000000001E-2</v>
      </c>
      <c r="Z95" s="35">
        <f t="shared" si="20"/>
        <v>-7.4703409999999998E-2</v>
      </c>
      <c r="AA95" s="35">
        <f t="shared" si="21"/>
        <v>-0.14247775000000001</v>
      </c>
    </row>
    <row r="96" spans="1:27" x14ac:dyDescent="0.25">
      <c r="A96" s="370"/>
      <c r="B96" s="370">
        <v>0.12633861000000002</v>
      </c>
      <c r="C96" s="370">
        <v>6.3591380000000003E-2</v>
      </c>
      <c r="D96" s="370">
        <v>3.345936E-2</v>
      </c>
      <c r="E96" s="370">
        <v>6.8437399999999992E-3</v>
      </c>
      <c r="F96" s="370">
        <v>-6.8988999999999995E-3</v>
      </c>
      <c r="G96" s="370">
        <v>-3.481915E-2</v>
      </c>
      <c r="H96" s="370">
        <v>-6.9566879999999998E-2</v>
      </c>
      <c r="I96" s="371">
        <v>-0.13411455</v>
      </c>
      <c r="J96" s="371"/>
      <c r="K96" s="379"/>
      <c r="L96" s="370"/>
      <c r="M96" s="370"/>
      <c r="N96" s="370"/>
      <c r="O96" s="370"/>
      <c r="P96" s="370"/>
      <c r="Q96" s="370"/>
      <c r="R96" s="370"/>
      <c r="T96" s="35">
        <f t="shared" si="23"/>
        <v>0.12633861000000002</v>
      </c>
      <c r="U96" s="35">
        <f t="shared" si="15"/>
        <v>6.3591380000000003E-2</v>
      </c>
      <c r="V96" s="35">
        <f t="shared" si="16"/>
        <v>3.345936E-2</v>
      </c>
      <c r="W96" s="35">
        <f t="shared" si="17"/>
        <v>6.8437399999999992E-3</v>
      </c>
      <c r="X96" s="35">
        <f t="shared" si="18"/>
        <v>-6.8988999999999995E-3</v>
      </c>
      <c r="Y96" s="35">
        <f t="shared" si="19"/>
        <v>-3.481915E-2</v>
      </c>
      <c r="Z96" s="35">
        <f t="shared" si="20"/>
        <v>-6.9566879999999998E-2</v>
      </c>
      <c r="AA96" s="35">
        <f t="shared" si="21"/>
        <v>-0.13411455</v>
      </c>
    </row>
    <row r="97" spans="1:27" x14ac:dyDescent="0.25">
      <c r="A97" s="370"/>
      <c r="B97" s="370">
        <v>0.13772238000000001</v>
      </c>
      <c r="C97" s="370">
        <v>6.2886169999999991E-2</v>
      </c>
      <c r="D97" s="370">
        <v>3.2240120000000004E-2</v>
      </c>
      <c r="E97" s="370">
        <v>6.55925E-3</v>
      </c>
      <c r="F97" s="370">
        <v>-6.5861599999999998E-3</v>
      </c>
      <c r="G97" s="370">
        <v>-3.306187E-2</v>
      </c>
      <c r="H97" s="370">
        <v>-6.5798090000000004E-2</v>
      </c>
      <c r="I97" s="371">
        <v>-0.12638495999999999</v>
      </c>
      <c r="J97" s="371"/>
      <c r="K97" s="379"/>
      <c r="L97" s="370"/>
      <c r="M97" s="370"/>
      <c r="N97" s="370"/>
      <c r="O97" s="370"/>
      <c r="P97" s="370"/>
      <c r="Q97" s="370"/>
      <c r="R97" s="370"/>
      <c r="T97" s="35">
        <f t="shared" si="23"/>
        <v>0.13772238000000001</v>
      </c>
      <c r="U97" s="35">
        <f t="shared" si="15"/>
        <v>6.2886169999999991E-2</v>
      </c>
      <c r="V97" s="35">
        <f t="shared" si="16"/>
        <v>3.2240120000000004E-2</v>
      </c>
      <c r="W97" s="35">
        <f t="shared" si="17"/>
        <v>6.55925E-3</v>
      </c>
      <c r="X97" s="35">
        <f t="shared" si="18"/>
        <v>-6.5861599999999998E-3</v>
      </c>
      <c r="Y97" s="35">
        <f t="shared" si="19"/>
        <v>-3.306187E-2</v>
      </c>
      <c r="Z97" s="35">
        <f t="shared" si="20"/>
        <v>-6.5798090000000004E-2</v>
      </c>
      <c r="AA97" s="35">
        <f t="shared" si="21"/>
        <v>-0.12638495999999999</v>
      </c>
    </row>
    <row r="98" spans="1:27" x14ac:dyDescent="0.25">
      <c r="A98" s="370"/>
      <c r="B98" s="370">
        <v>3.0001980000000011E-2</v>
      </c>
      <c r="C98" s="370">
        <v>2.981191E-2</v>
      </c>
      <c r="D98" s="370">
        <v>2.006964E-2</v>
      </c>
      <c r="E98" s="370">
        <v>4.7927600000000001E-3</v>
      </c>
      <c r="F98" s="370">
        <v>-5.0649600000000003E-3</v>
      </c>
      <c r="G98" s="370">
        <v>-2.7580179999999999E-2</v>
      </c>
      <c r="H98" s="370">
        <v>-5.8993179999999999E-2</v>
      </c>
      <c r="I98" s="371">
        <v>-0.12338627999999999</v>
      </c>
      <c r="J98" s="371"/>
      <c r="K98" s="386"/>
      <c r="L98" s="370"/>
      <c r="M98" s="370"/>
      <c r="N98" s="370"/>
      <c r="O98" s="370"/>
      <c r="P98" s="370"/>
      <c r="Q98" s="370"/>
      <c r="R98" s="370"/>
      <c r="T98" s="35">
        <f t="shared" si="23"/>
        <v>3.0001980000000011E-2</v>
      </c>
      <c r="U98" s="35">
        <f t="shared" si="15"/>
        <v>2.981191E-2</v>
      </c>
      <c r="V98" s="35">
        <f t="shared" si="16"/>
        <v>2.006964E-2</v>
      </c>
      <c r="W98" s="35">
        <f t="shared" si="17"/>
        <v>4.7927600000000001E-3</v>
      </c>
      <c r="X98" s="35">
        <f t="shared" si="18"/>
        <v>-5.0649600000000003E-3</v>
      </c>
      <c r="Y98" s="35">
        <f t="shared" si="19"/>
        <v>-2.7580179999999999E-2</v>
      </c>
      <c r="Z98" s="35">
        <f t="shared" si="20"/>
        <v>-5.8993179999999999E-2</v>
      </c>
      <c r="AA98" s="35">
        <f t="shared" si="21"/>
        <v>-0.12338627999999999</v>
      </c>
    </row>
    <row r="99" spans="1:27" x14ac:dyDescent="0.25">
      <c r="A99" s="370"/>
      <c r="B99" s="370">
        <v>0.25736291</v>
      </c>
      <c r="C99" s="370">
        <v>7.0449090000000006E-2</v>
      </c>
      <c r="D99" s="370">
        <v>3.1659049999999994E-2</v>
      </c>
      <c r="E99" s="370">
        <v>6.2315800000000005E-3</v>
      </c>
      <c r="F99" s="370">
        <v>-6.2526200000000004E-3</v>
      </c>
      <c r="G99" s="370">
        <v>-3.2352909999999999E-2</v>
      </c>
      <c r="H99" s="370">
        <v>-6.6862859999999996E-2</v>
      </c>
      <c r="I99" s="371">
        <v>-0.13746294000000001</v>
      </c>
      <c r="J99" s="371"/>
      <c r="T99" s="35">
        <f t="shared" si="23"/>
        <v>0.25736291</v>
      </c>
      <c r="U99" s="35">
        <f t="shared" si="15"/>
        <v>7.0449090000000006E-2</v>
      </c>
      <c r="V99" s="35">
        <f t="shared" si="16"/>
        <v>3.1659049999999994E-2</v>
      </c>
      <c r="W99" s="35">
        <f t="shared" si="17"/>
        <v>6.2315800000000005E-3</v>
      </c>
      <c r="X99" s="35">
        <f t="shared" si="18"/>
        <v>-6.2526200000000004E-3</v>
      </c>
      <c r="Y99" s="35">
        <f t="shared" si="19"/>
        <v>-3.2352909999999999E-2</v>
      </c>
      <c r="Z99" s="35">
        <f t="shared" si="20"/>
        <v>-6.6862859999999996E-2</v>
      </c>
      <c r="AA99" s="35">
        <f t="shared" si="21"/>
        <v>-0.13746294000000001</v>
      </c>
    </row>
    <row r="100" spans="1:27" x14ac:dyDescent="0.25">
      <c r="A100" s="370"/>
      <c r="B100" s="370">
        <v>0.34580116</v>
      </c>
      <c r="C100" s="370">
        <v>9.5825249999999987E-2</v>
      </c>
      <c r="D100" s="370">
        <v>4.3045080000000006E-2</v>
      </c>
      <c r="E100" s="370">
        <v>8.4468499999999988E-3</v>
      </c>
      <c r="F100" s="370">
        <v>-8.4597100000000005E-3</v>
      </c>
      <c r="G100" s="370">
        <v>-4.3606569999999997E-2</v>
      </c>
      <c r="H100" s="370">
        <v>-8.9757890000000007E-2</v>
      </c>
      <c r="I100" s="371">
        <v>-0.18359471999999999</v>
      </c>
      <c r="J100" s="371"/>
      <c r="T100" s="35">
        <f t="shared" si="23"/>
        <v>0.34580116</v>
      </c>
      <c r="U100" s="35">
        <f t="shared" si="15"/>
        <v>9.5825249999999987E-2</v>
      </c>
      <c r="V100" s="35">
        <f t="shared" si="16"/>
        <v>4.3045080000000006E-2</v>
      </c>
      <c r="W100" s="35">
        <f t="shared" si="17"/>
        <v>8.4468499999999988E-3</v>
      </c>
      <c r="X100" s="35">
        <f t="shared" si="18"/>
        <v>-8.4597100000000005E-3</v>
      </c>
      <c r="Y100" s="35">
        <f t="shared" si="19"/>
        <v>-4.3606569999999997E-2</v>
      </c>
      <c r="Z100" s="35">
        <f t="shared" si="20"/>
        <v>-8.9757890000000007E-2</v>
      </c>
      <c r="AA100" s="35">
        <f t="shared" si="21"/>
        <v>-0.18359471999999999</v>
      </c>
    </row>
    <row r="101" spans="1:27" x14ac:dyDescent="0.25">
      <c r="A101" s="370"/>
      <c r="B101" s="370">
        <v>0.15823164000000001</v>
      </c>
      <c r="C101" s="370">
        <v>4.5041739999999997E-2</v>
      </c>
      <c r="D101" s="370">
        <v>2.4021529999999999E-2</v>
      </c>
      <c r="E101" s="370">
        <v>5.3383699999999994E-3</v>
      </c>
      <c r="F101" s="370">
        <v>-5.6209399999999996E-3</v>
      </c>
      <c r="G101" s="370">
        <v>-3.166103E-2</v>
      </c>
      <c r="H101" s="370">
        <v>-6.9581229999999994E-2</v>
      </c>
      <c r="I101" s="371">
        <v>-0.15262680000000001</v>
      </c>
      <c r="J101" s="371"/>
      <c r="T101" s="35">
        <f t="shared" si="23"/>
        <v>0.15823164000000001</v>
      </c>
      <c r="U101" s="35">
        <f t="shared" si="15"/>
        <v>4.5041739999999997E-2</v>
      </c>
      <c r="V101" s="35">
        <f t="shared" si="16"/>
        <v>2.4021529999999999E-2</v>
      </c>
      <c r="W101" s="35">
        <f t="shared" si="17"/>
        <v>5.3383699999999994E-3</v>
      </c>
      <c r="X101" s="35">
        <f t="shared" si="18"/>
        <v>-5.6209399999999996E-3</v>
      </c>
      <c r="Y101" s="35">
        <f t="shared" si="19"/>
        <v>-3.166103E-2</v>
      </c>
      <c r="Z101" s="35">
        <f t="shared" si="20"/>
        <v>-6.9581229999999994E-2</v>
      </c>
      <c r="AA101" s="35">
        <f t="shared" si="21"/>
        <v>-0.15262680000000001</v>
      </c>
    </row>
    <row r="102" spans="1:27" x14ac:dyDescent="0.25">
      <c r="A102" s="370"/>
      <c r="B102" s="370">
        <v>0.13425612000000003</v>
      </c>
      <c r="C102" s="370">
        <v>4.1483060000000002E-2</v>
      </c>
      <c r="D102" s="370">
        <v>2.3315369999999998E-2</v>
      </c>
      <c r="E102" s="370">
        <v>5.2915700000000006E-3</v>
      </c>
      <c r="F102" s="370">
        <v>-5.6035200000000007E-3</v>
      </c>
      <c r="G102" s="370">
        <v>-3.1952510000000003E-2</v>
      </c>
      <c r="H102" s="370">
        <v>-7.0339010000000007E-2</v>
      </c>
      <c r="I102" s="371">
        <v>-0.15430285999999999</v>
      </c>
      <c r="J102" s="371"/>
      <c r="T102" s="35">
        <f t="shared" si="23"/>
        <v>0.13425612000000003</v>
      </c>
      <c r="U102" s="35">
        <f t="shared" si="15"/>
        <v>4.1483060000000002E-2</v>
      </c>
      <c r="V102" s="35">
        <f t="shared" si="16"/>
        <v>2.3315369999999998E-2</v>
      </c>
      <c r="W102" s="35">
        <f t="shared" si="17"/>
        <v>5.2915700000000006E-3</v>
      </c>
      <c r="X102" s="35">
        <f t="shared" si="18"/>
        <v>-5.6035200000000007E-3</v>
      </c>
      <c r="Y102" s="35">
        <f t="shared" si="19"/>
        <v>-3.1952510000000003E-2</v>
      </c>
      <c r="Z102" s="35">
        <f t="shared" si="20"/>
        <v>-7.0339010000000007E-2</v>
      </c>
      <c r="AA102" s="35">
        <f t="shared" si="21"/>
        <v>-0.15430285999999999</v>
      </c>
    </row>
    <row r="103" spans="1:27" x14ac:dyDescent="0.25">
      <c r="A103" s="370"/>
      <c r="B103" s="370">
        <v>0.13832835999999998</v>
      </c>
      <c r="C103" s="370">
        <v>4.5845849999999994E-2</v>
      </c>
      <c r="D103" s="370">
        <v>2.5324869999999996E-2</v>
      </c>
      <c r="E103" s="370">
        <v>5.6307300000000005E-3</v>
      </c>
      <c r="F103" s="370">
        <v>-5.9258799999999997E-3</v>
      </c>
      <c r="G103" s="370">
        <v>-3.3279429999999999E-2</v>
      </c>
      <c r="H103" s="370">
        <v>-7.2118269999999998E-2</v>
      </c>
      <c r="I103" s="371">
        <v>-0.15544709000000001</v>
      </c>
      <c r="J103" s="371"/>
      <c r="T103" s="35">
        <f t="shared" si="23"/>
        <v>0.13832835999999998</v>
      </c>
      <c r="U103" s="35">
        <f t="shared" si="15"/>
        <v>4.5845849999999994E-2</v>
      </c>
      <c r="V103" s="35">
        <f t="shared" si="16"/>
        <v>2.5324869999999996E-2</v>
      </c>
      <c r="W103" s="35">
        <f t="shared" si="17"/>
        <v>5.6307300000000005E-3</v>
      </c>
      <c r="X103" s="35">
        <f t="shared" si="18"/>
        <v>-5.9258799999999997E-3</v>
      </c>
      <c r="Y103" s="35">
        <f t="shared" si="19"/>
        <v>-3.3279429999999999E-2</v>
      </c>
      <c r="Z103" s="35">
        <f t="shared" si="20"/>
        <v>-7.2118269999999998E-2</v>
      </c>
      <c r="AA103" s="35">
        <f t="shared" si="21"/>
        <v>-0.15544709000000001</v>
      </c>
    </row>
    <row r="104" spans="1:27" x14ac:dyDescent="0.25">
      <c r="A104" s="370"/>
      <c r="B104" s="370">
        <v>0.27071164000000003</v>
      </c>
      <c r="C104" s="370">
        <v>8.3844419999999989E-2</v>
      </c>
      <c r="D104" s="370">
        <v>3.9480829999999995E-2</v>
      </c>
      <c r="E104" s="370">
        <v>7.8732300000000002E-3</v>
      </c>
      <c r="F104" s="370">
        <v>-7.9201500000000008E-3</v>
      </c>
      <c r="G104" s="370">
        <v>-4.1191220000000001E-2</v>
      </c>
      <c r="H104" s="370">
        <v>-8.4108879999999997E-2</v>
      </c>
      <c r="I104" s="371">
        <v>-0.16964311999999998</v>
      </c>
      <c r="J104" s="371"/>
      <c r="T104" s="35">
        <f t="shared" si="23"/>
        <v>0.27071164000000003</v>
      </c>
      <c r="U104" s="35">
        <f t="shared" si="15"/>
        <v>8.3844419999999989E-2</v>
      </c>
      <c r="V104" s="35">
        <f t="shared" si="16"/>
        <v>3.9480829999999995E-2</v>
      </c>
      <c r="W104" s="35">
        <f t="shared" si="17"/>
        <v>7.8732300000000002E-3</v>
      </c>
      <c r="X104" s="35">
        <f t="shared" si="18"/>
        <v>-7.9201500000000008E-3</v>
      </c>
      <c r="Y104" s="35">
        <f t="shared" si="19"/>
        <v>-4.1191220000000001E-2</v>
      </c>
      <c r="Z104" s="35">
        <f t="shared" si="20"/>
        <v>-8.4108879999999997E-2</v>
      </c>
      <c r="AA104" s="35">
        <f t="shared" si="21"/>
        <v>-0.16964311999999998</v>
      </c>
    </row>
    <row r="105" spans="1:27" x14ac:dyDescent="0.25">
      <c r="A105" s="370"/>
      <c r="B105" s="370">
        <v>0.18844297999999998</v>
      </c>
      <c r="C105" s="370">
        <v>6.0571199999999999E-2</v>
      </c>
      <c r="D105" s="370">
        <v>2.9220870000000003E-2</v>
      </c>
      <c r="E105" s="370">
        <v>5.9070799999999994E-3</v>
      </c>
      <c r="F105" s="370">
        <v>-6.0139199999999999E-3</v>
      </c>
      <c r="G105" s="370">
        <v>-3.1405919999999997E-2</v>
      </c>
      <c r="H105" s="370">
        <v>-6.4447130000000005E-2</v>
      </c>
      <c r="I105" s="371">
        <v>-0.13064553000000001</v>
      </c>
      <c r="J105" s="371"/>
      <c r="T105" s="35">
        <f t="shared" si="23"/>
        <v>0.18844297999999998</v>
      </c>
      <c r="U105" s="35">
        <f t="shared" si="15"/>
        <v>6.0571199999999999E-2</v>
      </c>
      <c r="V105" s="35">
        <f t="shared" si="16"/>
        <v>2.9220870000000003E-2</v>
      </c>
      <c r="W105" s="35">
        <f t="shared" si="17"/>
        <v>5.9070799999999994E-3</v>
      </c>
      <c r="X105" s="35">
        <f t="shared" si="18"/>
        <v>-6.0139199999999999E-3</v>
      </c>
      <c r="Y105" s="35">
        <f t="shared" si="19"/>
        <v>-3.1405919999999997E-2</v>
      </c>
      <c r="Z105" s="35">
        <f t="shared" si="20"/>
        <v>-6.4447130000000005E-2</v>
      </c>
      <c r="AA105" s="35">
        <f t="shared" si="21"/>
        <v>-0.13064553000000001</v>
      </c>
    </row>
    <row r="106" spans="1:27" x14ac:dyDescent="0.25">
      <c r="A106" s="370"/>
      <c r="B106" s="370">
        <v>0.15664498000000002</v>
      </c>
      <c r="C106" s="370">
        <v>5.6870910000000004E-2</v>
      </c>
      <c r="D106" s="370">
        <v>2.8445119999999997E-2</v>
      </c>
      <c r="E106" s="370">
        <v>5.9460099999999998E-3</v>
      </c>
      <c r="F106" s="370">
        <v>-6.0276300000000008E-3</v>
      </c>
      <c r="G106" s="370">
        <v>-3.0757099999999999E-2</v>
      </c>
      <c r="H106" s="370">
        <v>-6.2650929999999994E-2</v>
      </c>
      <c r="I106" s="371">
        <v>-0.12523238</v>
      </c>
      <c r="J106" s="371"/>
      <c r="T106" s="35">
        <f t="shared" si="23"/>
        <v>0.15664498000000002</v>
      </c>
      <c r="U106" s="35">
        <f t="shared" si="15"/>
        <v>5.6870910000000004E-2</v>
      </c>
      <c r="V106" s="35">
        <f t="shared" si="16"/>
        <v>2.8445119999999997E-2</v>
      </c>
      <c r="W106" s="35">
        <f t="shared" si="17"/>
        <v>5.9460099999999998E-3</v>
      </c>
      <c r="X106" s="35">
        <f t="shared" si="18"/>
        <v>-6.0276300000000008E-3</v>
      </c>
      <c r="Y106" s="35">
        <f t="shared" si="19"/>
        <v>-3.0757099999999999E-2</v>
      </c>
      <c r="Z106" s="35">
        <f t="shared" si="20"/>
        <v>-6.2650929999999994E-2</v>
      </c>
      <c r="AA106" s="35">
        <f t="shared" si="21"/>
        <v>-0.12523238</v>
      </c>
    </row>
    <row r="107" spans="1:27" x14ac:dyDescent="0.25">
      <c r="A107" s="370"/>
      <c r="B107" s="370">
        <v>0.13185770000000002</v>
      </c>
      <c r="C107" s="370">
        <v>5.4805380000000001E-2</v>
      </c>
      <c r="D107" s="370">
        <v>2.844754E-2</v>
      </c>
      <c r="E107" s="370">
        <v>5.9689499999999998E-3</v>
      </c>
      <c r="F107" s="370">
        <v>-6.0528400000000003E-3</v>
      </c>
      <c r="G107" s="370">
        <v>-3.1005209999999998E-2</v>
      </c>
      <c r="H107" s="370">
        <v>-6.3151899999999997E-2</v>
      </c>
      <c r="I107" s="371">
        <v>-0.12564134999999998</v>
      </c>
      <c r="J107" s="371"/>
      <c r="T107" s="35">
        <f t="shared" si="23"/>
        <v>0.13185770000000002</v>
      </c>
      <c r="U107" s="35">
        <f t="shared" si="15"/>
        <v>5.4805380000000001E-2</v>
      </c>
      <c r="V107" s="35">
        <f t="shared" si="16"/>
        <v>2.844754E-2</v>
      </c>
      <c r="W107" s="35">
        <f t="shared" si="17"/>
        <v>5.9689499999999998E-3</v>
      </c>
      <c r="X107" s="35">
        <f t="shared" si="18"/>
        <v>-6.0528400000000003E-3</v>
      </c>
      <c r="Y107" s="35">
        <f t="shared" si="19"/>
        <v>-3.1005209999999998E-2</v>
      </c>
      <c r="Z107" s="35">
        <f t="shared" si="20"/>
        <v>-6.3151899999999997E-2</v>
      </c>
      <c r="AA107" s="35">
        <f t="shared" si="21"/>
        <v>-0.12564134999999998</v>
      </c>
    </row>
    <row r="108" spans="1:27" x14ac:dyDescent="0.25">
      <c r="A108" s="370"/>
      <c r="B108" s="370">
        <v>9.1396680000000008E-2</v>
      </c>
      <c r="C108" s="370">
        <v>4.5669179999999997E-2</v>
      </c>
      <c r="D108" s="370">
        <v>2.5163069999999999E-2</v>
      </c>
      <c r="E108" s="370">
        <v>5.4082100000000001E-3</v>
      </c>
      <c r="F108" s="370">
        <v>-5.53981E-3</v>
      </c>
      <c r="G108" s="370">
        <v>-2.8789450000000001E-2</v>
      </c>
      <c r="H108" s="370">
        <v>-5.9291139999999999E-2</v>
      </c>
      <c r="I108" s="371">
        <v>-0.11925383000000001</v>
      </c>
      <c r="J108" s="371"/>
      <c r="T108" s="35">
        <f t="shared" si="23"/>
        <v>9.1396680000000008E-2</v>
      </c>
      <c r="U108" s="35">
        <f t="shared" si="15"/>
        <v>4.5669179999999997E-2</v>
      </c>
      <c r="V108" s="35">
        <f t="shared" si="16"/>
        <v>2.5163069999999999E-2</v>
      </c>
      <c r="W108" s="35">
        <f t="shared" si="17"/>
        <v>5.4082100000000001E-3</v>
      </c>
      <c r="X108" s="35">
        <f t="shared" si="18"/>
        <v>-5.53981E-3</v>
      </c>
      <c r="Y108" s="35">
        <f t="shared" si="19"/>
        <v>-2.8789450000000001E-2</v>
      </c>
      <c r="Z108" s="35">
        <f t="shared" si="20"/>
        <v>-5.9291139999999999E-2</v>
      </c>
      <c r="AA108" s="35">
        <f t="shared" si="21"/>
        <v>-0.11925383000000001</v>
      </c>
    </row>
    <row r="109" spans="1:27" x14ac:dyDescent="0.25">
      <c r="A109" s="370"/>
      <c r="B109" s="370">
        <v>0.10504803999999998</v>
      </c>
      <c r="C109" s="370">
        <v>4.5169440000000005E-2</v>
      </c>
      <c r="D109" s="370">
        <v>2.3973749999999999E-2</v>
      </c>
      <c r="E109" s="370">
        <v>5.12021E-3</v>
      </c>
      <c r="F109" s="370">
        <v>-5.2198699999999997E-3</v>
      </c>
      <c r="G109" s="370">
        <v>-2.6978149999999999E-2</v>
      </c>
      <c r="H109" s="370">
        <v>-5.5408499999999999E-2</v>
      </c>
      <c r="I109" s="371">
        <v>-0.11136181000000001</v>
      </c>
      <c r="J109" s="371"/>
      <c r="T109" s="35">
        <f t="shared" si="23"/>
        <v>0.10504803999999998</v>
      </c>
      <c r="U109" s="35">
        <f t="shared" si="15"/>
        <v>4.5169440000000005E-2</v>
      </c>
      <c r="V109" s="35">
        <f t="shared" si="16"/>
        <v>2.3973749999999999E-2</v>
      </c>
      <c r="W109" s="35">
        <f t="shared" si="17"/>
        <v>5.12021E-3</v>
      </c>
      <c r="X109" s="35">
        <f t="shared" si="18"/>
        <v>-5.2198699999999997E-3</v>
      </c>
      <c r="Y109" s="35">
        <f t="shared" si="19"/>
        <v>-2.6978149999999999E-2</v>
      </c>
      <c r="Z109" s="35">
        <f t="shared" si="20"/>
        <v>-5.5408499999999999E-2</v>
      </c>
      <c r="AA109" s="35">
        <f t="shared" si="21"/>
        <v>-0.11136181000000001</v>
      </c>
    </row>
    <row r="110" spans="1:27" x14ac:dyDescent="0.25">
      <c r="A110" s="370"/>
      <c r="B110" s="370">
        <v>-9.5544800000000041E-3</v>
      </c>
      <c r="C110" s="370">
        <v>6.19281E-3</v>
      </c>
      <c r="D110" s="370">
        <v>8.8540700000000003E-3</v>
      </c>
      <c r="E110" s="370">
        <v>2.7034499999999996E-3</v>
      </c>
      <c r="F110" s="370">
        <v>-3.1631799999999998E-3</v>
      </c>
      <c r="G110" s="370">
        <v>-1.8978540000000002E-2</v>
      </c>
      <c r="H110" s="370">
        <v>-4.4030100000000003E-2</v>
      </c>
      <c r="I110" s="371">
        <v>-0.10100545999999999</v>
      </c>
      <c r="J110" s="371"/>
      <c r="T110" s="35">
        <f t="shared" si="23"/>
        <v>-9.5544800000000041E-3</v>
      </c>
      <c r="U110" s="35">
        <f t="shared" si="15"/>
        <v>6.19281E-3</v>
      </c>
      <c r="V110" s="35">
        <f t="shared" si="16"/>
        <v>8.8540700000000003E-3</v>
      </c>
      <c r="W110" s="35">
        <f t="shared" si="17"/>
        <v>2.7034499999999996E-3</v>
      </c>
      <c r="X110" s="35">
        <f t="shared" si="18"/>
        <v>-3.1631799999999998E-3</v>
      </c>
      <c r="Y110" s="35">
        <f t="shared" si="19"/>
        <v>-1.8978540000000002E-2</v>
      </c>
      <c r="Z110" s="35">
        <f t="shared" si="20"/>
        <v>-4.4030100000000003E-2</v>
      </c>
      <c r="AA110" s="35">
        <f t="shared" si="21"/>
        <v>-0.10100545999999999</v>
      </c>
    </row>
    <row r="111" spans="1:27" x14ac:dyDescent="0.25">
      <c r="A111" s="370"/>
      <c r="B111" s="370">
        <v>0.23165379999999999</v>
      </c>
      <c r="C111" s="370">
        <v>5.9507209999999991E-2</v>
      </c>
      <c r="D111" s="370">
        <v>2.5774080000000001E-2</v>
      </c>
      <c r="E111" s="370">
        <v>4.9883400000000008E-3</v>
      </c>
      <c r="F111" s="370">
        <v>-4.9859300000000004E-3</v>
      </c>
      <c r="G111" s="370">
        <v>-2.5546570000000001E-2</v>
      </c>
      <c r="H111" s="370">
        <v>-5.3234509999999999E-2</v>
      </c>
      <c r="I111" s="371">
        <v>-0.11155283999999999</v>
      </c>
      <c r="J111" s="371"/>
      <c r="T111" s="35">
        <f t="shared" si="23"/>
        <v>0.23165379999999999</v>
      </c>
      <c r="U111" s="35">
        <f t="shared" si="15"/>
        <v>5.9507209999999991E-2</v>
      </c>
      <c r="V111" s="35">
        <f t="shared" si="16"/>
        <v>2.5774080000000001E-2</v>
      </c>
      <c r="W111" s="35">
        <f t="shared" si="17"/>
        <v>4.9883400000000008E-3</v>
      </c>
      <c r="X111" s="35">
        <f t="shared" si="18"/>
        <v>-4.9859300000000004E-3</v>
      </c>
      <c r="Y111" s="35">
        <f t="shared" si="19"/>
        <v>-2.5546570000000001E-2</v>
      </c>
      <c r="Z111" s="35">
        <f t="shared" si="20"/>
        <v>-5.3234509999999999E-2</v>
      </c>
      <c r="AA111" s="35">
        <f t="shared" si="21"/>
        <v>-0.11155283999999999</v>
      </c>
    </row>
    <row r="112" spans="1:27" x14ac:dyDescent="0.25">
      <c r="A112" s="370"/>
      <c r="B112" s="370">
        <v>0.30906399000000001</v>
      </c>
      <c r="C112" s="370">
        <v>7.4128189999999997E-2</v>
      </c>
      <c r="D112" s="370">
        <v>3.1664740000000004E-2</v>
      </c>
      <c r="E112" s="370">
        <v>6.1689500000000003E-3</v>
      </c>
      <c r="F112" s="370">
        <v>-6.2071799999999996E-3</v>
      </c>
      <c r="G112" s="370">
        <v>-3.2241899999999997E-2</v>
      </c>
      <c r="H112" s="370">
        <v>-6.8552349999999998E-2</v>
      </c>
      <c r="I112" s="371">
        <v>-0.14746572000000002</v>
      </c>
      <c r="J112" s="371"/>
      <c r="T112" s="35">
        <f t="shared" si="23"/>
        <v>0.30906399000000001</v>
      </c>
      <c r="U112" s="35">
        <f t="shared" si="15"/>
        <v>7.4128189999999997E-2</v>
      </c>
      <c r="V112" s="35">
        <f t="shared" si="16"/>
        <v>3.1664740000000004E-2</v>
      </c>
      <c r="W112" s="35">
        <f t="shared" si="17"/>
        <v>6.1689500000000003E-3</v>
      </c>
      <c r="X112" s="35">
        <f t="shared" si="18"/>
        <v>-6.2071799999999996E-3</v>
      </c>
      <c r="Y112" s="35">
        <f t="shared" si="19"/>
        <v>-3.2241899999999997E-2</v>
      </c>
      <c r="Z112" s="35">
        <f t="shared" si="20"/>
        <v>-6.8552349999999998E-2</v>
      </c>
      <c r="AA112" s="35">
        <f t="shared" si="21"/>
        <v>-0.14746572000000002</v>
      </c>
    </row>
    <row r="113" spans="1:27" x14ac:dyDescent="0.25">
      <c r="A113" s="370"/>
      <c r="B113" s="370">
        <v>0.13678593999999999</v>
      </c>
      <c r="C113" s="370">
        <v>2.8402520000000001E-2</v>
      </c>
      <c r="D113" s="370">
        <v>1.4815229999999999E-2</v>
      </c>
      <c r="E113" s="370">
        <v>3.4536199999999997E-3</v>
      </c>
      <c r="F113" s="370">
        <v>-3.7435300000000001E-3</v>
      </c>
      <c r="G113" s="370">
        <v>-2.1995540000000001E-2</v>
      </c>
      <c r="H113" s="370">
        <v>-5.1400049999999996E-2</v>
      </c>
      <c r="I113" s="371">
        <v>-0.12138185</v>
      </c>
      <c r="J113" s="371"/>
      <c r="T113" s="35">
        <f t="shared" si="23"/>
        <v>0.13678593999999999</v>
      </c>
      <c r="U113" s="35">
        <f t="shared" si="15"/>
        <v>2.8402520000000001E-2</v>
      </c>
      <c r="V113" s="35">
        <f t="shared" si="16"/>
        <v>1.4815229999999999E-2</v>
      </c>
      <c r="W113" s="35">
        <f t="shared" si="17"/>
        <v>3.4536199999999997E-3</v>
      </c>
      <c r="X113" s="35">
        <f t="shared" si="18"/>
        <v>-3.7435300000000001E-3</v>
      </c>
      <c r="Y113" s="35">
        <f t="shared" si="19"/>
        <v>-2.1995540000000001E-2</v>
      </c>
      <c r="Z113" s="35">
        <f t="shared" si="20"/>
        <v>-5.1400049999999996E-2</v>
      </c>
      <c r="AA113" s="35">
        <f t="shared" si="21"/>
        <v>-0.12138185</v>
      </c>
    </row>
    <row r="114" spans="1:27" x14ac:dyDescent="0.25">
      <c r="A114" s="370"/>
      <c r="B114" s="370">
        <v>0.11320057</v>
      </c>
      <c r="C114" s="370">
        <v>2.471334E-2</v>
      </c>
      <c r="D114" s="370">
        <v>1.4075900000000002E-2</v>
      </c>
      <c r="E114" s="370">
        <v>3.4076699999999998E-3</v>
      </c>
      <c r="F114" s="370">
        <v>-3.7305799999999998E-3</v>
      </c>
      <c r="G114" s="370">
        <v>-2.228256E-2</v>
      </c>
      <c r="H114" s="370">
        <v>-5.2184670000000002E-2</v>
      </c>
      <c r="I114" s="371">
        <v>-0.12317697</v>
      </c>
      <c r="J114" s="371"/>
      <c r="T114" s="35">
        <f t="shared" si="23"/>
        <v>0.11320057</v>
      </c>
      <c r="U114" s="35">
        <f t="shared" si="15"/>
        <v>2.471334E-2</v>
      </c>
      <c r="V114" s="35">
        <f t="shared" si="16"/>
        <v>1.4075900000000002E-2</v>
      </c>
      <c r="W114" s="35">
        <f t="shared" si="17"/>
        <v>3.4076699999999998E-3</v>
      </c>
      <c r="X114" s="35">
        <f t="shared" si="18"/>
        <v>-3.7305799999999998E-3</v>
      </c>
      <c r="Y114" s="35">
        <f t="shared" si="19"/>
        <v>-2.228256E-2</v>
      </c>
      <c r="Z114" s="35">
        <f t="shared" si="20"/>
        <v>-5.2184670000000002E-2</v>
      </c>
      <c r="AA114" s="35">
        <f t="shared" si="21"/>
        <v>-0.12317697</v>
      </c>
    </row>
    <row r="115" spans="1:27" x14ac:dyDescent="0.25">
      <c r="A115" s="370"/>
      <c r="B115" s="370">
        <v>0.11533805999999996</v>
      </c>
      <c r="C115" s="370">
        <v>2.841682999999999E-2</v>
      </c>
      <c r="D115" s="370">
        <v>1.5926299999999997E-2</v>
      </c>
      <c r="E115" s="370">
        <v>3.7393799999999996E-3</v>
      </c>
      <c r="F115" s="370">
        <v>-4.0364299999999997E-3</v>
      </c>
      <c r="G115" s="370">
        <v>-2.366122E-2</v>
      </c>
      <c r="H115" s="370">
        <v>-5.4201680000000002E-2</v>
      </c>
      <c r="I115" s="371">
        <v>-0.12505252</v>
      </c>
      <c r="J115" s="371"/>
      <c r="T115" s="35">
        <f t="shared" si="23"/>
        <v>0.11533805999999996</v>
      </c>
      <c r="U115" s="35">
        <f t="shared" si="15"/>
        <v>2.841682999999999E-2</v>
      </c>
      <c r="V115" s="35">
        <f t="shared" si="16"/>
        <v>1.5926299999999997E-2</v>
      </c>
      <c r="W115" s="35">
        <f t="shared" si="17"/>
        <v>3.7393799999999996E-3</v>
      </c>
      <c r="X115" s="35">
        <f t="shared" si="18"/>
        <v>-4.0364299999999997E-3</v>
      </c>
      <c r="Y115" s="35">
        <f t="shared" si="19"/>
        <v>-2.366122E-2</v>
      </c>
      <c r="Z115" s="35">
        <f t="shared" si="20"/>
        <v>-5.4201680000000002E-2</v>
      </c>
      <c r="AA115" s="35">
        <f t="shared" si="21"/>
        <v>-0.12505252</v>
      </c>
    </row>
    <row r="116" spans="1:27" x14ac:dyDescent="0.25">
      <c r="A116" s="370"/>
      <c r="B116" s="370">
        <v>0.23652962999999999</v>
      </c>
      <c r="C116" s="370">
        <v>6.3287579999999982E-2</v>
      </c>
      <c r="D116" s="370">
        <v>2.8937210000000001E-2</v>
      </c>
      <c r="E116" s="370">
        <v>5.8016799999999992E-3</v>
      </c>
      <c r="F116" s="370">
        <v>-5.8751999999999997E-3</v>
      </c>
      <c r="G116" s="370">
        <v>-3.0957749999999999E-2</v>
      </c>
      <c r="H116" s="370">
        <v>-6.5245070000000002E-2</v>
      </c>
      <c r="I116" s="371">
        <v>-0.13804663</v>
      </c>
      <c r="J116" s="371"/>
      <c r="T116" s="35">
        <f t="shared" si="23"/>
        <v>0.23652962999999999</v>
      </c>
      <c r="U116" s="35">
        <f t="shared" si="15"/>
        <v>6.3287579999999982E-2</v>
      </c>
      <c r="V116" s="35">
        <f t="shared" si="16"/>
        <v>2.8937210000000001E-2</v>
      </c>
      <c r="W116" s="35">
        <f t="shared" si="17"/>
        <v>5.8016799999999992E-3</v>
      </c>
      <c r="X116" s="35">
        <f t="shared" si="18"/>
        <v>-5.8751999999999997E-3</v>
      </c>
      <c r="Y116" s="35">
        <f t="shared" si="19"/>
        <v>-3.0957749999999999E-2</v>
      </c>
      <c r="Z116" s="35">
        <f t="shared" si="20"/>
        <v>-6.5245070000000002E-2</v>
      </c>
      <c r="AA116" s="35">
        <f t="shared" si="21"/>
        <v>-0.13804663</v>
      </c>
    </row>
    <row r="117" spans="1:27" x14ac:dyDescent="0.25">
      <c r="A117" s="370"/>
      <c r="B117" s="370">
        <v>0.16292836999999999</v>
      </c>
      <c r="C117" s="370">
        <v>4.481802E-2</v>
      </c>
      <c r="D117" s="370">
        <v>2.1137400000000001E-2</v>
      </c>
      <c r="E117" s="370">
        <v>4.3210599999999998E-3</v>
      </c>
      <c r="F117" s="370">
        <v>-4.4073600000000008E-3</v>
      </c>
      <c r="G117" s="370">
        <v>-2.3551220000000001E-2</v>
      </c>
      <c r="H117" s="370">
        <v>-4.9992400000000006E-2</v>
      </c>
      <c r="I117" s="371">
        <v>-0.10648649</v>
      </c>
      <c r="J117" s="371"/>
      <c r="T117" s="35">
        <f t="shared" si="23"/>
        <v>0.16292836999999999</v>
      </c>
      <c r="U117" s="35">
        <f t="shared" si="15"/>
        <v>4.481802E-2</v>
      </c>
      <c r="V117" s="35">
        <f t="shared" si="16"/>
        <v>2.1137400000000001E-2</v>
      </c>
      <c r="W117" s="35">
        <f t="shared" si="17"/>
        <v>4.3210599999999998E-3</v>
      </c>
      <c r="X117" s="35">
        <f t="shared" si="18"/>
        <v>-4.4073600000000008E-3</v>
      </c>
      <c r="Y117" s="35">
        <f t="shared" si="19"/>
        <v>-2.3551220000000001E-2</v>
      </c>
      <c r="Z117" s="35">
        <f t="shared" si="20"/>
        <v>-4.9992400000000006E-2</v>
      </c>
      <c r="AA117" s="35">
        <f t="shared" si="21"/>
        <v>-0.10648649</v>
      </c>
    </row>
    <row r="118" spans="1:27" x14ac:dyDescent="0.25">
      <c r="A118" s="370"/>
      <c r="B118" s="370">
        <v>0.13023771000000003</v>
      </c>
      <c r="C118" s="370">
        <v>4.1315460000000005E-2</v>
      </c>
      <c r="D118" s="370">
        <v>2.059824E-2</v>
      </c>
      <c r="E118" s="370">
        <v>4.2785200000000001E-3</v>
      </c>
      <c r="F118" s="370">
        <v>-4.4608999999999994E-3</v>
      </c>
      <c r="G118" s="370">
        <v>-2.3696780000000001E-2</v>
      </c>
      <c r="H118" s="370">
        <v>-4.966549E-2</v>
      </c>
      <c r="I118" s="371">
        <v>-0.10375147</v>
      </c>
      <c r="J118" s="371"/>
      <c r="T118" s="35">
        <f t="shared" si="23"/>
        <v>0.13023771000000003</v>
      </c>
      <c r="U118" s="35">
        <f t="shared" si="15"/>
        <v>4.1315460000000005E-2</v>
      </c>
      <c r="V118" s="35">
        <f t="shared" si="16"/>
        <v>2.059824E-2</v>
      </c>
      <c r="W118" s="35">
        <f t="shared" si="17"/>
        <v>4.2785200000000001E-3</v>
      </c>
      <c r="X118" s="35">
        <f t="shared" si="18"/>
        <v>-4.4608999999999994E-3</v>
      </c>
      <c r="Y118" s="35">
        <f t="shared" si="19"/>
        <v>-2.3696780000000001E-2</v>
      </c>
      <c r="Z118" s="35">
        <f t="shared" si="20"/>
        <v>-4.966549E-2</v>
      </c>
      <c r="AA118" s="35">
        <f t="shared" si="21"/>
        <v>-0.10375147</v>
      </c>
    </row>
    <row r="119" spans="1:27" x14ac:dyDescent="0.25">
      <c r="A119" s="370"/>
      <c r="B119" s="370">
        <v>0.10492248999999998</v>
      </c>
      <c r="C119" s="370">
        <v>3.9259799999999997E-2</v>
      </c>
      <c r="D119" s="370">
        <v>2.065637E-2</v>
      </c>
      <c r="E119" s="370">
        <v>4.4973900000000004E-3</v>
      </c>
      <c r="F119" s="370">
        <v>-4.6373100000000004E-3</v>
      </c>
      <c r="G119" s="370">
        <v>-2.4296100000000001E-2</v>
      </c>
      <c r="H119" s="370">
        <v>-5.0812789999999997E-2</v>
      </c>
      <c r="I119" s="371">
        <v>-0.10532936</v>
      </c>
      <c r="J119" s="371"/>
      <c r="T119" s="35">
        <f t="shared" si="23"/>
        <v>0.10492248999999998</v>
      </c>
      <c r="U119" s="35">
        <f t="shared" si="15"/>
        <v>3.9259799999999997E-2</v>
      </c>
      <c r="V119" s="35">
        <f t="shared" si="16"/>
        <v>2.065637E-2</v>
      </c>
      <c r="W119" s="35">
        <f t="shared" si="17"/>
        <v>4.4973900000000004E-3</v>
      </c>
      <c r="X119" s="35">
        <f t="shared" si="18"/>
        <v>-4.6373100000000004E-3</v>
      </c>
      <c r="Y119" s="35">
        <f t="shared" si="19"/>
        <v>-2.4296100000000001E-2</v>
      </c>
      <c r="Z119" s="35">
        <f t="shared" si="20"/>
        <v>-5.0812789999999997E-2</v>
      </c>
      <c r="AA119" s="35">
        <f t="shared" si="21"/>
        <v>-0.10532936</v>
      </c>
    </row>
    <row r="120" spans="1:27" x14ac:dyDescent="0.25">
      <c r="A120" s="370"/>
      <c r="B120" s="370">
        <v>6.7771049999999999E-2</v>
      </c>
      <c r="C120" s="370">
        <v>3.1456640000000008E-2</v>
      </c>
      <c r="D120" s="370">
        <v>1.7994900000000001E-2</v>
      </c>
      <c r="E120" s="370">
        <v>4.0768799999999997E-3</v>
      </c>
      <c r="F120" s="370">
        <v>-4.2350299999999999E-3</v>
      </c>
      <c r="G120" s="370">
        <v>-2.260734E-2</v>
      </c>
      <c r="H120" s="370">
        <v>-4.7926620000000003E-2</v>
      </c>
      <c r="I120" s="371">
        <v>-0.10055873999999999</v>
      </c>
      <c r="J120" s="371"/>
      <c r="T120" s="35">
        <f t="shared" si="23"/>
        <v>6.7771049999999999E-2</v>
      </c>
      <c r="U120" s="35">
        <f t="shared" si="15"/>
        <v>3.1456640000000008E-2</v>
      </c>
      <c r="V120" s="35">
        <f t="shared" si="16"/>
        <v>1.7994900000000001E-2</v>
      </c>
      <c r="W120" s="35">
        <f t="shared" si="17"/>
        <v>4.0768799999999997E-3</v>
      </c>
      <c r="X120" s="35">
        <f t="shared" si="18"/>
        <v>-4.2350299999999999E-3</v>
      </c>
      <c r="Y120" s="35">
        <f t="shared" si="19"/>
        <v>-2.260734E-2</v>
      </c>
      <c r="Z120" s="35">
        <f t="shared" si="20"/>
        <v>-4.7926620000000003E-2</v>
      </c>
      <c r="AA120" s="35">
        <f t="shared" si="21"/>
        <v>-0.10055873999999999</v>
      </c>
    </row>
    <row r="121" spans="1:27" x14ac:dyDescent="0.25">
      <c r="A121" s="370"/>
      <c r="B121" s="370">
        <v>8.6039730000000009E-2</v>
      </c>
      <c r="C121" s="370">
        <v>3.3560419999999994E-2</v>
      </c>
      <c r="D121" s="370">
        <v>1.7883130000000001E-2</v>
      </c>
      <c r="E121" s="370">
        <v>3.9054800000000002E-3</v>
      </c>
      <c r="F121" s="370">
        <v>-4.0529599999999995E-3</v>
      </c>
      <c r="G121" s="370">
        <v>-2.1280029999999998E-2</v>
      </c>
      <c r="H121" s="370">
        <v>-4.4577069999999996E-2</v>
      </c>
      <c r="I121" s="371">
        <v>-9.2575149999999995E-2</v>
      </c>
      <c r="J121" s="371"/>
      <c r="T121" s="35">
        <f t="shared" si="23"/>
        <v>8.6039730000000009E-2</v>
      </c>
      <c r="U121" s="35">
        <f t="shared" si="15"/>
        <v>3.3560419999999994E-2</v>
      </c>
      <c r="V121" s="35">
        <f t="shared" si="16"/>
        <v>1.7883130000000001E-2</v>
      </c>
      <c r="W121" s="35">
        <f t="shared" si="17"/>
        <v>3.9054800000000002E-3</v>
      </c>
      <c r="X121" s="35">
        <f t="shared" si="18"/>
        <v>-4.0529599999999995E-3</v>
      </c>
      <c r="Y121" s="35">
        <f t="shared" si="19"/>
        <v>-2.1280029999999998E-2</v>
      </c>
      <c r="Z121" s="35">
        <f t="shared" si="20"/>
        <v>-4.4577069999999996E-2</v>
      </c>
      <c r="AA121" s="35">
        <f t="shared" si="21"/>
        <v>-9.2575149999999995E-2</v>
      </c>
    </row>
    <row r="122" spans="1:27" x14ac:dyDescent="0.25">
      <c r="A122" s="370"/>
      <c r="B122" s="370">
        <v>-2.606780000000003E-3</v>
      </c>
      <c r="C122" s="370">
        <v>3.6969699999999939E-3</v>
      </c>
      <c r="D122" s="370">
        <v>6.3531699999999983E-3</v>
      </c>
      <c r="E122" s="370">
        <v>1.9786100000000004E-3</v>
      </c>
      <c r="F122" s="370">
        <v>-2.3423699999999999E-3</v>
      </c>
      <c r="G122" s="370">
        <v>-1.5165950000000001E-2</v>
      </c>
      <c r="H122" s="370">
        <v>-3.6206250000000002E-2</v>
      </c>
      <c r="I122" s="371">
        <v>-8.6128780000000002E-2</v>
      </c>
      <c r="J122" s="371"/>
      <c r="T122" s="35">
        <f t="shared" si="23"/>
        <v>-2.606780000000003E-3</v>
      </c>
      <c r="U122" s="35">
        <f t="shared" si="15"/>
        <v>3.6969699999999939E-3</v>
      </c>
      <c r="V122" s="35">
        <f t="shared" si="16"/>
        <v>6.3531699999999983E-3</v>
      </c>
      <c r="W122" s="35">
        <f t="shared" si="17"/>
        <v>1.9786100000000004E-3</v>
      </c>
      <c r="X122" s="35">
        <f t="shared" si="18"/>
        <v>-2.3423699999999999E-3</v>
      </c>
      <c r="Y122" s="35">
        <f t="shared" si="19"/>
        <v>-1.5165950000000001E-2</v>
      </c>
      <c r="Z122" s="35">
        <f t="shared" si="20"/>
        <v>-3.6206250000000002E-2</v>
      </c>
      <c r="AA122" s="35">
        <f t="shared" si="21"/>
        <v>-8.6128780000000002E-2</v>
      </c>
    </row>
    <row r="123" spans="1:27" x14ac:dyDescent="0.25">
      <c r="A123" s="370"/>
      <c r="B123" s="370">
        <v>0.20775733000000002</v>
      </c>
      <c r="C123" s="370">
        <v>5.1641309999999996E-2</v>
      </c>
      <c r="D123" s="370">
        <v>2.1708160000000001E-2</v>
      </c>
      <c r="E123" s="370">
        <v>4.1229700000000001E-3</v>
      </c>
      <c r="F123" s="370">
        <v>-4.0952300000000001E-3</v>
      </c>
      <c r="G123" s="370">
        <v>-2.0676099999999999E-2</v>
      </c>
      <c r="H123" s="370">
        <v>-4.3190119999999999E-2</v>
      </c>
      <c r="I123" s="371">
        <v>-9.139775E-2</v>
      </c>
      <c r="J123" s="371"/>
      <c r="T123" s="35">
        <f t="shared" si="23"/>
        <v>0.20775733000000002</v>
      </c>
      <c r="U123" s="35">
        <f t="shared" si="15"/>
        <v>5.1641309999999996E-2</v>
      </c>
      <c r="V123" s="35">
        <f t="shared" si="16"/>
        <v>2.1708160000000001E-2</v>
      </c>
      <c r="W123" s="35">
        <f t="shared" si="17"/>
        <v>4.1229700000000001E-3</v>
      </c>
      <c r="X123" s="35">
        <f t="shared" si="18"/>
        <v>-4.0952300000000001E-3</v>
      </c>
      <c r="Y123" s="35">
        <f t="shared" si="19"/>
        <v>-2.0676099999999999E-2</v>
      </c>
      <c r="Z123" s="35">
        <f t="shared" si="20"/>
        <v>-4.3190119999999999E-2</v>
      </c>
      <c r="AA123" s="35">
        <f t="shared" si="21"/>
        <v>-9.139775E-2</v>
      </c>
    </row>
    <row r="124" spans="1:27" x14ac:dyDescent="0.25">
      <c r="A124" s="370"/>
      <c r="B124" s="370">
        <v>0.27904446999999999</v>
      </c>
      <c r="C124" s="370">
        <v>7.0083659999999992E-2</v>
      </c>
      <c r="D124" s="370">
        <v>2.9496220000000004E-2</v>
      </c>
      <c r="E124" s="370">
        <v>5.5927500000000005E-3</v>
      </c>
      <c r="F124" s="370">
        <v>-5.5477300000000007E-3</v>
      </c>
      <c r="G124" s="370">
        <v>-2.7926979999999997E-2</v>
      </c>
      <c r="H124" s="370">
        <v>-5.8119289999999997E-2</v>
      </c>
      <c r="I124" s="371">
        <v>-0.12238267999999999</v>
      </c>
      <c r="J124" s="371"/>
      <c r="T124" s="35">
        <f t="shared" si="23"/>
        <v>0.27904446999999999</v>
      </c>
      <c r="U124" s="35">
        <f t="shared" si="15"/>
        <v>7.0083659999999992E-2</v>
      </c>
      <c r="V124" s="35">
        <f t="shared" si="16"/>
        <v>2.9496220000000004E-2</v>
      </c>
      <c r="W124" s="35">
        <f t="shared" si="17"/>
        <v>5.5927500000000005E-3</v>
      </c>
      <c r="X124" s="35">
        <f t="shared" si="18"/>
        <v>-5.5477300000000007E-3</v>
      </c>
      <c r="Y124" s="35">
        <f t="shared" si="19"/>
        <v>-2.7926979999999997E-2</v>
      </c>
      <c r="Z124" s="35">
        <f t="shared" si="20"/>
        <v>-5.8119289999999997E-2</v>
      </c>
      <c r="AA124" s="35">
        <f t="shared" si="21"/>
        <v>-0.12238267999999999</v>
      </c>
    </row>
    <row r="125" spans="1:27" x14ac:dyDescent="0.25">
      <c r="A125" s="370"/>
      <c r="B125" s="370">
        <v>0.12941097999999998</v>
      </c>
      <c r="C125" s="370">
        <v>2.9333230000000002E-2</v>
      </c>
      <c r="D125" s="370">
        <v>1.4223030000000001E-2</v>
      </c>
      <c r="E125" s="370">
        <v>3.1063900000000001E-3</v>
      </c>
      <c r="F125" s="370">
        <v>-3.2838099999999999E-3</v>
      </c>
      <c r="G125" s="370">
        <v>-1.846627E-2</v>
      </c>
      <c r="H125" s="370">
        <v>-4.2250889999999999E-2</v>
      </c>
      <c r="I125" s="371">
        <v>-9.8382549999999999E-2</v>
      </c>
      <c r="J125" s="371"/>
      <c r="T125" s="35">
        <f t="shared" si="23"/>
        <v>0.12941097999999998</v>
      </c>
      <c r="U125" s="35">
        <f t="shared" si="15"/>
        <v>2.9333230000000002E-2</v>
      </c>
      <c r="V125" s="35">
        <f t="shared" si="16"/>
        <v>1.4223030000000001E-2</v>
      </c>
      <c r="W125" s="35">
        <f t="shared" si="17"/>
        <v>3.1063900000000001E-3</v>
      </c>
      <c r="X125" s="35">
        <f t="shared" si="18"/>
        <v>-3.2838099999999999E-3</v>
      </c>
      <c r="Y125" s="35">
        <f t="shared" si="19"/>
        <v>-1.846627E-2</v>
      </c>
      <c r="Z125" s="35">
        <f t="shared" si="20"/>
        <v>-4.2250889999999999E-2</v>
      </c>
      <c r="AA125" s="35">
        <f t="shared" si="21"/>
        <v>-9.8382549999999999E-2</v>
      </c>
    </row>
    <row r="126" spans="1:27" x14ac:dyDescent="0.25">
      <c r="A126" s="370"/>
      <c r="B126" s="370">
        <v>0.10901912</v>
      </c>
      <c r="C126" s="370">
        <v>2.5685369999999999E-2</v>
      </c>
      <c r="D126" s="370">
        <v>1.3315819999999999E-2</v>
      </c>
      <c r="E126" s="370">
        <v>3.0149700000000001E-3</v>
      </c>
      <c r="F126" s="370">
        <v>-3.22354E-3</v>
      </c>
      <c r="G126" s="370">
        <v>-1.8487969999999999E-2</v>
      </c>
      <c r="H126" s="370">
        <v>-4.2552950000000006E-2</v>
      </c>
      <c r="I126" s="371">
        <v>-9.9461560000000004E-2</v>
      </c>
      <c r="J126" s="371"/>
      <c r="T126" s="35">
        <f t="shared" si="23"/>
        <v>0.10901912</v>
      </c>
      <c r="U126" s="35">
        <f t="shared" si="15"/>
        <v>2.5685369999999999E-2</v>
      </c>
      <c r="V126" s="35">
        <f t="shared" si="16"/>
        <v>1.3315819999999999E-2</v>
      </c>
      <c r="W126" s="35">
        <f t="shared" si="17"/>
        <v>3.0149700000000001E-3</v>
      </c>
      <c r="X126" s="35">
        <f t="shared" si="18"/>
        <v>-3.22354E-3</v>
      </c>
      <c r="Y126" s="35">
        <f t="shared" si="19"/>
        <v>-1.8487969999999999E-2</v>
      </c>
      <c r="Z126" s="35">
        <f t="shared" si="20"/>
        <v>-4.2552950000000006E-2</v>
      </c>
      <c r="AA126" s="35">
        <f t="shared" si="21"/>
        <v>-9.9461560000000004E-2</v>
      </c>
    </row>
    <row r="127" spans="1:27" x14ac:dyDescent="0.25">
      <c r="A127" s="370"/>
      <c r="B127" s="370">
        <v>0.11047791999999998</v>
      </c>
      <c r="C127" s="370">
        <v>2.8402779999999989E-2</v>
      </c>
      <c r="D127" s="370">
        <v>1.4696090000000002E-2</v>
      </c>
      <c r="E127" s="370">
        <v>3.2670399999999997E-3</v>
      </c>
      <c r="F127" s="370">
        <v>-3.4585800000000002E-3</v>
      </c>
      <c r="G127" s="370">
        <v>-1.9573900000000002E-2</v>
      </c>
      <c r="H127" s="370">
        <v>-4.4186760000000005E-2</v>
      </c>
      <c r="I127" s="371">
        <v>-0.10114988999999999</v>
      </c>
      <c r="J127" s="371"/>
      <c r="T127" s="35">
        <f t="shared" si="23"/>
        <v>0.11047791999999998</v>
      </c>
      <c r="U127" s="35">
        <f t="shared" si="15"/>
        <v>2.8402779999999989E-2</v>
      </c>
      <c r="V127" s="35">
        <f t="shared" si="16"/>
        <v>1.4696090000000002E-2</v>
      </c>
      <c r="W127" s="35">
        <f t="shared" si="17"/>
        <v>3.2670399999999997E-3</v>
      </c>
      <c r="X127" s="35">
        <f t="shared" si="18"/>
        <v>-3.4585800000000002E-3</v>
      </c>
      <c r="Y127" s="35">
        <f t="shared" si="19"/>
        <v>-1.9573900000000002E-2</v>
      </c>
      <c r="Z127" s="35">
        <f t="shared" si="20"/>
        <v>-4.4186760000000005E-2</v>
      </c>
      <c r="AA127" s="35">
        <f t="shared" si="21"/>
        <v>-0.10114988999999999</v>
      </c>
    </row>
    <row r="128" spans="1:27" x14ac:dyDescent="0.25">
      <c r="A128" s="370"/>
      <c r="B128" s="370">
        <v>0.21486311</v>
      </c>
      <c r="C128" s="370">
        <v>5.89791E-2</v>
      </c>
      <c r="D128" s="370">
        <v>2.6290569999999999E-2</v>
      </c>
      <c r="E128" s="370">
        <v>5.1316999999999995E-3</v>
      </c>
      <c r="F128" s="370">
        <v>-5.1336899999999998E-3</v>
      </c>
      <c r="G128" s="370">
        <v>-2.633835E-2</v>
      </c>
      <c r="H128" s="370">
        <v>-5.4641700000000001E-2</v>
      </c>
      <c r="I128" s="371">
        <v>-0.11401072000000001</v>
      </c>
      <c r="J128" s="371"/>
      <c r="T128" s="35">
        <f t="shared" si="23"/>
        <v>0.21486311</v>
      </c>
      <c r="U128" s="35">
        <f t="shared" si="15"/>
        <v>5.89791E-2</v>
      </c>
      <c r="V128" s="35">
        <f t="shared" si="16"/>
        <v>2.6290569999999999E-2</v>
      </c>
      <c r="W128" s="35">
        <f t="shared" si="17"/>
        <v>5.1316999999999995E-3</v>
      </c>
      <c r="X128" s="35">
        <f t="shared" si="18"/>
        <v>-5.1336899999999998E-3</v>
      </c>
      <c r="Y128" s="35">
        <f t="shared" si="19"/>
        <v>-2.633835E-2</v>
      </c>
      <c r="Z128" s="35">
        <f t="shared" si="20"/>
        <v>-5.4641700000000001E-2</v>
      </c>
      <c r="AA128" s="35">
        <f t="shared" si="21"/>
        <v>-0.11401072000000001</v>
      </c>
    </row>
    <row r="129" spans="1:27" x14ac:dyDescent="0.25">
      <c r="A129" s="370"/>
      <c r="B129" s="370">
        <v>0.14885943999999998</v>
      </c>
      <c r="C129" s="370">
        <v>4.1737659999999996E-2</v>
      </c>
      <c r="D129" s="370">
        <v>1.9087189999999997E-2</v>
      </c>
      <c r="E129" s="370">
        <v>3.7928899999999997E-3</v>
      </c>
      <c r="F129" s="370">
        <v>-3.8217500000000005E-3</v>
      </c>
      <c r="G129" s="370">
        <v>-1.989049E-2</v>
      </c>
      <c r="H129" s="370">
        <v>-4.1626070000000001E-2</v>
      </c>
      <c r="I129" s="371">
        <v>-8.7657349999999995E-2</v>
      </c>
      <c r="J129" s="371"/>
      <c r="T129" s="35">
        <f t="shared" si="23"/>
        <v>0.14885943999999998</v>
      </c>
      <c r="U129" s="35">
        <f t="shared" si="15"/>
        <v>4.1737659999999996E-2</v>
      </c>
      <c r="V129" s="35">
        <f t="shared" si="16"/>
        <v>1.9087189999999997E-2</v>
      </c>
      <c r="W129" s="35">
        <f t="shared" si="17"/>
        <v>3.7928899999999997E-3</v>
      </c>
      <c r="X129" s="35">
        <f t="shared" si="18"/>
        <v>-3.8217500000000005E-3</v>
      </c>
      <c r="Y129" s="35">
        <f t="shared" si="19"/>
        <v>-1.989049E-2</v>
      </c>
      <c r="Z129" s="35">
        <f t="shared" si="20"/>
        <v>-4.1626070000000001E-2</v>
      </c>
      <c r="AA129" s="35">
        <f t="shared" si="21"/>
        <v>-8.7657349999999995E-2</v>
      </c>
    </row>
    <row r="130" spans="1:27" x14ac:dyDescent="0.25">
      <c r="A130" s="370"/>
      <c r="B130" s="370">
        <v>0.11997199999999997</v>
      </c>
      <c r="C130" s="370">
        <v>3.783392E-2</v>
      </c>
      <c r="D130" s="370">
        <v>1.820894E-2</v>
      </c>
      <c r="E130" s="370">
        <v>3.6891599999999995E-3</v>
      </c>
      <c r="F130" s="370">
        <v>-3.7338799999999998E-3</v>
      </c>
      <c r="G130" s="370">
        <v>-1.9770490000000002E-2</v>
      </c>
      <c r="H130" s="370">
        <v>-4.103938E-2</v>
      </c>
      <c r="I130" s="371">
        <v>-8.5228460000000006E-2</v>
      </c>
      <c r="J130" s="371"/>
      <c r="T130" s="35">
        <f t="shared" si="23"/>
        <v>0.11997199999999997</v>
      </c>
      <c r="U130" s="35">
        <f t="shared" si="15"/>
        <v>3.783392E-2</v>
      </c>
      <c r="V130" s="35">
        <f t="shared" si="16"/>
        <v>1.820894E-2</v>
      </c>
      <c r="W130" s="35">
        <f t="shared" si="17"/>
        <v>3.6891599999999995E-3</v>
      </c>
      <c r="X130" s="35">
        <f t="shared" si="18"/>
        <v>-3.7338799999999998E-3</v>
      </c>
      <c r="Y130" s="35">
        <f t="shared" si="19"/>
        <v>-1.9770490000000002E-2</v>
      </c>
      <c r="Z130" s="35">
        <f t="shared" si="20"/>
        <v>-4.103938E-2</v>
      </c>
      <c r="AA130" s="35">
        <f t="shared" si="21"/>
        <v>-8.5228460000000006E-2</v>
      </c>
    </row>
    <row r="131" spans="1:27" x14ac:dyDescent="0.25">
      <c r="A131" s="370"/>
      <c r="B131" s="370">
        <v>9.7269970000000011E-2</v>
      </c>
      <c r="C131" s="370">
        <v>3.5103869999999995E-2</v>
      </c>
      <c r="D131" s="370">
        <v>1.7751309999999999E-2</v>
      </c>
      <c r="E131" s="370">
        <v>3.70229E-3</v>
      </c>
      <c r="F131" s="370">
        <v>-3.8878100000000002E-3</v>
      </c>
      <c r="G131" s="370">
        <v>-2.0112890000000001E-2</v>
      </c>
      <c r="H131" s="370">
        <v>-4.1708250000000002E-2</v>
      </c>
      <c r="I131" s="371">
        <v>-8.6245829999999996E-2</v>
      </c>
      <c r="J131" s="371"/>
      <c r="T131" s="35">
        <f t="shared" si="23"/>
        <v>9.7269970000000011E-2</v>
      </c>
      <c r="U131" s="35">
        <f t="shared" si="15"/>
        <v>3.5103869999999995E-2</v>
      </c>
      <c r="V131" s="35">
        <f t="shared" si="16"/>
        <v>1.7751309999999999E-2</v>
      </c>
      <c r="W131" s="35">
        <f t="shared" si="17"/>
        <v>3.70229E-3</v>
      </c>
      <c r="X131" s="35">
        <f t="shared" si="18"/>
        <v>-3.8878100000000002E-3</v>
      </c>
      <c r="Y131" s="35">
        <f t="shared" si="19"/>
        <v>-2.0112890000000001E-2</v>
      </c>
      <c r="Z131" s="35">
        <f t="shared" si="20"/>
        <v>-4.1708250000000002E-2</v>
      </c>
      <c r="AA131" s="35">
        <f t="shared" si="21"/>
        <v>-8.6245829999999996E-2</v>
      </c>
    </row>
    <row r="132" spans="1:27" x14ac:dyDescent="0.25">
      <c r="A132" s="370"/>
      <c r="B132" s="370">
        <v>6.4160670000000017E-2</v>
      </c>
      <c r="C132" s="370">
        <v>2.7682370000000001E-2</v>
      </c>
      <c r="D132" s="370">
        <v>1.5158179999999999E-2</v>
      </c>
      <c r="E132" s="370">
        <v>3.3662099999999997E-3</v>
      </c>
      <c r="F132" s="370">
        <v>-3.4945699999999998E-3</v>
      </c>
      <c r="G132" s="370">
        <v>-1.8470339999999998E-2</v>
      </c>
      <c r="H132" s="370">
        <v>-3.8949820000000003E-2</v>
      </c>
      <c r="I132" s="371">
        <v>-8.1867549999999997E-2</v>
      </c>
      <c r="J132" s="371"/>
      <c r="T132" s="35">
        <f t="shared" si="23"/>
        <v>6.4160670000000017E-2</v>
      </c>
      <c r="U132" s="35">
        <f t="shared" si="15"/>
        <v>2.7682370000000001E-2</v>
      </c>
      <c r="V132" s="35">
        <f t="shared" si="16"/>
        <v>1.5158179999999999E-2</v>
      </c>
      <c r="W132" s="35">
        <f t="shared" si="17"/>
        <v>3.3662099999999997E-3</v>
      </c>
      <c r="X132" s="35">
        <f t="shared" si="18"/>
        <v>-3.4945699999999998E-3</v>
      </c>
      <c r="Y132" s="35">
        <f t="shared" si="19"/>
        <v>-1.8470339999999998E-2</v>
      </c>
      <c r="Z132" s="35">
        <f t="shared" si="20"/>
        <v>-3.8949820000000003E-2</v>
      </c>
      <c r="AA132" s="35">
        <f t="shared" si="21"/>
        <v>-8.1867549999999997E-2</v>
      </c>
    </row>
    <row r="133" spans="1:27" x14ac:dyDescent="0.25">
      <c r="A133" s="370"/>
      <c r="B133" s="370">
        <v>6.9965269999999996E-2</v>
      </c>
      <c r="C133" s="370">
        <v>2.5595179999999999E-2</v>
      </c>
      <c r="D133" s="370">
        <v>1.3720349999999999E-2</v>
      </c>
      <c r="E133" s="370">
        <v>2.9616999999999998E-3</v>
      </c>
      <c r="F133" s="370">
        <v>-3.1852600000000001E-3</v>
      </c>
      <c r="G133" s="370">
        <v>-1.7118680000000001E-2</v>
      </c>
      <c r="H133" s="370">
        <v>-3.6495399999999997E-2</v>
      </c>
      <c r="I133" s="371">
        <v>-7.7997540000000004E-2</v>
      </c>
      <c r="J133" s="371"/>
      <c r="T133" s="35">
        <f t="shared" si="23"/>
        <v>6.9965269999999996E-2</v>
      </c>
      <c r="U133" s="35">
        <f t="shared" si="15"/>
        <v>2.5595179999999999E-2</v>
      </c>
      <c r="V133" s="35">
        <f t="shared" si="16"/>
        <v>1.3720349999999999E-2</v>
      </c>
      <c r="W133" s="35">
        <f t="shared" si="17"/>
        <v>2.9616999999999998E-3</v>
      </c>
      <c r="X133" s="35">
        <f t="shared" si="18"/>
        <v>-3.1852600000000001E-3</v>
      </c>
      <c r="Y133" s="35">
        <f t="shared" si="19"/>
        <v>-1.7118680000000001E-2</v>
      </c>
      <c r="Z133" s="35">
        <f t="shared" si="20"/>
        <v>-3.6495399999999997E-2</v>
      </c>
      <c r="AA133" s="35">
        <f t="shared" si="21"/>
        <v>-7.7997540000000004E-2</v>
      </c>
    </row>
    <row r="134" spans="1:27" x14ac:dyDescent="0.25">
      <c r="A134" s="370"/>
      <c r="B134" s="370">
        <v>-6.3689500000000121E-3</v>
      </c>
      <c r="C134" s="370">
        <v>-1.4035800000000015E-3</v>
      </c>
      <c r="D134" s="370">
        <v>3.0241999999999995E-3</v>
      </c>
      <c r="E134" s="370">
        <v>1.2291100000000001E-3</v>
      </c>
      <c r="F134" s="370">
        <v>-1.5208200000000002E-3</v>
      </c>
      <c r="G134" s="370">
        <v>-1.074904E-2</v>
      </c>
      <c r="H134" s="370">
        <v>-2.7283330000000001E-2</v>
      </c>
      <c r="I134" s="371">
        <v>-6.9034819999999997E-2</v>
      </c>
      <c r="J134" s="371"/>
      <c r="T134" s="35">
        <f t="shared" si="23"/>
        <v>-6.3689500000000121E-3</v>
      </c>
      <c r="U134" s="35">
        <f t="shared" si="15"/>
        <v>-1.4035800000000015E-3</v>
      </c>
      <c r="V134" s="35">
        <f t="shared" si="16"/>
        <v>3.0241999999999995E-3</v>
      </c>
      <c r="W134" s="35">
        <f t="shared" si="17"/>
        <v>1.2291100000000001E-3</v>
      </c>
      <c r="X134" s="35">
        <f t="shared" si="18"/>
        <v>-1.5208200000000002E-3</v>
      </c>
      <c r="Y134" s="35">
        <f t="shared" si="19"/>
        <v>-1.074904E-2</v>
      </c>
      <c r="Z134" s="35">
        <f t="shared" si="20"/>
        <v>-2.7283330000000001E-2</v>
      </c>
      <c r="AA134" s="35">
        <f t="shared" si="21"/>
        <v>-6.9034819999999997E-2</v>
      </c>
    </row>
    <row r="135" spans="1:27" x14ac:dyDescent="0.25">
      <c r="A135" s="370"/>
      <c r="B135" s="370">
        <v>0.18388917999999999</v>
      </c>
      <c r="C135" s="370">
        <v>4.2185909999999993E-2</v>
      </c>
      <c r="D135" s="370">
        <v>1.6928930000000002E-2</v>
      </c>
      <c r="E135" s="370">
        <v>3.1482899999999998E-3</v>
      </c>
      <c r="F135" s="370">
        <v>-3.1140500000000002E-3</v>
      </c>
      <c r="G135" s="370">
        <v>-1.5696760000000001E-2</v>
      </c>
      <c r="H135" s="370">
        <v>-3.3108140000000001E-2</v>
      </c>
      <c r="I135" s="371">
        <v>-7.2385190000000002E-2</v>
      </c>
      <c r="J135" s="371"/>
      <c r="T135" s="35">
        <f t="shared" si="23"/>
        <v>0.18388917999999999</v>
      </c>
      <c r="U135" s="35">
        <f t="shared" si="15"/>
        <v>4.2185909999999993E-2</v>
      </c>
      <c r="V135" s="35">
        <f t="shared" si="16"/>
        <v>1.6928930000000002E-2</v>
      </c>
      <c r="W135" s="35">
        <f t="shared" si="17"/>
        <v>3.1482899999999998E-3</v>
      </c>
      <c r="X135" s="35">
        <f t="shared" si="18"/>
        <v>-3.1140500000000002E-3</v>
      </c>
      <c r="Y135" s="35">
        <f t="shared" si="19"/>
        <v>-1.5696760000000001E-2</v>
      </c>
      <c r="Z135" s="35">
        <f t="shared" si="20"/>
        <v>-3.3108140000000001E-2</v>
      </c>
      <c r="AA135" s="35">
        <f t="shared" si="21"/>
        <v>-7.2385190000000002E-2</v>
      </c>
    </row>
    <row r="136" spans="1:27" x14ac:dyDescent="0.25">
      <c r="A136" s="370"/>
      <c r="B136" s="370">
        <v>0.24711918999999999</v>
      </c>
      <c r="C136" s="370">
        <v>5.7334969999999999E-2</v>
      </c>
      <c r="D136" s="370">
        <v>2.3063950000000003E-2</v>
      </c>
      <c r="E136" s="370">
        <v>4.2841800000000011E-3</v>
      </c>
      <c r="F136" s="370">
        <v>-4.2321100000000007E-3</v>
      </c>
      <c r="G136" s="370">
        <v>-2.1265119999999998E-2</v>
      </c>
      <c r="H136" s="370">
        <v>-4.4667039999999998E-2</v>
      </c>
      <c r="I136" s="371">
        <v>-9.7099390000000008E-2</v>
      </c>
      <c r="J136" s="371"/>
      <c r="T136" s="35">
        <f t="shared" si="23"/>
        <v>0.24711918999999999</v>
      </c>
      <c r="U136" s="35">
        <f t="shared" si="15"/>
        <v>5.7334969999999999E-2</v>
      </c>
      <c r="V136" s="35">
        <f t="shared" si="16"/>
        <v>2.3063950000000003E-2</v>
      </c>
      <c r="W136" s="35">
        <f t="shared" si="17"/>
        <v>4.2841800000000011E-3</v>
      </c>
      <c r="X136" s="35">
        <f t="shared" si="18"/>
        <v>-4.2321100000000007E-3</v>
      </c>
      <c r="Y136" s="35">
        <f t="shared" si="19"/>
        <v>-2.1265119999999998E-2</v>
      </c>
      <c r="Z136" s="35">
        <f t="shared" si="20"/>
        <v>-4.4667039999999998E-2</v>
      </c>
      <c r="AA136" s="35">
        <f t="shared" si="21"/>
        <v>-9.7099390000000008E-2</v>
      </c>
    </row>
    <row r="137" spans="1:27" x14ac:dyDescent="0.25">
      <c r="A137" s="370"/>
      <c r="B137" s="370">
        <v>0.11339898999999998</v>
      </c>
      <c r="C137" s="370">
        <v>2.110390999999999E-2</v>
      </c>
      <c r="D137" s="370">
        <v>9.5399899999999982E-3</v>
      </c>
      <c r="E137" s="370">
        <v>2.09217E-3</v>
      </c>
      <c r="F137" s="370">
        <v>-2.2409099999999996E-3</v>
      </c>
      <c r="G137" s="370">
        <v>-1.2897910000000002E-2</v>
      </c>
      <c r="H137" s="370">
        <v>-3.0834489999999999E-2</v>
      </c>
      <c r="I137" s="371">
        <v>-7.6285870000000006E-2</v>
      </c>
      <c r="J137" s="371"/>
      <c r="T137" s="35">
        <f t="shared" si="23"/>
        <v>0.11339898999999998</v>
      </c>
      <c r="U137" s="35">
        <f t="shared" si="15"/>
        <v>2.110390999999999E-2</v>
      </c>
      <c r="V137" s="35">
        <f t="shared" si="16"/>
        <v>9.5399899999999982E-3</v>
      </c>
      <c r="W137" s="35">
        <f t="shared" si="17"/>
        <v>2.09217E-3</v>
      </c>
      <c r="X137" s="35">
        <f t="shared" si="18"/>
        <v>-2.2409099999999996E-3</v>
      </c>
      <c r="Y137" s="35">
        <f t="shared" si="19"/>
        <v>-1.2897910000000002E-2</v>
      </c>
      <c r="Z137" s="35">
        <f t="shared" si="20"/>
        <v>-3.0834489999999999E-2</v>
      </c>
      <c r="AA137" s="35">
        <f t="shared" si="21"/>
        <v>-7.6285870000000006E-2</v>
      </c>
    </row>
    <row r="138" spans="1:27" x14ac:dyDescent="0.25">
      <c r="A138" s="370"/>
      <c r="B138" s="370">
        <v>9.4455370000000011E-2</v>
      </c>
      <c r="C138" s="370">
        <v>1.7377900000000002E-2</v>
      </c>
      <c r="D138" s="370">
        <v>8.5355599999999976E-3</v>
      </c>
      <c r="E138" s="370">
        <v>1.9806100000000003E-3</v>
      </c>
      <c r="F138" s="370">
        <v>-2.16175E-3</v>
      </c>
      <c r="G138" s="370">
        <v>-1.2741279999999999E-2</v>
      </c>
      <c r="H138" s="370">
        <v>-3.0989929999999999E-2</v>
      </c>
      <c r="I138" s="371">
        <v>-7.7257510000000001E-2</v>
      </c>
      <c r="J138" s="371"/>
      <c r="T138" s="35">
        <f t="shared" si="23"/>
        <v>9.4455370000000011E-2</v>
      </c>
      <c r="U138" s="35">
        <f t="shared" ref="U138:U201" si="24">C138-L138</f>
        <v>1.7377900000000002E-2</v>
      </c>
      <c r="V138" s="35">
        <f t="shared" ref="V138:V201" si="25">D138-M138</f>
        <v>8.5355599999999976E-3</v>
      </c>
      <c r="W138" s="35">
        <f t="shared" ref="W138:W201" si="26">E138-N138</f>
        <v>1.9806100000000003E-3</v>
      </c>
      <c r="X138" s="35">
        <f t="shared" ref="X138:X201" si="27">F138-O138</f>
        <v>-2.16175E-3</v>
      </c>
      <c r="Y138" s="35">
        <f t="shared" ref="Y138:Y201" si="28">G138-P138</f>
        <v>-1.2741279999999999E-2</v>
      </c>
      <c r="Z138" s="35">
        <f t="shared" ref="Z138:Z201" si="29">H138-Q138</f>
        <v>-3.0989929999999999E-2</v>
      </c>
      <c r="AA138" s="35">
        <f t="shared" ref="AA138:AA201" si="30">I138-R138</f>
        <v>-7.7257510000000001E-2</v>
      </c>
    </row>
    <row r="139" spans="1:27" x14ac:dyDescent="0.25">
      <c r="A139" s="370"/>
      <c r="B139" s="370">
        <v>9.5107449999999982E-2</v>
      </c>
      <c r="C139" s="370">
        <v>1.9652900000000001E-2</v>
      </c>
      <c r="D139" s="370">
        <v>9.7549699999999982E-3</v>
      </c>
      <c r="E139" s="370">
        <v>2.2118300000000001E-3</v>
      </c>
      <c r="F139" s="370">
        <v>-2.3814700000000001E-3</v>
      </c>
      <c r="G139" s="370">
        <v>-1.374887E-2</v>
      </c>
      <c r="H139" s="370">
        <v>-3.2620509999999998E-2</v>
      </c>
      <c r="I139" s="371">
        <v>-7.9161110000000007E-2</v>
      </c>
      <c r="J139" s="371"/>
      <c r="T139" s="35">
        <f t="shared" ref="T139:T202" si="31">B139-K139</f>
        <v>9.5107449999999982E-2</v>
      </c>
      <c r="U139" s="35">
        <f t="shared" si="24"/>
        <v>1.9652900000000001E-2</v>
      </c>
      <c r="V139" s="35">
        <f t="shared" si="25"/>
        <v>9.7549699999999982E-3</v>
      </c>
      <c r="W139" s="35">
        <f t="shared" si="26"/>
        <v>2.2118300000000001E-3</v>
      </c>
      <c r="X139" s="35">
        <f t="shared" si="27"/>
        <v>-2.3814700000000001E-3</v>
      </c>
      <c r="Y139" s="35">
        <f t="shared" si="28"/>
        <v>-1.374887E-2</v>
      </c>
      <c r="Z139" s="35">
        <f t="shared" si="29"/>
        <v>-3.2620509999999998E-2</v>
      </c>
      <c r="AA139" s="35">
        <f t="shared" si="30"/>
        <v>-7.9161110000000007E-2</v>
      </c>
    </row>
    <row r="140" spans="1:27" x14ac:dyDescent="0.25">
      <c r="A140" s="370"/>
      <c r="B140" s="370">
        <v>0.18843317000000001</v>
      </c>
      <c r="C140" s="370">
        <v>4.7208810000000004E-2</v>
      </c>
      <c r="D140" s="370">
        <v>2.0278690000000002E-2</v>
      </c>
      <c r="E140" s="370">
        <v>3.9147799999999996E-3</v>
      </c>
      <c r="F140" s="370">
        <v>-3.9160900000000005E-3</v>
      </c>
      <c r="G140" s="370">
        <v>-1.9999349999999999E-2</v>
      </c>
      <c r="H140" s="370">
        <v>-4.2356890000000001E-2</v>
      </c>
      <c r="I140" s="371">
        <v>-9.1336890000000004E-2</v>
      </c>
      <c r="J140" s="371"/>
      <c r="T140" s="35">
        <f t="shared" si="31"/>
        <v>0.18843317000000001</v>
      </c>
      <c r="U140" s="35">
        <f t="shared" si="24"/>
        <v>4.7208810000000004E-2</v>
      </c>
      <c r="V140" s="35">
        <f t="shared" si="25"/>
        <v>2.0278690000000002E-2</v>
      </c>
      <c r="W140" s="35">
        <f t="shared" si="26"/>
        <v>3.9147799999999996E-3</v>
      </c>
      <c r="X140" s="35">
        <f t="shared" si="27"/>
        <v>-3.9160900000000005E-3</v>
      </c>
      <c r="Y140" s="35">
        <f t="shared" si="28"/>
        <v>-1.9999349999999999E-2</v>
      </c>
      <c r="Z140" s="35">
        <f t="shared" si="29"/>
        <v>-4.2356890000000001E-2</v>
      </c>
      <c r="AA140" s="35">
        <f t="shared" si="30"/>
        <v>-9.1336890000000004E-2</v>
      </c>
    </row>
    <row r="141" spans="1:27" x14ac:dyDescent="0.25">
      <c r="A141" s="370"/>
      <c r="B141" s="370">
        <v>0.12996039999999998</v>
      </c>
      <c r="C141" s="370">
        <v>3.2851020000000002E-2</v>
      </c>
      <c r="D141" s="370">
        <v>1.4490360000000001E-2</v>
      </c>
      <c r="E141" s="370">
        <v>2.8584999999999999E-3</v>
      </c>
      <c r="F141" s="370">
        <v>-2.8859700000000007E-3</v>
      </c>
      <c r="G141" s="370">
        <v>-1.500017E-2</v>
      </c>
      <c r="H141" s="370">
        <v>-3.2149690000000002E-2</v>
      </c>
      <c r="I141" s="371">
        <v>-7.0196159999999994E-2</v>
      </c>
      <c r="J141" s="371"/>
      <c r="T141" s="35">
        <f t="shared" si="31"/>
        <v>0.12996039999999998</v>
      </c>
      <c r="U141" s="35">
        <f t="shared" si="24"/>
        <v>3.2851020000000002E-2</v>
      </c>
      <c r="V141" s="35">
        <f t="shared" si="25"/>
        <v>1.4490360000000001E-2</v>
      </c>
      <c r="W141" s="35">
        <f t="shared" si="26"/>
        <v>2.8584999999999999E-3</v>
      </c>
      <c r="X141" s="35">
        <f t="shared" si="27"/>
        <v>-2.8859700000000007E-3</v>
      </c>
      <c r="Y141" s="35">
        <f t="shared" si="28"/>
        <v>-1.500017E-2</v>
      </c>
      <c r="Z141" s="35">
        <f t="shared" si="29"/>
        <v>-3.2149690000000002E-2</v>
      </c>
      <c r="AA141" s="35">
        <f t="shared" si="30"/>
        <v>-7.0196159999999994E-2</v>
      </c>
    </row>
    <row r="142" spans="1:27" x14ac:dyDescent="0.25">
      <c r="A142" s="370"/>
      <c r="B142" s="370">
        <v>0.10260983</v>
      </c>
      <c r="C142" s="370">
        <v>2.924612E-2</v>
      </c>
      <c r="D142" s="370">
        <v>1.37906E-2</v>
      </c>
      <c r="E142" s="370">
        <v>2.8004600000000003E-3</v>
      </c>
      <c r="F142" s="370">
        <v>-2.8475999999999996E-3</v>
      </c>
      <c r="G142" s="370">
        <v>-1.5119859999999999E-2</v>
      </c>
      <c r="H142" s="370">
        <v>-3.2102840000000001E-2</v>
      </c>
      <c r="I142" s="371">
        <v>-6.8998530000000002E-2</v>
      </c>
      <c r="J142" s="371"/>
      <c r="T142" s="35">
        <f t="shared" si="31"/>
        <v>0.10260983</v>
      </c>
      <c r="U142" s="35">
        <f t="shared" si="24"/>
        <v>2.924612E-2</v>
      </c>
      <c r="V142" s="35">
        <f t="shared" si="25"/>
        <v>1.37906E-2</v>
      </c>
      <c r="W142" s="35">
        <f t="shared" si="26"/>
        <v>2.8004600000000003E-3</v>
      </c>
      <c r="X142" s="35">
        <f t="shared" si="27"/>
        <v>-2.8475999999999996E-3</v>
      </c>
      <c r="Y142" s="35">
        <f t="shared" si="28"/>
        <v>-1.5119859999999999E-2</v>
      </c>
      <c r="Z142" s="35">
        <f t="shared" si="29"/>
        <v>-3.2102840000000001E-2</v>
      </c>
      <c r="AA142" s="35">
        <f t="shared" si="30"/>
        <v>-6.8998530000000002E-2</v>
      </c>
    </row>
    <row r="143" spans="1:27" x14ac:dyDescent="0.25">
      <c r="A143" s="370"/>
      <c r="B143" s="370">
        <v>8.0938189999999993E-2</v>
      </c>
      <c r="C143" s="370">
        <v>2.644206E-2</v>
      </c>
      <c r="D143" s="370">
        <v>1.3285020000000002E-2</v>
      </c>
      <c r="E143" s="370">
        <v>2.7759400000000002E-3</v>
      </c>
      <c r="F143" s="370">
        <v>-2.8490500000000001E-3</v>
      </c>
      <c r="G143" s="370">
        <v>-1.549413E-2</v>
      </c>
      <c r="H143" s="370">
        <v>-3.2878240000000003E-2</v>
      </c>
      <c r="I143" s="371">
        <v>-7.0386509999999999E-2</v>
      </c>
      <c r="J143" s="371"/>
      <c r="T143" s="35">
        <f t="shared" si="31"/>
        <v>8.0938189999999993E-2</v>
      </c>
      <c r="U143" s="35">
        <f t="shared" si="24"/>
        <v>2.644206E-2</v>
      </c>
      <c r="V143" s="35">
        <f t="shared" si="25"/>
        <v>1.3285020000000002E-2</v>
      </c>
      <c r="W143" s="35">
        <f t="shared" si="26"/>
        <v>2.7759400000000002E-3</v>
      </c>
      <c r="X143" s="35">
        <f t="shared" si="27"/>
        <v>-2.8490500000000001E-3</v>
      </c>
      <c r="Y143" s="35">
        <f t="shared" si="28"/>
        <v>-1.549413E-2</v>
      </c>
      <c r="Z143" s="35">
        <f t="shared" si="29"/>
        <v>-3.2878240000000003E-2</v>
      </c>
      <c r="AA143" s="35">
        <f t="shared" si="30"/>
        <v>-7.0386509999999999E-2</v>
      </c>
    </row>
    <row r="144" spans="1:27" x14ac:dyDescent="0.25">
      <c r="A144" s="370"/>
      <c r="B144" s="370">
        <v>5.0857310000000003E-2</v>
      </c>
      <c r="C144" s="370">
        <v>1.9689140000000001E-2</v>
      </c>
      <c r="D144" s="370">
        <v>1.0905520000000002E-2</v>
      </c>
      <c r="E144" s="370">
        <v>2.4003699999999998E-3</v>
      </c>
      <c r="F144" s="370">
        <v>-2.5735500000000004E-3</v>
      </c>
      <c r="G144" s="370">
        <v>-1.4183910000000001E-2</v>
      </c>
      <c r="H144" s="370">
        <v>-3.066106E-2</v>
      </c>
      <c r="I144" s="371">
        <v>-6.6902230000000007E-2</v>
      </c>
      <c r="J144" s="371"/>
      <c r="T144" s="35">
        <f t="shared" si="31"/>
        <v>5.0857310000000003E-2</v>
      </c>
      <c r="U144" s="35">
        <f t="shared" si="24"/>
        <v>1.9689140000000001E-2</v>
      </c>
      <c r="V144" s="35">
        <f t="shared" si="25"/>
        <v>1.0905520000000002E-2</v>
      </c>
      <c r="W144" s="35">
        <f t="shared" si="26"/>
        <v>2.4003699999999998E-3</v>
      </c>
      <c r="X144" s="35">
        <f t="shared" si="27"/>
        <v>-2.5735500000000004E-3</v>
      </c>
      <c r="Y144" s="35">
        <f t="shared" si="28"/>
        <v>-1.4183910000000001E-2</v>
      </c>
      <c r="Z144" s="35">
        <f t="shared" si="29"/>
        <v>-3.066106E-2</v>
      </c>
      <c r="AA144" s="35">
        <f t="shared" si="30"/>
        <v>-6.6902230000000007E-2</v>
      </c>
    </row>
    <row r="145" spans="1:27" x14ac:dyDescent="0.25">
      <c r="A145" s="370"/>
      <c r="B145" s="370">
        <v>6.630409000000001E-2</v>
      </c>
      <c r="C145" s="370">
        <v>2.2429520000000001E-2</v>
      </c>
      <c r="D145" s="370">
        <v>1.1448950000000001E-2</v>
      </c>
      <c r="E145" s="370">
        <v>2.41216E-3</v>
      </c>
      <c r="F145" s="370">
        <v>-2.4794700000000001E-3</v>
      </c>
      <c r="G145" s="370">
        <v>-1.3542239999999999E-2</v>
      </c>
      <c r="H145" s="370">
        <v>-2.8834470000000001E-2</v>
      </c>
      <c r="I145" s="371">
        <v>-6.1919200000000001E-2</v>
      </c>
      <c r="J145" s="371"/>
      <c r="T145" s="35">
        <f t="shared" si="31"/>
        <v>6.630409000000001E-2</v>
      </c>
      <c r="U145" s="35">
        <f t="shared" si="24"/>
        <v>2.2429520000000001E-2</v>
      </c>
      <c r="V145" s="35">
        <f t="shared" si="25"/>
        <v>1.1448950000000001E-2</v>
      </c>
      <c r="W145" s="35">
        <f t="shared" si="26"/>
        <v>2.41216E-3</v>
      </c>
      <c r="X145" s="35">
        <f t="shared" si="27"/>
        <v>-2.4794700000000001E-3</v>
      </c>
      <c r="Y145" s="35">
        <f t="shared" si="28"/>
        <v>-1.3542239999999999E-2</v>
      </c>
      <c r="Z145" s="35">
        <f t="shared" si="29"/>
        <v>-2.8834470000000001E-2</v>
      </c>
      <c r="AA145" s="35">
        <f t="shared" si="30"/>
        <v>-6.1919200000000001E-2</v>
      </c>
    </row>
    <row r="146" spans="1:27" x14ac:dyDescent="0.25">
      <c r="A146" s="370"/>
      <c r="B146" s="370">
        <v>5.4201899999999914E-3</v>
      </c>
      <c r="C146" s="370">
        <v>2.6274800000000015E-3</v>
      </c>
      <c r="D146" s="370">
        <v>3.6503199999999986E-3</v>
      </c>
      <c r="E146" s="370">
        <v>1.13631E-3</v>
      </c>
      <c r="F146" s="370">
        <v>-1.3300400000000002E-3</v>
      </c>
      <c r="G146" s="370">
        <v>-8.7376299999999997E-3</v>
      </c>
      <c r="H146" s="370">
        <v>-2.1557989999999999E-2</v>
      </c>
      <c r="I146" s="371">
        <v>-5.3690090000000003E-2</v>
      </c>
      <c r="J146" s="371"/>
      <c r="T146" s="35">
        <f t="shared" si="31"/>
        <v>5.4201899999999914E-3</v>
      </c>
      <c r="U146" s="35">
        <f t="shared" si="24"/>
        <v>2.6274800000000015E-3</v>
      </c>
      <c r="V146" s="35">
        <f t="shared" si="25"/>
        <v>3.6503199999999986E-3</v>
      </c>
      <c r="W146" s="35">
        <f t="shared" si="26"/>
        <v>1.13631E-3</v>
      </c>
      <c r="X146" s="35">
        <f t="shared" si="27"/>
        <v>-1.3300400000000002E-3</v>
      </c>
      <c r="Y146" s="35">
        <f t="shared" si="28"/>
        <v>-8.7376299999999997E-3</v>
      </c>
      <c r="Z146" s="35">
        <f t="shared" si="29"/>
        <v>-2.1557989999999999E-2</v>
      </c>
      <c r="AA146" s="35">
        <f t="shared" si="30"/>
        <v>-5.3690090000000003E-2</v>
      </c>
    </row>
    <row r="147" spans="1:27" x14ac:dyDescent="0.25">
      <c r="A147" s="370"/>
      <c r="B147" s="370">
        <v>0.29483640999999999</v>
      </c>
      <c r="C147" s="370">
        <v>8.7697510000000006E-2</v>
      </c>
      <c r="D147" s="370">
        <v>3.4139160000000002E-2</v>
      </c>
      <c r="E147" s="370">
        <v>5.6556000000000002E-3</v>
      </c>
      <c r="F147" s="370">
        <v>-5.1700599999999998E-3</v>
      </c>
      <c r="G147" s="370">
        <v>-2.179917E-2</v>
      </c>
      <c r="H147" s="370">
        <v>-3.5828489999999998E-2</v>
      </c>
      <c r="I147" s="371">
        <v>-5.0962130000000001E-2</v>
      </c>
      <c r="J147" s="371"/>
      <c r="T147" s="35">
        <f t="shared" si="31"/>
        <v>0.29483640999999999</v>
      </c>
      <c r="U147" s="35">
        <f t="shared" si="24"/>
        <v>8.7697510000000006E-2</v>
      </c>
      <c r="V147" s="35">
        <f t="shared" si="25"/>
        <v>3.4139160000000002E-2</v>
      </c>
      <c r="W147" s="35">
        <f t="shared" si="26"/>
        <v>5.6556000000000002E-3</v>
      </c>
      <c r="X147" s="35">
        <f t="shared" si="27"/>
        <v>-5.1700599999999998E-3</v>
      </c>
      <c r="Y147" s="35">
        <f t="shared" si="28"/>
        <v>-2.179917E-2</v>
      </c>
      <c r="Z147" s="35">
        <f t="shared" si="29"/>
        <v>-3.5828489999999998E-2</v>
      </c>
      <c r="AA147" s="35">
        <f t="shared" si="30"/>
        <v>-5.0962130000000001E-2</v>
      </c>
    </row>
    <row r="148" spans="1:27" x14ac:dyDescent="0.25">
      <c r="A148" s="370"/>
      <c r="B148" s="370">
        <v>0.39399226999999998</v>
      </c>
      <c r="C148" s="370">
        <v>0.11742171</v>
      </c>
      <c r="D148" s="370">
        <v>4.5757239999999998E-2</v>
      </c>
      <c r="E148" s="370">
        <v>7.5861499999999998E-3</v>
      </c>
      <c r="F148" s="370">
        <v>-6.9373799999999999E-3</v>
      </c>
      <c r="G148" s="370">
        <v>-2.9270669999999999E-2</v>
      </c>
      <c r="H148" s="370">
        <v>-4.8143970000000001E-2</v>
      </c>
      <c r="I148" s="371">
        <v>-6.8557789999999993E-2</v>
      </c>
      <c r="J148" s="371"/>
      <c r="T148" s="35">
        <f t="shared" si="31"/>
        <v>0.39399226999999998</v>
      </c>
      <c r="U148" s="35">
        <f t="shared" si="24"/>
        <v>0.11742171</v>
      </c>
      <c r="V148" s="35">
        <f t="shared" si="25"/>
        <v>4.5757239999999998E-2</v>
      </c>
      <c r="W148" s="35">
        <f t="shared" si="26"/>
        <v>7.5861499999999998E-3</v>
      </c>
      <c r="X148" s="35">
        <f t="shared" si="27"/>
        <v>-6.9373799999999999E-3</v>
      </c>
      <c r="Y148" s="35">
        <f t="shared" si="28"/>
        <v>-2.9270669999999999E-2</v>
      </c>
      <c r="Z148" s="35">
        <f t="shared" si="29"/>
        <v>-4.8143970000000001E-2</v>
      </c>
      <c r="AA148" s="35">
        <f t="shared" si="30"/>
        <v>-6.8557789999999993E-2</v>
      </c>
    </row>
    <row r="149" spans="1:27" x14ac:dyDescent="0.25">
      <c r="A149" s="370"/>
      <c r="B149" s="370">
        <v>0.26829881</v>
      </c>
      <c r="C149" s="370">
        <v>7.9874609999999999E-2</v>
      </c>
      <c r="D149" s="370">
        <v>3.1155680000000002E-2</v>
      </c>
      <c r="E149" s="370">
        <v>5.1702099999999997E-3</v>
      </c>
      <c r="F149" s="370">
        <v>-4.7303600000000003E-3</v>
      </c>
      <c r="G149" s="370">
        <v>-1.997753E-2</v>
      </c>
      <c r="H149" s="370">
        <v>-3.2894449999999999E-2</v>
      </c>
      <c r="I149" s="371">
        <v>-4.6923760000000002E-2</v>
      </c>
      <c r="J149" s="371"/>
      <c r="T149" s="35">
        <f t="shared" si="31"/>
        <v>0.26829881</v>
      </c>
      <c r="U149" s="35">
        <f t="shared" si="24"/>
        <v>7.9874609999999999E-2</v>
      </c>
      <c r="V149" s="35">
        <f t="shared" si="25"/>
        <v>3.1155680000000002E-2</v>
      </c>
      <c r="W149" s="35">
        <f t="shared" si="26"/>
        <v>5.1702099999999997E-3</v>
      </c>
      <c r="X149" s="35">
        <f t="shared" si="27"/>
        <v>-4.7303600000000003E-3</v>
      </c>
      <c r="Y149" s="35">
        <f t="shared" si="28"/>
        <v>-1.997753E-2</v>
      </c>
      <c r="Z149" s="35">
        <f t="shared" si="29"/>
        <v>-3.2894449999999999E-2</v>
      </c>
      <c r="AA149" s="35">
        <f t="shared" si="30"/>
        <v>-4.6923760000000002E-2</v>
      </c>
    </row>
    <row r="150" spans="1:27" x14ac:dyDescent="0.25">
      <c r="A150" s="370"/>
      <c r="B150" s="370">
        <v>0.25219312999999999</v>
      </c>
      <c r="C150" s="370">
        <v>7.4976719999999997E-2</v>
      </c>
      <c r="D150" s="370">
        <v>2.9269719999999999E-2</v>
      </c>
      <c r="E150" s="370">
        <v>4.8614000000000001E-3</v>
      </c>
      <c r="F150" s="370">
        <v>-4.4497800000000004E-3</v>
      </c>
      <c r="G150" s="370">
        <v>-1.880892E-2</v>
      </c>
      <c r="H150" s="370">
        <v>-3.1001319999999999E-2</v>
      </c>
      <c r="I150" s="371">
        <v>-4.4294600000000003E-2</v>
      </c>
      <c r="J150" s="371"/>
      <c r="T150" s="35">
        <f t="shared" si="31"/>
        <v>0.25219312999999999</v>
      </c>
      <c r="U150" s="35">
        <f t="shared" si="24"/>
        <v>7.4976719999999997E-2</v>
      </c>
      <c r="V150" s="35">
        <f t="shared" si="25"/>
        <v>2.9269719999999999E-2</v>
      </c>
      <c r="W150" s="35">
        <f t="shared" si="26"/>
        <v>4.8614000000000001E-3</v>
      </c>
      <c r="X150" s="35">
        <f t="shared" si="27"/>
        <v>-4.4497800000000004E-3</v>
      </c>
      <c r="Y150" s="35">
        <f t="shared" si="28"/>
        <v>-1.880892E-2</v>
      </c>
      <c r="Z150" s="35">
        <f t="shared" si="29"/>
        <v>-3.1001319999999999E-2</v>
      </c>
      <c r="AA150" s="35">
        <f t="shared" si="30"/>
        <v>-4.4294600000000003E-2</v>
      </c>
    </row>
    <row r="151" spans="1:27" x14ac:dyDescent="0.25">
      <c r="A151" s="370"/>
      <c r="B151" s="370">
        <v>0.24670608999999999</v>
      </c>
      <c r="C151" s="370">
        <v>7.3289419999999994E-2</v>
      </c>
      <c r="D151" s="370">
        <v>2.8641030000000001E-2</v>
      </c>
      <c r="E151" s="370">
        <v>4.7617199999999997E-3</v>
      </c>
      <c r="F151" s="370">
        <v>-4.36076E-3</v>
      </c>
      <c r="G151" s="370">
        <v>-1.845076E-2</v>
      </c>
      <c r="H151" s="370">
        <v>-3.0445239999999998E-2</v>
      </c>
      <c r="I151" s="371">
        <v>-4.3578499999999999E-2</v>
      </c>
      <c r="J151" s="371"/>
      <c r="T151" s="35">
        <f t="shared" si="31"/>
        <v>0.24670608999999999</v>
      </c>
      <c r="U151" s="35">
        <f t="shared" si="24"/>
        <v>7.3289419999999994E-2</v>
      </c>
      <c r="V151" s="35">
        <f t="shared" si="25"/>
        <v>2.8641030000000001E-2</v>
      </c>
      <c r="W151" s="35">
        <f t="shared" si="26"/>
        <v>4.7617199999999997E-3</v>
      </c>
      <c r="X151" s="35">
        <f t="shared" si="27"/>
        <v>-4.36076E-3</v>
      </c>
      <c r="Y151" s="35">
        <f t="shared" si="28"/>
        <v>-1.845076E-2</v>
      </c>
      <c r="Z151" s="35">
        <f t="shared" si="29"/>
        <v>-3.0445239999999998E-2</v>
      </c>
      <c r="AA151" s="35">
        <f t="shared" si="30"/>
        <v>-4.3578499999999999E-2</v>
      </c>
    </row>
    <row r="152" spans="1:27" x14ac:dyDescent="0.25">
      <c r="A152" s="370"/>
      <c r="B152" s="370">
        <v>0.32003882</v>
      </c>
      <c r="C152" s="370">
        <v>9.5253050000000006E-2</v>
      </c>
      <c r="D152" s="370">
        <v>3.7259550000000002E-2</v>
      </c>
      <c r="E152" s="370">
        <v>6.1989899999999997E-3</v>
      </c>
      <c r="F152" s="370">
        <v>-5.6788799999999999E-3</v>
      </c>
      <c r="G152" s="370">
        <v>-2.40427E-2</v>
      </c>
      <c r="H152" s="370">
        <v>-3.9699249999999998E-2</v>
      </c>
      <c r="I152" s="371">
        <v>-5.6884320000000002E-2</v>
      </c>
      <c r="J152" s="371"/>
      <c r="T152" s="35">
        <f t="shared" si="31"/>
        <v>0.32003882</v>
      </c>
      <c r="U152" s="35">
        <f t="shared" si="24"/>
        <v>9.5253050000000006E-2</v>
      </c>
      <c r="V152" s="35">
        <f t="shared" si="25"/>
        <v>3.7259550000000002E-2</v>
      </c>
      <c r="W152" s="35">
        <f t="shared" si="26"/>
        <v>6.1989899999999997E-3</v>
      </c>
      <c r="X152" s="35">
        <f t="shared" si="27"/>
        <v>-5.6788799999999999E-3</v>
      </c>
      <c r="Y152" s="35">
        <f t="shared" si="28"/>
        <v>-2.40427E-2</v>
      </c>
      <c r="Z152" s="35">
        <f t="shared" si="29"/>
        <v>-3.9699249999999998E-2</v>
      </c>
      <c r="AA152" s="35">
        <f t="shared" si="30"/>
        <v>-5.6884320000000002E-2</v>
      </c>
    </row>
    <row r="153" spans="1:27" x14ac:dyDescent="0.25">
      <c r="A153" s="370"/>
      <c r="B153" s="370">
        <v>0.23259200999999999</v>
      </c>
      <c r="C153" s="370">
        <v>6.8986549999999994E-2</v>
      </c>
      <c r="D153" s="370">
        <v>2.6975389999999998E-2</v>
      </c>
      <c r="E153" s="370">
        <v>4.4879100000000003E-3</v>
      </c>
      <c r="F153" s="370">
        <v>-4.1115600000000002E-3</v>
      </c>
      <c r="G153" s="370">
        <v>-1.7409750000000002E-2</v>
      </c>
      <c r="H153" s="370">
        <v>-2.8754109999999999E-2</v>
      </c>
      <c r="I153" s="371">
        <v>-4.1222679999999998E-2</v>
      </c>
      <c r="J153" s="371"/>
      <c r="T153" s="35">
        <f t="shared" si="31"/>
        <v>0.23259200999999999</v>
      </c>
      <c r="U153" s="35">
        <f t="shared" si="24"/>
        <v>6.8986549999999994E-2</v>
      </c>
      <c r="V153" s="35">
        <f t="shared" si="25"/>
        <v>2.6975389999999998E-2</v>
      </c>
      <c r="W153" s="35">
        <f t="shared" si="26"/>
        <v>4.4879100000000003E-3</v>
      </c>
      <c r="X153" s="35">
        <f t="shared" si="27"/>
        <v>-4.1115600000000002E-3</v>
      </c>
      <c r="Y153" s="35">
        <f t="shared" si="28"/>
        <v>-1.7409750000000002E-2</v>
      </c>
      <c r="Z153" s="35">
        <f t="shared" si="29"/>
        <v>-2.8754109999999999E-2</v>
      </c>
      <c r="AA153" s="35">
        <f t="shared" si="30"/>
        <v>-4.1222679999999998E-2</v>
      </c>
    </row>
    <row r="154" spans="1:27" x14ac:dyDescent="0.25">
      <c r="A154" s="370"/>
      <c r="B154" s="370">
        <v>0.19335811</v>
      </c>
      <c r="C154" s="370">
        <v>5.7139780000000001E-2</v>
      </c>
      <c r="D154" s="370">
        <v>2.2417079999999999E-2</v>
      </c>
      <c r="E154" s="370">
        <v>3.74143E-3</v>
      </c>
      <c r="F154" s="370">
        <v>-3.4332099999999999E-3</v>
      </c>
      <c r="G154" s="370">
        <v>-1.4582919999999999E-2</v>
      </c>
      <c r="H154" s="370">
        <v>-2.417097E-2</v>
      </c>
      <c r="I154" s="371">
        <v>-3.4847459999999997E-2</v>
      </c>
      <c r="J154" s="371"/>
      <c r="T154" s="35">
        <f t="shared" si="31"/>
        <v>0.19335811</v>
      </c>
      <c r="U154" s="35">
        <f t="shared" si="24"/>
        <v>5.7139780000000001E-2</v>
      </c>
      <c r="V154" s="35">
        <f t="shared" si="25"/>
        <v>2.2417079999999999E-2</v>
      </c>
      <c r="W154" s="35">
        <f t="shared" si="26"/>
        <v>3.74143E-3</v>
      </c>
      <c r="X154" s="35">
        <f t="shared" si="27"/>
        <v>-3.4332099999999999E-3</v>
      </c>
      <c r="Y154" s="35">
        <f t="shared" si="28"/>
        <v>-1.4582919999999999E-2</v>
      </c>
      <c r="Z154" s="35">
        <f t="shared" si="29"/>
        <v>-2.417097E-2</v>
      </c>
      <c r="AA154" s="35">
        <f t="shared" si="30"/>
        <v>-3.4847459999999997E-2</v>
      </c>
    </row>
    <row r="155" spans="1:27" x14ac:dyDescent="0.25">
      <c r="A155" s="370"/>
      <c r="B155" s="370">
        <v>0.16561070999999999</v>
      </c>
      <c r="C155" s="370">
        <v>4.890096E-2</v>
      </c>
      <c r="D155" s="370">
        <v>1.9223299999999999E-2</v>
      </c>
      <c r="E155" s="370">
        <v>3.2142999999999998E-3</v>
      </c>
      <c r="F155" s="370">
        <v>-2.9522400000000001E-3</v>
      </c>
      <c r="G155" s="370">
        <v>-1.256238E-2</v>
      </c>
      <c r="H155" s="370">
        <v>-2.0864259999999999E-2</v>
      </c>
      <c r="I155" s="371">
        <v>-3.0177579999999999E-2</v>
      </c>
      <c r="J155" s="371"/>
      <c r="T155" s="35">
        <f t="shared" si="31"/>
        <v>0.16561070999999999</v>
      </c>
      <c r="U155" s="35">
        <f t="shared" si="24"/>
        <v>4.890096E-2</v>
      </c>
      <c r="V155" s="35">
        <f t="shared" si="25"/>
        <v>1.9223299999999999E-2</v>
      </c>
      <c r="W155" s="35">
        <f t="shared" si="26"/>
        <v>3.2142999999999998E-3</v>
      </c>
      <c r="X155" s="35">
        <f t="shared" si="27"/>
        <v>-2.9522400000000001E-3</v>
      </c>
      <c r="Y155" s="35">
        <f t="shared" si="28"/>
        <v>-1.256238E-2</v>
      </c>
      <c r="Z155" s="35">
        <f t="shared" si="29"/>
        <v>-2.0864259999999999E-2</v>
      </c>
      <c r="AA155" s="35">
        <f t="shared" si="30"/>
        <v>-3.0177579999999999E-2</v>
      </c>
    </row>
    <row r="156" spans="1:27" x14ac:dyDescent="0.25">
      <c r="A156" s="370"/>
      <c r="B156" s="370">
        <v>0.13318743999999999</v>
      </c>
      <c r="C156" s="370">
        <v>3.9761919999999999E-2</v>
      </c>
      <c r="D156" s="370">
        <v>1.5712609999999998E-2</v>
      </c>
      <c r="E156" s="370">
        <v>2.63715E-3</v>
      </c>
      <c r="F156" s="370">
        <v>-2.4263000000000002E-3</v>
      </c>
      <c r="G156" s="370">
        <v>-1.0356509999999999E-2</v>
      </c>
      <c r="H156" s="370">
        <v>-1.7257680000000001E-2</v>
      </c>
      <c r="I156" s="371">
        <v>-2.5085409999999999E-2</v>
      </c>
      <c r="J156" s="371"/>
      <c r="T156" s="35">
        <f t="shared" si="31"/>
        <v>0.13318743999999999</v>
      </c>
      <c r="U156" s="35">
        <f t="shared" si="24"/>
        <v>3.9761919999999999E-2</v>
      </c>
      <c r="V156" s="35">
        <f t="shared" si="25"/>
        <v>1.5712609999999998E-2</v>
      </c>
      <c r="W156" s="35">
        <f t="shared" si="26"/>
        <v>2.63715E-3</v>
      </c>
      <c r="X156" s="35">
        <f t="shared" si="27"/>
        <v>-2.4263000000000002E-3</v>
      </c>
      <c r="Y156" s="35">
        <f t="shared" si="28"/>
        <v>-1.0356509999999999E-2</v>
      </c>
      <c r="Z156" s="35">
        <f t="shared" si="29"/>
        <v>-1.7257680000000001E-2</v>
      </c>
      <c r="AA156" s="35">
        <f t="shared" si="30"/>
        <v>-2.5085409999999999E-2</v>
      </c>
    </row>
    <row r="157" spans="1:27" x14ac:dyDescent="0.25">
      <c r="A157" s="370"/>
      <c r="B157" s="370">
        <v>0.14249844</v>
      </c>
      <c r="C157" s="370">
        <v>4.2667650000000001E-2</v>
      </c>
      <c r="D157" s="370">
        <v>1.686613E-2</v>
      </c>
      <c r="E157" s="370">
        <v>2.8309199999999998E-3</v>
      </c>
      <c r="F157" s="370">
        <v>-2.60458E-3</v>
      </c>
      <c r="G157" s="370">
        <v>-1.111707E-2</v>
      </c>
      <c r="H157" s="370">
        <v>-1.8523709999999999E-2</v>
      </c>
      <c r="I157" s="371">
        <v>-2.692193E-2</v>
      </c>
      <c r="J157" s="371"/>
      <c r="T157" s="35">
        <f t="shared" si="31"/>
        <v>0.14249844</v>
      </c>
      <c r="U157" s="35">
        <f t="shared" si="24"/>
        <v>4.2667650000000001E-2</v>
      </c>
      <c r="V157" s="35">
        <f t="shared" si="25"/>
        <v>1.686613E-2</v>
      </c>
      <c r="W157" s="35">
        <f t="shared" si="26"/>
        <v>2.8309199999999998E-3</v>
      </c>
      <c r="X157" s="35">
        <f t="shared" si="27"/>
        <v>-2.60458E-3</v>
      </c>
      <c r="Y157" s="35">
        <f t="shared" si="28"/>
        <v>-1.111707E-2</v>
      </c>
      <c r="Z157" s="35">
        <f t="shared" si="29"/>
        <v>-1.8523709999999999E-2</v>
      </c>
      <c r="AA157" s="35">
        <f t="shared" si="30"/>
        <v>-2.692193E-2</v>
      </c>
    </row>
    <row r="158" spans="1:27" x14ac:dyDescent="0.25">
      <c r="A158" s="370"/>
      <c r="B158" s="370">
        <v>0.10721284</v>
      </c>
      <c r="C158" s="370">
        <v>3.2244009999999997E-2</v>
      </c>
      <c r="D158" s="370">
        <v>1.274376E-2</v>
      </c>
      <c r="E158" s="370">
        <v>2.1380000000000001E-3</v>
      </c>
      <c r="F158" s="370">
        <v>-1.9664999999999999E-3</v>
      </c>
      <c r="G158" s="370">
        <v>-8.3886099999999995E-3</v>
      </c>
      <c r="H158" s="370">
        <v>-1.396734E-2</v>
      </c>
      <c r="I158" s="371">
        <v>-2.027545E-2</v>
      </c>
      <c r="J158" s="371"/>
      <c r="T158" s="35">
        <f t="shared" si="31"/>
        <v>0.10721284</v>
      </c>
      <c r="U158" s="35">
        <f t="shared" si="24"/>
        <v>3.2244009999999997E-2</v>
      </c>
      <c r="V158" s="35">
        <f t="shared" si="25"/>
        <v>1.274376E-2</v>
      </c>
      <c r="W158" s="35">
        <f t="shared" si="26"/>
        <v>2.1380000000000001E-3</v>
      </c>
      <c r="X158" s="35">
        <f t="shared" si="27"/>
        <v>-1.9664999999999999E-3</v>
      </c>
      <c r="Y158" s="35">
        <f t="shared" si="28"/>
        <v>-8.3886099999999995E-3</v>
      </c>
      <c r="Z158" s="35">
        <f t="shared" si="29"/>
        <v>-1.396734E-2</v>
      </c>
      <c r="AA158" s="35">
        <f t="shared" si="30"/>
        <v>-2.027545E-2</v>
      </c>
    </row>
    <row r="159" spans="1:27" x14ac:dyDescent="0.25">
      <c r="A159" s="370"/>
      <c r="B159" s="370">
        <v>0.25299167</v>
      </c>
      <c r="C159" s="370">
        <v>7.7012849999999994E-2</v>
      </c>
      <c r="D159" s="370">
        <v>3.0433990000000001E-2</v>
      </c>
      <c r="E159" s="370">
        <v>5.1007099999999996E-3</v>
      </c>
      <c r="F159" s="370">
        <v>-4.6885499999999997E-3</v>
      </c>
      <c r="G159" s="370">
        <v>-1.9972520000000001E-2</v>
      </c>
      <c r="H159" s="370">
        <v>-3.3197730000000002E-2</v>
      </c>
      <c r="I159" s="371">
        <v>-4.8050490000000001E-2</v>
      </c>
      <c r="J159" s="371"/>
      <c r="T159" s="35">
        <f t="shared" si="31"/>
        <v>0.25299167</v>
      </c>
      <c r="U159" s="35">
        <f t="shared" si="24"/>
        <v>7.7012849999999994E-2</v>
      </c>
      <c r="V159" s="35">
        <f t="shared" si="25"/>
        <v>3.0433990000000001E-2</v>
      </c>
      <c r="W159" s="35">
        <f t="shared" si="26"/>
        <v>5.1007099999999996E-3</v>
      </c>
      <c r="X159" s="35">
        <f t="shared" si="27"/>
        <v>-4.6885499999999997E-3</v>
      </c>
      <c r="Y159" s="35">
        <f t="shared" si="28"/>
        <v>-1.9972520000000001E-2</v>
      </c>
      <c r="Z159" s="35">
        <f t="shared" si="29"/>
        <v>-3.3197730000000002E-2</v>
      </c>
      <c r="AA159" s="35">
        <f t="shared" si="30"/>
        <v>-4.8050490000000001E-2</v>
      </c>
    </row>
    <row r="160" spans="1:27" x14ac:dyDescent="0.25">
      <c r="A160" s="370"/>
      <c r="B160" s="370">
        <v>0.33800152999999999</v>
      </c>
      <c r="C160" s="370">
        <v>0.10306179</v>
      </c>
      <c r="D160" s="370">
        <v>4.0763149999999998E-2</v>
      </c>
      <c r="E160" s="370">
        <v>6.8363299999999998E-3</v>
      </c>
      <c r="F160" s="370">
        <v>-6.28584E-3</v>
      </c>
      <c r="G160" s="370">
        <v>-2.6792170000000001E-2</v>
      </c>
      <c r="H160" s="370">
        <v>-4.4561539999999997E-2</v>
      </c>
      <c r="I160" s="371">
        <v>-6.4563629999999997E-2</v>
      </c>
      <c r="J160" s="371"/>
      <c r="T160" s="35">
        <f t="shared" si="31"/>
        <v>0.33800152999999999</v>
      </c>
      <c r="U160" s="35">
        <f t="shared" si="24"/>
        <v>0.10306179</v>
      </c>
      <c r="V160" s="35">
        <f t="shared" si="25"/>
        <v>4.0763149999999998E-2</v>
      </c>
      <c r="W160" s="35">
        <f t="shared" si="26"/>
        <v>6.8363299999999998E-3</v>
      </c>
      <c r="X160" s="35">
        <f t="shared" si="27"/>
        <v>-6.28584E-3</v>
      </c>
      <c r="Y160" s="35">
        <f t="shared" si="28"/>
        <v>-2.6792170000000001E-2</v>
      </c>
      <c r="Z160" s="35">
        <f t="shared" si="29"/>
        <v>-4.4561539999999997E-2</v>
      </c>
      <c r="AA160" s="35">
        <f t="shared" si="30"/>
        <v>-6.4563629999999997E-2</v>
      </c>
    </row>
    <row r="161" spans="1:27" x14ac:dyDescent="0.25">
      <c r="A161" s="370"/>
      <c r="B161" s="370">
        <v>0.23054758</v>
      </c>
      <c r="C161" s="370">
        <v>7.0263290000000006E-2</v>
      </c>
      <c r="D161" s="370">
        <v>2.7814479999999999E-2</v>
      </c>
      <c r="E161" s="370">
        <v>4.66849E-3</v>
      </c>
      <c r="F161" s="370">
        <v>-4.2943399999999998E-3</v>
      </c>
      <c r="G161" s="370">
        <v>-1.831841E-2</v>
      </c>
      <c r="H161" s="370">
        <v>-3.0495769999999998E-2</v>
      </c>
      <c r="I161" s="371">
        <v>-4.4250320000000003E-2</v>
      </c>
      <c r="J161" s="371"/>
      <c r="T161" s="35">
        <f t="shared" si="31"/>
        <v>0.23054758</v>
      </c>
      <c r="U161" s="35">
        <f t="shared" si="24"/>
        <v>7.0263290000000006E-2</v>
      </c>
      <c r="V161" s="35">
        <f t="shared" si="25"/>
        <v>2.7814479999999999E-2</v>
      </c>
      <c r="W161" s="35">
        <f t="shared" si="26"/>
        <v>4.66849E-3</v>
      </c>
      <c r="X161" s="35">
        <f t="shared" si="27"/>
        <v>-4.2943399999999998E-3</v>
      </c>
      <c r="Y161" s="35">
        <f t="shared" si="28"/>
        <v>-1.831841E-2</v>
      </c>
      <c r="Z161" s="35">
        <f t="shared" si="29"/>
        <v>-3.0495769999999998E-2</v>
      </c>
      <c r="AA161" s="35">
        <f t="shared" si="30"/>
        <v>-4.4250320000000003E-2</v>
      </c>
    </row>
    <row r="162" spans="1:27" x14ac:dyDescent="0.25">
      <c r="A162" s="370"/>
      <c r="B162" s="370">
        <v>0.21687082999999999</v>
      </c>
      <c r="C162" s="370">
        <v>6.6061019999999998E-2</v>
      </c>
      <c r="D162" s="370">
        <v>2.617394E-2</v>
      </c>
      <c r="E162" s="370">
        <v>4.3967800000000003E-3</v>
      </c>
      <c r="F162" s="370">
        <v>-4.0460899999999996E-3</v>
      </c>
      <c r="G162" s="370">
        <v>-1.7273609999999998E-2</v>
      </c>
      <c r="H162" s="370">
        <v>-2.878354E-2</v>
      </c>
      <c r="I162" s="371">
        <v>-4.1829789999999999E-2</v>
      </c>
      <c r="J162" s="371"/>
      <c r="T162" s="35">
        <f t="shared" si="31"/>
        <v>0.21687082999999999</v>
      </c>
      <c r="U162" s="35">
        <f t="shared" si="24"/>
        <v>6.6061019999999998E-2</v>
      </c>
      <c r="V162" s="35">
        <f t="shared" si="25"/>
        <v>2.617394E-2</v>
      </c>
      <c r="W162" s="35">
        <f t="shared" si="26"/>
        <v>4.3967800000000003E-3</v>
      </c>
      <c r="X162" s="35">
        <f t="shared" si="27"/>
        <v>-4.0460899999999996E-3</v>
      </c>
      <c r="Y162" s="35">
        <f t="shared" si="28"/>
        <v>-1.7273609999999998E-2</v>
      </c>
      <c r="Z162" s="35">
        <f t="shared" si="29"/>
        <v>-2.878354E-2</v>
      </c>
      <c r="AA162" s="35">
        <f t="shared" si="30"/>
        <v>-4.1829789999999999E-2</v>
      </c>
    </row>
    <row r="163" spans="1:27" x14ac:dyDescent="0.25">
      <c r="A163" s="370"/>
      <c r="B163" s="370">
        <v>0.21238649000000001</v>
      </c>
      <c r="C163" s="370">
        <v>6.4690750000000005E-2</v>
      </c>
      <c r="D163" s="370">
        <v>2.5657269999999999E-2</v>
      </c>
      <c r="E163" s="370">
        <v>4.3139600000000004E-3</v>
      </c>
      <c r="F163" s="370">
        <v>-3.9717399999999996E-3</v>
      </c>
      <c r="G163" s="370">
        <v>-1.6971360000000001E-2</v>
      </c>
      <c r="H163" s="370">
        <v>-2.830889E-2</v>
      </c>
      <c r="I163" s="371">
        <v>-4.1208349999999998E-2</v>
      </c>
      <c r="J163" s="371"/>
      <c r="T163" s="35">
        <f t="shared" si="31"/>
        <v>0.21238649000000001</v>
      </c>
      <c r="U163" s="35">
        <f t="shared" si="24"/>
        <v>6.4690750000000005E-2</v>
      </c>
      <c r="V163" s="35">
        <f t="shared" si="25"/>
        <v>2.5657269999999999E-2</v>
      </c>
      <c r="W163" s="35">
        <f t="shared" si="26"/>
        <v>4.3139600000000004E-3</v>
      </c>
      <c r="X163" s="35">
        <f t="shared" si="27"/>
        <v>-3.9717399999999996E-3</v>
      </c>
      <c r="Y163" s="35">
        <f t="shared" si="28"/>
        <v>-1.6971360000000001E-2</v>
      </c>
      <c r="Z163" s="35">
        <f t="shared" si="29"/>
        <v>-2.830889E-2</v>
      </c>
      <c r="AA163" s="35">
        <f t="shared" si="30"/>
        <v>-4.1208349999999998E-2</v>
      </c>
    </row>
    <row r="164" spans="1:27" x14ac:dyDescent="0.25">
      <c r="A164" s="370"/>
      <c r="B164" s="370">
        <v>0.27558426000000003</v>
      </c>
      <c r="C164" s="370">
        <v>8.4065840000000003E-2</v>
      </c>
      <c r="D164" s="370">
        <v>3.3366609999999998E-2</v>
      </c>
      <c r="E164" s="370">
        <v>5.6133399999999996E-3</v>
      </c>
      <c r="F164" s="370">
        <v>-5.1694100000000002E-3</v>
      </c>
      <c r="G164" s="370">
        <v>-2.209991E-2</v>
      </c>
      <c r="H164" s="370">
        <v>-3.688367E-2</v>
      </c>
      <c r="I164" s="371">
        <v>-5.3737109999999998E-2</v>
      </c>
      <c r="J164" s="371"/>
      <c r="T164" s="35">
        <f t="shared" si="31"/>
        <v>0.27558426000000003</v>
      </c>
      <c r="U164" s="35">
        <f t="shared" si="24"/>
        <v>8.4065840000000003E-2</v>
      </c>
      <c r="V164" s="35">
        <f t="shared" si="25"/>
        <v>3.3366609999999998E-2</v>
      </c>
      <c r="W164" s="35">
        <f t="shared" si="26"/>
        <v>5.6133399999999996E-3</v>
      </c>
      <c r="X164" s="35">
        <f t="shared" si="27"/>
        <v>-5.1694100000000002E-3</v>
      </c>
      <c r="Y164" s="35">
        <f t="shared" si="28"/>
        <v>-2.209991E-2</v>
      </c>
      <c r="Z164" s="35">
        <f t="shared" si="29"/>
        <v>-3.688367E-2</v>
      </c>
      <c r="AA164" s="35">
        <f t="shared" si="30"/>
        <v>-5.3737109999999998E-2</v>
      </c>
    </row>
    <row r="165" spans="1:27" x14ac:dyDescent="0.25">
      <c r="A165" s="370"/>
      <c r="B165" s="370">
        <v>0.20160510000000001</v>
      </c>
      <c r="C165" s="370">
        <v>6.15302E-2</v>
      </c>
      <c r="D165" s="370">
        <v>2.4443920000000001E-2</v>
      </c>
      <c r="E165" s="370">
        <v>4.1154199999999998E-3</v>
      </c>
      <c r="F165" s="370">
        <v>-3.7913700000000001E-3</v>
      </c>
      <c r="G165" s="370">
        <v>-1.6220430000000001E-2</v>
      </c>
      <c r="H165" s="370">
        <v>-2.709344E-2</v>
      </c>
      <c r="I165" s="371">
        <v>-3.9525940000000002E-2</v>
      </c>
      <c r="J165" s="371"/>
      <c r="T165" s="35">
        <f t="shared" si="31"/>
        <v>0.20160510000000001</v>
      </c>
      <c r="U165" s="35">
        <f t="shared" si="24"/>
        <v>6.15302E-2</v>
      </c>
      <c r="V165" s="35">
        <f t="shared" si="25"/>
        <v>2.4443920000000001E-2</v>
      </c>
      <c r="W165" s="35">
        <f t="shared" si="26"/>
        <v>4.1154199999999998E-3</v>
      </c>
      <c r="X165" s="35">
        <f t="shared" si="27"/>
        <v>-3.7913700000000001E-3</v>
      </c>
      <c r="Y165" s="35">
        <f t="shared" si="28"/>
        <v>-1.6220430000000001E-2</v>
      </c>
      <c r="Z165" s="35">
        <f t="shared" si="29"/>
        <v>-2.709344E-2</v>
      </c>
      <c r="AA165" s="35">
        <f t="shared" si="30"/>
        <v>-3.9525940000000002E-2</v>
      </c>
    </row>
    <row r="166" spans="1:27" x14ac:dyDescent="0.25">
      <c r="A166" s="370"/>
      <c r="B166" s="370">
        <v>0.16783082999999999</v>
      </c>
      <c r="C166" s="370">
        <v>5.1055669999999997E-2</v>
      </c>
      <c r="D166" s="370">
        <v>2.033364E-2</v>
      </c>
      <c r="E166" s="370">
        <v>3.4318899999999999E-3</v>
      </c>
      <c r="F166" s="370">
        <v>-3.1656800000000001E-3</v>
      </c>
      <c r="G166" s="370">
        <v>-1.357732E-2</v>
      </c>
      <c r="H166" s="370">
        <v>-2.274375E-2</v>
      </c>
      <c r="I166" s="371">
        <v>-3.3335299999999998E-2</v>
      </c>
      <c r="J166" s="371"/>
      <c r="T166" s="35">
        <f t="shared" si="31"/>
        <v>0.16783082999999999</v>
      </c>
      <c r="U166" s="35">
        <f t="shared" si="24"/>
        <v>5.1055669999999997E-2</v>
      </c>
      <c r="V166" s="35">
        <f t="shared" si="25"/>
        <v>2.033364E-2</v>
      </c>
      <c r="W166" s="35">
        <f t="shared" si="26"/>
        <v>3.4318899999999999E-3</v>
      </c>
      <c r="X166" s="35">
        <f t="shared" si="27"/>
        <v>-3.1656800000000001E-3</v>
      </c>
      <c r="Y166" s="35">
        <f t="shared" si="28"/>
        <v>-1.357732E-2</v>
      </c>
      <c r="Z166" s="35">
        <f t="shared" si="29"/>
        <v>-2.274375E-2</v>
      </c>
      <c r="AA166" s="35">
        <f t="shared" si="30"/>
        <v>-3.3335299999999998E-2</v>
      </c>
    </row>
    <row r="167" spans="1:27" x14ac:dyDescent="0.25">
      <c r="A167" s="370"/>
      <c r="B167" s="370">
        <v>0.14456572000000001</v>
      </c>
      <c r="C167" s="370">
        <v>4.4012280000000001E-2</v>
      </c>
      <c r="D167" s="370">
        <v>1.756543E-2</v>
      </c>
      <c r="E167" s="370">
        <v>2.9700600000000001E-3</v>
      </c>
      <c r="F167" s="370">
        <v>-2.7421400000000001E-3</v>
      </c>
      <c r="G167" s="370">
        <v>-1.178095E-2</v>
      </c>
      <c r="H167" s="370">
        <v>-1.97729E-2</v>
      </c>
      <c r="I167" s="371">
        <v>-2.907119E-2</v>
      </c>
      <c r="J167" s="371"/>
      <c r="T167" s="35">
        <f t="shared" si="31"/>
        <v>0.14456572000000001</v>
      </c>
      <c r="U167" s="35">
        <f t="shared" si="24"/>
        <v>4.4012280000000001E-2</v>
      </c>
      <c r="V167" s="35">
        <f t="shared" si="25"/>
        <v>1.756543E-2</v>
      </c>
      <c r="W167" s="35">
        <f t="shared" si="26"/>
        <v>2.9700600000000001E-3</v>
      </c>
      <c r="X167" s="35">
        <f t="shared" si="27"/>
        <v>-2.7421400000000001E-3</v>
      </c>
      <c r="Y167" s="35">
        <f t="shared" si="28"/>
        <v>-1.178095E-2</v>
      </c>
      <c r="Z167" s="35">
        <f t="shared" si="29"/>
        <v>-1.97729E-2</v>
      </c>
      <c r="AA167" s="35">
        <f t="shared" si="30"/>
        <v>-2.907119E-2</v>
      </c>
    </row>
    <row r="168" spans="1:27" x14ac:dyDescent="0.25">
      <c r="A168" s="370"/>
      <c r="B168" s="370">
        <v>0.11650592999999999</v>
      </c>
      <c r="C168" s="370">
        <v>3.585236E-2</v>
      </c>
      <c r="D168" s="370">
        <v>1.4379599999999999E-2</v>
      </c>
      <c r="E168" s="370">
        <v>2.43998E-3</v>
      </c>
      <c r="F168" s="370">
        <v>-2.2563800000000001E-3</v>
      </c>
      <c r="G168" s="370">
        <v>-9.7225300000000001E-3</v>
      </c>
      <c r="H168" s="370">
        <v>-1.6369649999999999E-2</v>
      </c>
      <c r="I168" s="371">
        <v>-2.4183619999999999E-2</v>
      </c>
      <c r="J168" s="371"/>
      <c r="T168" s="35">
        <f t="shared" si="31"/>
        <v>0.11650592999999999</v>
      </c>
      <c r="U168" s="35">
        <f t="shared" si="24"/>
        <v>3.585236E-2</v>
      </c>
      <c r="V168" s="35">
        <f t="shared" si="25"/>
        <v>1.4379599999999999E-2</v>
      </c>
      <c r="W168" s="35">
        <f t="shared" si="26"/>
        <v>2.43998E-3</v>
      </c>
      <c r="X168" s="35">
        <f t="shared" si="27"/>
        <v>-2.2563800000000001E-3</v>
      </c>
      <c r="Y168" s="35">
        <f t="shared" si="28"/>
        <v>-9.7225300000000001E-3</v>
      </c>
      <c r="Z168" s="35">
        <f t="shared" si="29"/>
        <v>-1.6369649999999999E-2</v>
      </c>
      <c r="AA168" s="35">
        <f t="shared" si="30"/>
        <v>-2.4183619999999999E-2</v>
      </c>
    </row>
    <row r="169" spans="1:27" x14ac:dyDescent="0.25">
      <c r="A169" s="370"/>
      <c r="B169" s="370">
        <v>0.12431767000000001</v>
      </c>
      <c r="C169" s="370">
        <v>3.8314139999999997E-2</v>
      </c>
      <c r="D169" s="370">
        <v>1.5365749999999999E-2</v>
      </c>
      <c r="E169" s="370">
        <v>2.60685E-3</v>
      </c>
      <c r="F169" s="370">
        <v>-2.4104500000000002E-3</v>
      </c>
      <c r="G169" s="370">
        <v>-1.038418E-2</v>
      </c>
      <c r="H169" s="370">
        <v>-1.747922E-2</v>
      </c>
      <c r="I169" s="371">
        <v>-2.581232E-2</v>
      </c>
      <c r="J169" s="371"/>
      <c r="T169" s="35">
        <f t="shared" si="31"/>
        <v>0.12431767000000001</v>
      </c>
      <c r="U169" s="35">
        <f t="shared" si="24"/>
        <v>3.8314139999999997E-2</v>
      </c>
      <c r="V169" s="35">
        <f t="shared" si="25"/>
        <v>1.5365749999999999E-2</v>
      </c>
      <c r="W169" s="35">
        <f t="shared" si="26"/>
        <v>2.60685E-3</v>
      </c>
      <c r="X169" s="35">
        <f t="shared" si="27"/>
        <v>-2.4104500000000002E-3</v>
      </c>
      <c r="Y169" s="35">
        <f t="shared" si="28"/>
        <v>-1.038418E-2</v>
      </c>
      <c r="Z169" s="35">
        <f t="shared" si="29"/>
        <v>-1.747922E-2</v>
      </c>
      <c r="AA169" s="35">
        <f t="shared" si="30"/>
        <v>-2.581232E-2</v>
      </c>
    </row>
    <row r="170" spans="1:27" x14ac:dyDescent="0.25">
      <c r="A170" s="370"/>
      <c r="B170" s="370">
        <v>9.3060770000000001E-2</v>
      </c>
      <c r="C170" s="370">
        <v>2.8745469999999999E-2</v>
      </c>
      <c r="D170" s="370">
        <v>1.152155E-2</v>
      </c>
      <c r="E170" s="370">
        <v>1.95334E-3</v>
      </c>
      <c r="F170" s="370">
        <v>-1.80551E-3</v>
      </c>
      <c r="G170" s="370">
        <v>-7.7725199999999998E-3</v>
      </c>
      <c r="H170" s="370">
        <v>-1.30721E-2</v>
      </c>
      <c r="I170" s="371">
        <v>-1.9277659999999999E-2</v>
      </c>
      <c r="J170" s="371"/>
      <c r="T170" s="35">
        <f t="shared" si="31"/>
        <v>9.3060770000000001E-2</v>
      </c>
      <c r="U170" s="35">
        <f t="shared" si="24"/>
        <v>2.8745469999999999E-2</v>
      </c>
      <c r="V170" s="35">
        <f t="shared" si="25"/>
        <v>1.152155E-2</v>
      </c>
      <c r="W170" s="35">
        <f t="shared" si="26"/>
        <v>1.95334E-3</v>
      </c>
      <c r="X170" s="35">
        <f t="shared" si="27"/>
        <v>-1.80551E-3</v>
      </c>
      <c r="Y170" s="35">
        <f t="shared" si="28"/>
        <v>-7.7725199999999998E-3</v>
      </c>
      <c r="Z170" s="35">
        <f t="shared" si="29"/>
        <v>-1.30721E-2</v>
      </c>
      <c r="AA170" s="35">
        <f t="shared" si="30"/>
        <v>-1.9277659999999999E-2</v>
      </c>
    </row>
    <row r="171" spans="1:27" x14ac:dyDescent="0.25">
      <c r="A171" s="370"/>
      <c r="B171" s="370">
        <v>0.21793314</v>
      </c>
      <c r="C171" s="370">
        <v>6.7799180000000001E-2</v>
      </c>
      <c r="D171" s="370">
        <v>2.714805E-2</v>
      </c>
      <c r="E171" s="370">
        <v>4.59619E-3</v>
      </c>
      <c r="F171" s="370">
        <v>-4.2450500000000002E-3</v>
      </c>
      <c r="G171" s="370">
        <v>-1.8245460000000002E-2</v>
      </c>
      <c r="H171" s="370">
        <v>-3.0627939999999999E-2</v>
      </c>
      <c r="I171" s="371">
        <v>-4.5026179999999999E-2</v>
      </c>
      <c r="J171" s="371"/>
      <c r="T171" s="35">
        <f t="shared" si="31"/>
        <v>0.21793314</v>
      </c>
      <c r="U171" s="35">
        <f t="shared" si="24"/>
        <v>6.7799180000000001E-2</v>
      </c>
      <c r="V171" s="35">
        <f t="shared" si="25"/>
        <v>2.714805E-2</v>
      </c>
      <c r="W171" s="35">
        <f t="shared" si="26"/>
        <v>4.59619E-3</v>
      </c>
      <c r="X171" s="35">
        <f t="shared" si="27"/>
        <v>-4.2450500000000002E-3</v>
      </c>
      <c r="Y171" s="35">
        <f t="shared" si="28"/>
        <v>-1.8245460000000002E-2</v>
      </c>
      <c r="Z171" s="35">
        <f t="shared" si="29"/>
        <v>-3.0627939999999999E-2</v>
      </c>
      <c r="AA171" s="35">
        <f t="shared" si="30"/>
        <v>-4.5026179999999999E-2</v>
      </c>
    </row>
    <row r="172" spans="1:27" x14ac:dyDescent="0.25">
      <c r="A172" s="370"/>
      <c r="B172" s="370">
        <v>0.29116460999999999</v>
      </c>
      <c r="C172" s="370">
        <v>9.0706480000000006E-2</v>
      </c>
      <c r="D172" s="370">
        <v>3.6346349999999999E-2</v>
      </c>
      <c r="E172" s="370">
        <v>6.1567799999999997E-3</v>
      </c>
      <c r="F172" s="370">
        <v>-5.6878700000000003E-3</v>
      </c>
      <c r="G172" s="370">
        <v>-2.4458529999999999E-2</v>
      </c>
      <c r="H172" s="370">
        <v>-4.1079640000000001E-2</v>
      </c>
      <c r="I172" s="371">
        <v>-6.0443700000000003E-2</v>
      </c>
      <c r="J172" s="371"/>
      <c r="T172" s="35">
        <f t="shared" si="31"/>
        <v>0.29116460999999999</v>
      </c>
      <c r="U172" s="35">
        <f t="shared" si="24"/>
        <v>9.0706480000000006E-2</v>
      </c>
      <c r="V172" s="35">
        <f t="shared" si="25"/>
        <v>3.6346349999999999E-2</v>
      </c>
      <c r="W172" s="35">
        <f t="shared" si="26"/>
        <v>6.1567799999999997E-3</v>
      </c>
      <c r="X172" s="35">
        <f t="shared" si="27"/>
        <v>-5.6878700000000003E-3</v>
      </c>
      <c r="Y172" s="35">
        <f t="shared" si="28"/>
        <v>-2.4458529999999999E-2</v>
      </c>
      <c r="Z172" s="35">
        <f t="shared" si="29"/>
        <v>-4.1079640000000001E-2</v>
      </c>
      <c r="AA172" s="35">
        <f t="shared" si="30"/>
        <v>-6.0443700000000003E-2</v>
      </c>
    </row>
    <row r="173" spans="1:27" x14ac:dyDescent="0.25">
      <c r="A173" s="370"/>
      <c r="B173" s="370">
        <v>0.19882369</v>
      </c>
      <c r="C173" s="370">
        <v>6.1940750000000003E-2</v>
      </c>
      <c r="D173" s="370">
        <v>2.4840270000000001E-2</v>
      </c>
      <c r="E173" s="370">
        <v>4.2108600000000003E-3</v>
      </c>
      <c r="F173" s="370">
        <v>-3.8915899999999999E-3</v>
      </c>
      <c r="G173" s="370">
        <v>-1.674637E-2</v>
      </c>
      <c r="H173" s="370">
        <v>-2.8149850000000001E-2</v>
      </c>
      <c r="I173" s="371">
        <v>-4.1475270000000002E-2</v>
      </c>
      <c r="J173" s="371"/>
      <c r="T173" s="35">
        <f t="shared" si="31"/>
        <v>0.19882369</v>
      </c>
      <c r="U173" s="35">
        <f t="shared" si="24"/>
        <v>6.1940750000000003E-2</v>
      </c>
      <c r="V173" s="35">
        <f t="shared" si="25"/>
        <v>2.4840270000000001E-2</v>
      </c>
      <c r="W173" s="35">
        <f t="shared" si="26"/>
        <v>4.2108600000000003E-3</v>
      </c>
      <c r="X173" s="35">
        <f t="shared" si="27"/>
        <v>-3.8915899999999999E-3</v>
      </c>
      <c r="Y173" s="35">
        <f t="shared" si="28"/>
        <v>-1.674637E-2</v>
      </c>
      <c r="Z173" s="35">
        <f t="shared" si="29"/>
        <v>-2.8149850000000001E-2</v>
      </c>
      <c r="AA173" s="35">
        <f t="shared" si="30"/>
        <v>-4.1475270000000002E-2</v>
      </c>
    </row>
    <row r="174" spans="1:27" x14ac:dyDescent="0.25">
      <c r="A174" s="370"/>
      <c r="B174" s="370">
        <v>0.18717433999999999</v>
      </c>
      <c r="C174" s="370">
        <v>5.8318099999999998E-2</v>
      </c>
      <c r="D174" s="370">
        <v>2.3408519999999999E-2</v>
      </c>
      <c r="E174" s="370">
        <v>3.9713300000000003E-3</v>
      </c>
      <c r="F174" s="370">
        <v>-3.6717E-3</v>
      </c>
      <c r="G174" s="370">
        <v>-1.5812349999999999E-2</v>
      </c>
      <c r="H174" s="370">
        <v>-2.6603459999999999E-2</v>
      </c>
      <c r="I174" s="371">
        <v>-3.9253969999999999E-2</v>
      </c>
      <c r="J174" s="371"/>
      <c r="T174" s="35">
        <f t="shared" si="31"/>
        <v>0.18717433999999999</v>
      </c>
      <c r="U174" s="35">
        <f t="shared" si="24"/>
        <v>5.8318099999999998E-2</v>
      </c>
      <c r="V174" s="35">
        <f t="shared" si="25"/>
        <v>2.3408519999999999E-2</v>
      </c>
      <c r="W174" s="35">
        <f t="shared" si="26"/>
        <v>3.9713300000000003E-3</v>
      </c>
      <c r="X174" s="35">
        <f t="shared" si="27"/>
        <v>-3.6717E-3</v>
      </c>
      <c r="Y174" s="35">
        <f t="shared" si="28"/>
        <v>-1.5812349999999999E-2</v>
      </c>
      <c r="Z174" s="35">
        <f t="shared" si="29"/>
        <v>-2.6603459999999999E-2</v>
      </c>
      <c r="AA174" s="35">
        <f t="shared" si="30"/>
        <v>-3.9253969999999999E-2</v>
      </c>
    </row>
    <row r="175" spans="1:27" x14ac:dyDescent="0.25">
      <c r="A175" s="370"/>
      <c r="B175" s="370">
        <v>0.18350522</v>
      </c>
      <c r="C175" s="370">
        <v>5.719991E-2</v>
      </c>
      <c r="D175" s="370">
        <v>2.2982579999999999E-2</v>
      </c>
      <c r="E175" s="370">
        <v>3.9024300000000001E-3</v>
      </c>
      <c r="F175" s="370">
        <v>-3.60955E-3</v>
      </c>
      <c r="G175" s="370">
        <v>-1.555752E-2</v>
      </c>
      <c r="H175" s="370">
        <v>-2.6199400000000001E-2</v>
      </c>
      <c r="I175" s="371">
        <v>-3.8717349999999998E-2</v>
      </c>
      <c r="J175" s="371"/>
      <c r="T175" s="35">
        <f t="shared" si="31"/>
        <v>0.18350522</v>
      </c>
      <c r="U175" s="35">
        <f t="shared" si="24"/>
        <v>5.719991E-2</v>
      </c>
      <c r="V175" s="35">
        <f t="shared" si="25"/>
        <v>2.2982579999999999E-2</v>
      </c>
      <c r="W175" s="35">
        <f t="shared" si="26"/>
        <v>3.9024300000000001E-3</v>
      </c>
      <c r="X175" s="35">
        <f t="shared" si="27"/>
        <v>-3.60955E-3</v>
      </c>
      <c r="Y175" s="35">
        <f t="shared" si="28"/>
        <v>-1.555752E-2</v>
      </c>
      <c r="Z175" s="35">
        <f t="shared" si="29"/>
        <v>-2.6199400000000001E-2</v>
      </c>
      <c r="AA175" s="35">
        <f t="shared" si="30"/>
        <v>-3.8717349999999998E-2</v>
      </c>
    </row>
    <row r="176" spans="1:27" x14ac:dyDescent="0.25">
      <c r="A176" s="370"/>
      <c r="B176" s="370">
        <v>0.23809783000000001</v>
      </c>
      <c r="C176" s="370">
        <v>7.4308540000000006E-2</v>
      </c>
      <c r="D176" s="370">
        <v>2.9875100000000002E-2</v>
      </c>
      <c r="E176" s="370">
        <v>5.0751299999999997E-3</v>
      </c>
      <c r="F176" s="370">
        <v>-4.6952699999999997E-3</v>
      </c>
      <c r="G176" s="370">
        <v>-2.0245409999999998E-2</v>
      </c>
      <c r="H176" s="370">
        <v>-3.4109710000000001E-2</v>
      </c>
      <c r="I176" s="371">
        <v>-5.0444940000000001E-2</v>
      </c>
      <c r="J176" s="371"/>
      <c r="T176" s="35">
        <f t="shared" si="31"/>
        <v>0.23809783000000001</v>
      </c>
      <c r="U176" s="35">
        <f t="shared" si="24"/>
        <v>7.4308540000000006E-2</v>
      </c>
      <c r="V176" s="35">
        <f t="shared" si="25"/>
        <v>2.9875100000000002E-2</v>
      </c>
      <c r="W176" s="35">
        <f t="shared" si="26"/>
        <v>5.0751299999999997E-3</v>
      </c>
      <c r="X176" s="35">
        <f t="shared" si="27"/>
        <v>-4.6952699999999997E-3</v>
      </c>
      <c r="Y176" s="35">
        <f t="shared" si="28"/>
        <v>-2.0245409999999998E-2</v>
      </c>
      <c r="Z176" s="35">
        <f t="shared" si="29"/>
        <v>-3.4109710000000001E-2</v>
      </c>
      <c r="AA176" s="35">
        <f t="shared" si="30"/>
        <v>-5.0444940000000001E-2</v>
      </c>
    </row>
    <row r="177" spans="1:27" x14ac:dyDescent="0.25">
      <c r="A177" s="370"/>
      <c r="B177" s="370">
        <v>0.17422156999999999</v>
      </c>
      <c r="C177" s="370">
        <v>5.441766E-2</v>
      </c>
      <c r="D177" s="370">
        <v>2.1897509999999999E-2</v>
      </c>
      <c r="E177" s="370">
        <v>3.7226500000000001E-3</v>
      </c>
      <c r="F177" s="370">
        <v>-3.44525E-3</v>
      </c>
      <c r="G177" s="370">
        <v>-1.4865710000000001E-2</v>
      </c>
      <c r="H177" s="370">
        <v>-2.5065509999999999E-2</v>
      </c>
      <c r="I177" s="371">
        <v>-3.7116740000000002E-2</v>
      </c>
      <c r="J177" s="371"/>
      <c r="T177" s="35">
        <f t="shared" si="31"/>
        <v>0.17422156999999999</v>
      </c>
      <c r="U177" s="35">
        <f t="shared" si="24"/>
        <v>5.441766E-2</v>
      </c>
      <c r="V177" s="35">
        <f t="shared" si="25"/>
        <v>2.1897509999999999E-2</v>
      </c>
      <c r="W177" s="35">
        <f t="shared" si="26"/>
        <v>3.7226500000000001E-3</v>
      </c>
      <c r="X177" s="35">
        <f t="shared" si="27"/>
        <v>-3.44525E-3</v>
      </c>
      <c r="Y177" s="35">
        <f t="shared" si="28"/>
        <v>-1.4865710000000001E-2</v>
      </c>
      <c r="Z177" s="35">
        <f t="shared" si="29"/>
        <v>-2.5065509999999999E-2</v>
      </c>
      <c r="AA177" s="35">
        <f t="shared" si="30"/>
        <v>-3.7116740000000002E-2</v>
      </c>
    </row>
    <row r="178" spans="1:27" x14ac:dyDescent="0.25">
      <c r="A178" s="370"/>
      <c r="B178" s="370">
        <v>0.14619297000000001</v>
      </c>
      <c r="C178" s="370">
        <v>4.5644190000000001E-2</v>
      </c>
      <c r="D178" s="370">
        <v>1.841829E-2</v>
      </c>
      <c r="E178" s="370">
        <v>3.1390400000000001E-3</v>
      </c>
      <c r="F178" s="370">
        <v>-2.9087800000000001E-3</v>
      </c>
      <c r="G178" s="370">
        <v>-1.2581419999999999E-2</v>
      </c>
      <c r="H178" s="370">
        <v>-2.1272869999999999E-2</v>
      </c>
      <c r="I178" s="371">
        <v>-3.1643110000000002E-2</v>
      </c>
      <c r="J178" s="371"/>
      <c r="T178" s="35">
        <f t="shared" si="31"/>
        <v>0.14619297000000001</v>
      </c>
      <c r="U178" s="35">
        <f t="shared" si="24"/>
        <v>4.5644190000000001E-2</v>
      </c>
      <c r="V178" s="35">
        <f t="shared" si="25"/>
        <v>1.841829E-2</v>
      </c>
      <c r="W178" s="35">
        <f t="shared" si="26"/>
        <v>3.1390400000000001E-3</v>
      </c>
      <c r="X178" s="35">
        <f t="shared" si="27"/>
        <v>-2.9087800000000001E-3</v>
      </c>
      <c r="Y178" s="35">
        <f t="shared" si="28"/>
        <v>-1.2581419999999999E-2</v>
      </c>
      <c r="Z178" s="35">
        <f t="shared" si="29"/>
        <v>-2.1272869999999999E-2</v>
      </c>
      <c r="AA178" s="35">
        <f t="shared" si="30"/>
        <v>-3.1643110000000002E-2</v>
      </c>
    </row>
    <row r="179" spans="1:27" x14ac:dyDescent="0.25">
      <c r="A179" s="370"/>
      <c r="B179" s="370">
        <v>0.12653818999999999</v>
      </c>
      <c r="C179" s="370">
        <v>3.95871E-2</v>
      </c>
      <c r="D179" s="370">
        <v>1.600948E-2</v>
      </c>
      <c r="E179" s="370">
        <v>2.73347E-3</v>
      </c>
      <c r="F179" s="370">
        <v>-2.53521E-3</v>
      </c>
      <c r="G179" s="370">
        <v>-1.098405E-2</v>
      </c>
      <c r="H179" s="370">
        <v>-1.8607220000000001E-2</v>
      </c>
      <c r="I179" s="371">
        <v>-2.776261E-2</v>
      </c>
      <c r="J179" s="371"/>
      <c r="T179" s="35">
        <f t="shared" si="31"/>
        <v>0.12653818999999999</v>
      </c>
      <c r="U179" s="35">
        <f t="shared" si="24"/>
        <v>3.95871E-2</v>
      </c>
      <c r="V179" s="35">
        <f t="shared" si="25"/>
        <v>1.600948E-2</v>
      </c>
      <c r="W179" s="35">
        <f t="shared" si="26"/>
        <v>2.73347E-3</v>
      </c>
      <c r="X179" s="35">
        <f t="shared" si="27"/>
        <v>-2.53521E-3</v>
      </c>
      <c r="Y179" s="35">
        <f t="shared" si="28"/>
        <v>-1.098405E-2</v>
      </c>
      <c r="Z179" s="35">
        <f t="shared" si="29"/>
        <v>-1.8607220000000001E-2</v>
      </c>
      <c r="AA179" s="35">
        <f t="shared" si="30"/>
        <v>-2.776261E-2</v>
      </c>
    </row>
    <row r="180" spans="1:27" x14ac:dyDescent="0.25">
      <c r="A180" s="370"/>
      <c r="B180" s="370">
        <v>0.10215958999999999</v>
      </c>
      <c r="C180" s="370">
        <v>3.2282810000000002E-2</v>
      </c>
      <c r="D180" s="370">
        <v>1.311465E-2</v>
      </c>
      <c r="E180" s="370">
        <v>2.2464300000000002E-3</v>
      </c>
      <c r="F180" s="370">
        <v>-2.0865800000000002E-3</v>
      </c>
      <c r="G180" s="370">
        <v>-9.0647200000000001E-3</v>
      </c>
      <c r="H180" s="370">
        <v>-1.5400580000000001E-2</v>
      </c>
      <c r="I180" s="371">
        <v>-2.3081830000000001E-2</v>
      </c>
      <c r="J180" s="371"/>
      <c r="T180" s="35">
        <f t="shared" si="31"/>
        <v>0.10215958999999999</v>
      </c>
      <c r="U180" s="35">
        <f t="shared" si="24"/>
        <v>3.2282810000000002E-2</v>
      </c>
      <c r="V180" s="35">
        <f t="shared" si="25"/>
        <v>1.311465E-2</v>
      </c>
      <c r="W180" s="35">
        <f t="shared" si="26"/>
        <v>2.2464300000000002E-3</v>
      </c>
      <c r="X180" s="35">
        <f t="shared" si="27"/>
        <v>-2.0865800000000002E-3</v>
      </c>
      <c r="Y180" s="35">
        <f t="shared" si="28"/>
        <v>-9.0647200000000001E-3</v>
      </c>
      <c r="Z180" s="35">
        <f t="shared" si="29"/>
        <v>-1.5400580000000001E-2</v>
      </c>
      <c r="AA180" s="35">
        <f t="shared" si="30"/>
        <v>-2.3081830000000001E-2</v>
      </c>
    </row>
    <row r="181" spans="1:27" x14ac:dyDescent="0.25">
      <c r="A181" s="370"/>
      <c r="B181" s="370">
        <v>0.10869842</v>
      </c>
      <c r="C181" s="370">
        <v>3.4366920000000002E-2</v>
      </c>
      <c r="D181" s="370">
        <v>1.395678E-2</v>
      </c>
      <c r="E181" s="370">
        <v>2.3899300000000002E-3</v>
      </c>
      <c r="F181" s="370">
        <v>-2.2194900000000002E-3</v>
      </c>
      <c r="G181" s="370">
        <v>-9.6391099999999993E-3</v>
      </c>
      <c r="H181" s="370">
        <v>-1.6370630000000001E-2</v>
      </c>
      <c r="I181" s="371">
        <v>-2.4521899999999999E-2</v>
      </c>
      <c r="J181" s="371"/>
      <c r="T181" s="35">
        <f t="shared" si="31"/>
        <v>0.10869842</v>
      </c>
      <c r="U181" s="35">
        <f t="shared" si="24"/>
        <v>3.4366920000000002E-2</v>
      </c>
      <c r="V181" s="35">
        <f t="shared" si="25"/>
        <v>1.395678E-2</v>
      </c>
      <c r="W181" s="35">
        <f t="shared" si="26"/>
        <v>2.3899300000000002E-3</v>
      </c>
      <c r="X181" s="35">
        <f t="shared" si="27"/>
        <v>-2.2194900000000002E-3</v>
      </c>
      <c r="Y181" s="35">
        <f t="shared" si="28"/>
        <v>-9.6391099999999993E-3</v>
      </c>
      <c r="Z181" s="35">
        <f t="shared" si="29"/>
        <v>-1.6370630000000001E-2</v>
      </c>
      <c r="AA181" s="35">
        <f t="shared" si="30"/>
        <v>-2.4521899999999999E-2</v>
      </c>
    </row>
    <row r="182" spans="1:27" x14ac:dyDescent="0.25">
      <c r="A182" s="370"/>
      <c r="B182" s="370">
        <v>8.0964120000000001E-2</v>
      </c>
      <c r="C182" s="370">
        <v>2.5615220000000001E-2</v>
      </c>
      <c r="D182" s="370">
        <v>1.039347E-2</v>
      </c>
      <c r="E182" s="370">
        <v>1.7782900000000001E-3</v>
      </c>
      <c r="F182" s="370">
        <v>-1.6507799999999999E-3</v>
      </c>
      <c r="G182" s="370">
        <v>-7.1634799999999998E-3</v>
      </c>
      <c r="H182" s="370">
        <v>-1.2154949999999999E-2</v>
      </c>
      <c r="I182" s="371">
        <v>-1.8180249999999998E-2</v>
      </c>
      <c r="J182" s="371"/>
      <c r="T182" s="35">
        <f t="shared" si="31"/>
        <v>8.0964120000000001E-2</v>
      </c>
      <c r="U182" s="35">
        <f t="shared" si="24"/>
        <v>2.5615220000000001E-2</v>
      </c>
      <c r="V182" s="35">
        <f t="shared" si="25"/>
        <v>1.039347E-2</v>
      </c>
      <c r="W182" s="35">
        <f t="shared" si="26"/>
        <v>1.7782900000000001E-3</v>
      </c>
      <c r="X182" s="35">
        <f t="shared" si="27"/>
        <v>-1.6507799999999999E-3</v>
      </c>
      <c r="Y182" s="35">
        <f t="shared" si="28"/>
        <v>-7.1634799999999998E-3</v>
      </c>
      <c r="Z182" s="35">
        <f t="shared" si="29"/>
        <v>-1.2154949999999999E-2</v>
      </c>
      <c r="AA182" s="35">
        <f t="shared" si="30"/>
        <v>-1.8180249999999998E-2</v>
      </c>
    </row>
    <row r="183" spans="1:27" x14ac:dyDescent="0.25">
      <c r="A183" s="370"/>
      <c r="B183" s="370">
        <v>0.1881099</v>
      </c>
      <c r="C183" s="370">
        <v>5.9718529999999999E-2</v>
      </c>
      <c r="D183" s="370">
        <v>2.4192470000000001E-2</v>
      </c>
      <c r="E183" s="370">
        <v>4.1323699999999998E-3</v>
      </c>
      <c r="F183" s="370">
        <v>-3.8327700000000001E-3</v>
      </c>
      <c r="G183" s="370">
        <v>-1.6603699999999999E-2</v>
      </c>
      <c r="H183" s="370">
        <v>-2.811725E-2</v>
      </c>
      <c r="I183" s="371">
        <v>-4.1918690000000002E-2</v>
      </c>
      <c r="J183" s="371"/>
      <c r="T183" s="35">
        <f t="shared" si="31"/>
        <v>0.1881099</v>
      </c>
      <c r="U183" s="35">
        <f t="shared" si="24"/>
        <v>5.9718529999999999E-2</v>
      </c>
      <c r="V183" s="35">
        <f t="shared" si="25"/>
        <v>2.4192470000000001E-2</v>
      </c>
      <c r="W183" s="35">
        <f t="shared" si="26"/>
        <v>4.1323699999999998E-3</v>
      </c>
      <c r="X183" s="35">
        <f t="shared" si="27"/>
        <v>-3.8327700000000001E-3</v>
      </c>
      <c r="Y183" s="35">
        <f t="shared" si="28"/>
        <v>-1.6603699999999999E-2</v>
      </c>
      <c r="Z183" s="35">
        <f t="shared" si="29"/>
        <v>-2.811725E-2</v>
      </c>
      <c r="AA183" s="35">
        <f t="shared" si="30"/>
        <v>-4.1918690000000002E-2</v>
      </c>
    </row>
    <row r="184" spans="1:27" x14ac:dyDescent="0.25">
      <c r="A184" s="370"/>
      <c r="B184" s="370">
        <v>0.23503899</v>
      </c>
      <c r="C184" s="370">
        <v>7.4603569999999994E-2</v>
      </c>
      <c r="D184" s="370">
        <v>3.0258770000000001E-2</v>
      </c>
      <c r="E184" s="370">
        <v>5.1741900000000004E-3</v>
      </c>
      <c r="F184" s="370">
        <v>-4.80169E-3</v>
      </c>
      <c r="G184" s="370">
        <v>-2.0823250000000001E-2</v>
      </c>
      <c r="H184" s="370">
        <v>-3.5306009999999999E-2</v>
      </c>
      <c r="I184" s="371">
        <v>-5.2742560000000001E-2</v>
      </c>
      <c r="J184" s="371"/>
      <c r="T184" s="35">
        <f t="shared" si="31"/>
        <v>0.23503899</v>
      </c>
      <c r="U184" s="35">
        <f t="shared" si="24"/>
        <v>7.4603569999999994E-2</v>
      </c>
      <c r="V184" s="35">
        <f t="shared" si="25"/>
        <v>3.0258770000000001E-2</v>
      </c>
      <c r="W184" s="35">
        <f t="shared" si="26"/>
        <v>5.1741900000000004E-3</v>
      </c>
      <c r="X184" s="35">
        <f t="shared" si="27"/>
        <v>-4.80169E-3</v>
      </c>
      <c r="Y184" s="35">
        <f t="shared" si="28"/>
        <v>-2.0823250000000001E-2</v>
      </c>
      <c r="Z184" s="35">
        <f t="shared" si="29"/>
        <v>-3.5306009999999999E-2</v>
      </c>
      <c r="AA184" s="35">
        <f t="shared" si="30"/>
        <v>-5.2742560000000001E-2</v>
      </c>
    </row>
    <row r="185" spans="1:27" x14ac:dyDescent="0.25">
      <c r="A185" s="370"/>
      <c r="B185" s="370">
        <v>0.10599066</v>
      </c>
      <c r="C185" s="370">
        <v>3.3666700000000001E-2</v>
      </c>
      <c r="D185" s="370">
        <v>1.366678E-2</v>
      </c>
      <c r="E185" s="370">
        <v>2.3386800000000001E-3</v>
      </c>
      <c r="F185" s="370">
        <v>-2.1710800000000001E-3</v>
      </c>
      <c r="G185" s="370">
        <v>-9.4216000000000005E-3</v>
      </c>
      <c r="H185" s="370">
        <v>-1.5986790000000001E-2</v>
      </c>
      <c r="I185" s="371">
        <v>-2.3912599999999999E-2</v>
      </c>
      <c r="J185" s="371"/>
      <c r="T185" s="35">
        <f t="shared" si="31"/>
        <v>0.10599066</v>
      </c>
      <c r="U185" s="35">
        <f t="shared" si="24"/>
        <v>3.3666700000000001E-2</v>
      </c>
      <c r="V185" s="35">
        <f t="shared" si="25"/>
        <v>1.366678E-2</v>
      </c>
      <c r="W185" s="35">
        <f t="shared" si="26"/>
        <v>2.3386800000000001E-3</v>
      </c>
      <c r="X185" s="35">
        <f t="shared" si="27"/>
        <v>-2.1710800000000001E-3</v>
      </c>
      <c r="Y185" s="35">
        <f t="shared" si="28"/>
        <v>-9.4216000000000005E-3</v>
      </c>
      <c r="Z185" s="35">
        <f t="shared" si="29"/>
        <v>-1.5986790000000001E-2</v>
      </c>
      <c r="AA185" s="35">
        <f t="shared" si="30"/>
        <v>-2.3912599999999999E-2</v>
      </c>
    </row>
    <row r="186" spans="1:27" x14ac:dyDescent="0.25">
      <c r="A186" s="370"/>
      <c r="B186" s="370">
        <v>0.14680498</v>
      </c>
      <c r="C186" s="370">
        <v>4.6675689999999999E-2</v>
      </c>
      <c r="D186" s="370">
        <v>1.8966670000000001E-2</v>
      </c>
      <c r="E186" s="370">
        <v>3.24829E-3</v>
      </c>
      <c r="F186" s="370">
        <v>-3.01673E-3</v>
      </c>
      <c r="G186" s="370">
        <v>-1.31015E-2</v>
      </c>
      <c r="H186" s="370">
        <v>-2.2250539999999999E-2</v>
      </c>
      <c r="I186" s="371">
        <v>-3.3329940000000002E-2</v>
      </c>
      <c r="J186" s="371"/>
      <c r="T186" s="35">
        <f t="shared" si="31"/>
        <v>0.14680498</v>
      </c>
      <c r="U186" s="35">
        <f t="shared" si="24"/>
        <v>4.6675689999999999E-2</v>
      </c>
      <c r="V186" s="35">
        <f t="shared" si="25"/>
        <v>1.8966670000000001E-2</v>
      </c>
      <c r="W186" s="35">
        <f t="shared" si="26"/>
        <v>3.24829E-3</v>
      </c>
      <c r="X186" s="35">
        <f t="shared" si="27"/>
        <v>-3.01673E-3</v>
      </c>
      <c r="Y186" s="35">
        <f t="shared" si="28"/>
        <v>-1.31015E-2</v>
      </c>
      <c r="Z186" s="35">
        <f t="shared" si="29"/>
        <v>-2.2250539999999999E-2</v>
      </c>
      <c r="AA186" s="35">
        <f t="shared" si="30"/>
        <v>-3.3329940000000002E-2</v>
      </c>
    </row>
    <row r="187" spans="1:27" x14ac:dyDescent="0.25">
      <c r="A187" s="370"/>
      <c r="B187" s="370">
        <v>0.14858562</v>
      </c>
      <c r="C187" s="370">
        <v>4.7286920000000003E-2</v>
      </c>
      <c r="D187" s="370">
        <v>1.9233110000000001E-2</v>
      </c>
      <c r="E187" s="370">
        <v>3.2964600000000002E-3</v>
      </c>
      <c r="F187" s="370">
        <v>-3.0626300000000002E-3</v>
      </c>
      <c r="G187" s="370">
        <v>-1.331044E-2</v>
      </c>
      <c r="H187" s="370">
        <v>-2.2623890000000001E-2</v>
      </c>
      <c r="I187" s="371">
        <v>-3.393471E-2</v>
      </c>
      <c r="J187" s="371"/>
      <c r="T187" s="35">
        <f t="shared" si="31"/>
        <v>0.14858562</v>
      </c>
      <c r="U187" s="35">
        <f t="shared" si="24"/>
        <v>4.7286920000000003E-2</v>
      </c>
      <c r="V187" s="35">
        <f t="shared" si="25"/>
        <v>1.9233110000000001E-2</v>
      </c>
      <c r="W187" s="35">
        <f t="shared" si="26"/>
        <v>3.2964600000000002E-3</v>
      </c>
      <c r="X187" s="35">
        <f t="shared" si="27"/>
        <v>-3.0626300000000002E-3</v>
      </c>
      <c r="Y187" s="35">
        <f t="shared" si="28"/>
        <v>-1.331044E-2</v>
      </c>
      <c r="Z187" s="35">
        <f t="shared" si="29"/>
        <v>-2.2623890000000001E-2</v>
      </c>
      <c r="AA187" s="35">
        <f t="shared" si="30"/>
        <v>-3.393471E-2</v>
      </c>
    </row>
    <row r="188" spans="1:27" x14ac:dyDescent="0.25">
      <c r="A188" s="370"/>
      <c r="B188" s="370">
        <v>0.19261549</v>
      </c>
      <c r="C188" s="370">
        <v>6.1372740000000002E-2</v>
      </c>
      <c r="D188" s="370">
        <v>2.497715E-2</v>
      </c>
      <c r="E188" s="370">
        <v>4.2829000000000001E-3</v>
      </c>
      <c r="F188" s="370">
        <v>-3.9799400000000004E-3</v>
      </c>
      <c r="G188" s="370">
        <v>-1.7304119999999999E-2</v>
      </c>
      <c r="H188" s="370">
        <v>-2.9425420000000001E-2</v>
      </c>
      <c r="I188" s="371">
        <v>-4.4169880000000002E-2</v>
      </c>
      <c r="J188" s="371"/>
      <c r="T188" s="35">
        <f t="shared" si="31"/>
        <v>0.19261549</v>
      </c>
      <c r="U188" s="35">
        <f t="shared" si="24"/>
        <v>6.1372740000000002E-2</v>
      </c>
      <c r="V188" s="35">
        <f t="shared" si="25"/>
        <v>2.497715E-2</v>
      </c>
      <c r="W188" s="35">
        <f t="shared" si="26"/>
        <v>4.2829000000000001E-3</v>
      </c>
      <c r="X188" s="35">
        <f t="shared" si="27"/>
        <v>-3.9799400000000004E-3</v>
      </c>
      <c r="Y188" s="35">
        <f t="shared" si="28"/>
        <v>-1.7304119999999999E-2</v>
      </c>
      <c r="Z188" s="35">
        <f t="shared" si="29"/>
        <v>-2.9425420000000001E-2</v>
      </c>
      <c r="AA188" s="35">
        <f t="shared" si="30"/>
        <v>-4.4169880000000002E-2</v>
      </c>
    </row>
    <row r="189" spans="1:27" x14ac:dyDescent="0.25">
      <c r="A189" s="370"/>
      <c r="B189" s="370">
        <v>0.13696757000000001</v>
      </c>
      <c r="C189" s="370">
        <v>4.3689239999999997E-2</v>
      </c>
      <c r="D189" s="370">
        <v>1.7795040000000002E-2</v>
      </c>
      <c r="E189" s="370">
        <v>3.0533700000000001E-3</v>
      </c>
      <c r="F189" s="370">
        <v>-2.8383000000000002E-3</v>
      </c>
      <c r="G189" s="370">
        <v>-1.234793E-2</v>
      </c>
      <c r="H189" s="370">
        <v>-2.1011910000000002E-2</v>
      </c>
      <c r="I189" s="371">
        <v>-3.1576149999999997E-2</v>
      </c>
      <c r="J189" s="371"/>
      <c r="T189" s="35">
        <f t="shared" si="31"/>
        <v>0.13696757000000001</v>
      </c>
      <c r="U189" s="35">
        <f t="shared" si="24"/>
        <v>4.3689239999999997E-2</v>
      </c>
      <c r="V189" s="35">
        <f t="shared" si="25"/>
        <v>1.7795040000000002E-2</v>
      </c>
      <c r="W189" s="35">
        <f t="shared" si="26"/>
        <v>3.0533700000000001E-3</v>
      </c>
      <c r="X189" s="35">
        <f t="shared" si="27"/>
        <v>-2.8383000000000002E-3</v>
      </c>
      <c r="Y189" s="35">
        <f t="shared" si="28"/>
        <v>-1.234793E-2</v>
      </c>
      <c r="Z189" s="35">
        <f t="shared" si="29"/>
        <v>-2.1011910000000002E-2</v>
      </c>
      <c r="AA189" s="35">
        <f t="shared" si="30"/>
        <v>-3.1576149999999997E-2</v>
      </c>
    </row>
    <row r="190" spans="1:27" x14ac:dyDescent="0.25">
      <c r="A190" s="370"/>
      <c r="B190" s="370">
        <v>8.4195500000000006E-2</v>
      </c>
      <c r="C190" s="370">
        <v>2.6907170000000001E-2</v>
      </c>
      <c r="D190" s="370">
        <v>1.098326E-2</v>
      </c>
      <c r="E190" s="370">
        <v>1.8879400000000001E-3</v>
      </c>
      <c r="F190" s="370">
        <v>-1.7564799999999999E-3</v>
      </c>
      <c r="G190" s="370">
        <v>-7.6542099999999998E-3</v>
      </c>
      <c r="H190" s="370">
        <v>-1.304931E-2</v>
      </c>
      <c r="I190" s="371">
        <v>-1.9670099999999999E-2</v>
      </c>
      <c r="J190" s="371"/>
      <c r="T190" s="35">
        <f t="shared" si="31"/>
        <v>8.4195500000000006E-2</v>
      </c>
      <c r="U190" s="35">
        <f t="shared" si="24"/>
        <v>2.6907170000000001E-2</v>
      </c>
      <c r="V190" s="35">
        <f t="shared" si="25"/>
        <v>1.098326E-2</v>
      </c>
      <c r="W190" s="35">
        <f t="shared" si="26"/>
        <v>1.8879400000000001E-3</v>
      </c>
      <c r="X190" s="35">
        <f t="shared" si="27"/>
        <v>-1.7564799999999999E-3</v>
      </c>
      <c r="Y190" s="35">
        <f t="shared" si="28"/>
        <v>-7.6542099999999998E-3</v>
      </c>
      <c r="Z190" s="35">
        <f t="shared" si="29"/>
        <v>-1.304931E-2</v>
      </c>
      <c r="AA190" s="35">
        <f t="shared" si="30"/>
        <v>-1.9670099999999999E-2</v>
      </c>
    </row>
    <row r="191" spans="1:27" x14ac:dyDescent="0.25">
      <c r="A191" s="370"/>
      <c r="B191" s="370">
        <v>8.0972580000000002E-2</v>
      </c>
      <c r="C191" s="370">
        <v>2.5954040000000001E-2</v>
      </c>
      <c r="D191" s="370">
        <v>1.061835E-2</v>
      </c>
      <c r="E191" s="370">
        <v>1.8285199999999999E-3</v>
      </c>
      <c r="F191" s="370">
        <v>-1.70268E-3</v>
      </c>
      <c r="G191" s="370">
        <v>-7.4319599999999996E-3</v>
      </c>
      <c r="H191" s="370">
        <v>-1.269382E-2</v>
      </c>
      <c r="I191" s="371">
        <v>-1.9191550000000002E-2</v>
      </c>
      <c r="J191" s="371"/>
      <c r="T191" s="35">
        <f t="shared" si="31"/>
        <v>8.0972580000000002E-2</v>
      </c>
      <c r="U191" s="35">
        <f t="shared" si="24"/>
        <v>2.5954040000000001E-2</v>
      </c>
      <c r="V191" s="35">
        <f t="shared" si="25"/>
        <v>1.061835E-2</v>
      </c>
      <c r="W191" s="35">
        <f t="shared" si="26"/>
        <v>1.8285199999999999E-3</v>
      </c>
      <c r="X191" s="35">
        <f t="shared" si="27"/>
        <v>-1.70268E-3</v>
      </c>
      <c r="Y191" s="35">
        <f t="shared" si="28"/>
        <v>-7.4319599999999996E-3</v>
      </c>
      <c r="Z191" s="35">
        <f t="shared" si="29"/>
        <v>-1.269382E-2</v>
      </c>
      <c r="AA191" s="35">
        <f t="shared" si="30"/>
        <v>-1.9191550000000002E-2</v>
      </c>
    </row>
    <row r="192" spans="1:27" x14ac:dyDescent="0.25">
      <c r="A192" s="370"/>
      <c r="B192" s="370">
        <v>9.1398789999999994E-2</v>
      </c>
      <c r="C192" s="370">
        <v>2.9559120000000001E-2</v>
      </c>
      <c r="D192" s="370">
        <v>1.213988E-2</v>
      </c>
      <c r="E192" s="370">
        <v>2.0962300000000001E-3</v>
      </c>
      <c r="F192" s="370">
        <v>-1.9543899999999999E-3</v>
      </c>
      <c r="G192" s="370">
        <v>-8.5500300000000001E-3</v>
      </c>
      <c r="H192" s="370">
        <v>-1.4639370000000001E-2</v>
      </c>
      <c r="I192" s="371">
        <v>-2.2217779999999999E-2</v>
      </c>
      <c r="J192" s="371"/>
      <c r="T192" s="35">
        <f t="shared" si="31"/>
        <v>9.1398789999999994E-2</v>
      </c>
      <c r="U192" s="35">
        <f t="shared" si="24"/>
        <v>2.9559120000000001E-2</v>
      </c>
      <c r="V192" s="35">
        <f t="shared" si="25"/>
        <v>1.213988E-2</v>
      </c>
      <c r="W192" s="35">
        <f t="shared" si="26"/>
        <v>2.0962300000000001E-3</v>
      </c>
      <c r="X192" s="35">
        <f t="shared" si="27"/>
        <v>-1.9543899999999999E-3</v>
      </c>
      <c r="Y192" s="35">
        <f t="shared" si="28"/>
        <v>-8.5500300000000001E-3</v>
      </c>
      <c r="Z192" s="35">
        <f t="shared" si="29"/>
        <v>-1.4639370000000001E-2</v>
      </c>
      <c r="AA192" s="35">
        <f t="shared" si="30"/>
        <v>-2.2217779999999999E-2</v>
      </c>
    </row>
    <row r="193" spans="1:27" x14ac:dyDescent="0.25">
      <c r="A193" s="370"/>
      <c r="B193" s="370">
        <v>9.6591350000000006E-2</v>
      </c>
      <c r="C193" s="370">
        <v>3.1237319999999999E-2</v>
      </c>
      <c r="D193" s="370">
        <v>1.2823920000000001E-2</v>
      </c>
      <c r="E193" s="370">
        <v>2.2135700000000002E-3</v>
      </c>
      <c r="F193" s="370">
        <v>-2.0634500000000001E-3</v>
      </c>
      <c r="G193" s="370">
        <v>-9.0241799999999997E-3</v>
      </c>
      <c r="H193" s="370">
        <v>-1.544564E-2</v>
      </c>
      <c r="I193" s="371">
        <v>-2.3428239999999999E-2</v>
      </c>
      <c r="J193" s="371"/>
      <c r="T193" s="35">
        <f t="shared" si="31"/>
        <v>9.6591350000000006E-2</v>
      </c>
      <c r="U193" s="35">
        <f t="shared" si="24"/>
        <v>3.1237319999999999E-2</v>
      </c>
      <c r="V193" s="35">
        <f t="shared" si="25"/>
        <v>1.2823920000000001E-2</v>
      </c>
      <c r="W193" s="35">
        <f t="shared" si="26"/>
        <v>2.2135700000000002E-3</v>
      </c>
      <c r="X193" s="35">
        <f t="shared" si="27"/>
        <v>-2.0634500000000001E-3</v>
      </c>
      <c r="Y193" s="35">
        <f t="shared" si="28"/>
        <v>-9.0241799999999997E-3</v>
      </c>
      <c r="Z193" s="35">
        <f t="shared" si="29"/>
        <v>-1.544564E-2</v>
      </c>
      <c r="AA193" s="35">
        <f t="shared" si="30"/>
        <v>-2.3428239999999999E-2</v>
      </c>
    </row>
    <row r="194" spans="1:27" x14ac:dyDescent="0.25">
      <c r="A194" s="370"/>
      <c r="B194" s="370">
        <v>7.0598289999999994E-2</v>
      </c>
      <c r="C194" s="370">
        <v>2.282317E-2</v>
      </c>
      <c r="D194" s="370">
        <v>9.3610900000000007E-3</v>
      </c>
      <c r="E194" s="370">
        <v>1.6145899999999999E-3</v>
      </c>
      <c r="F194" s="370">
        <v>-1.5045099999999999E-3</v>
      </c>
      <c r="G194" s="370">
        <v>-6.5749900000000002E-3</v>
      </c>
      <c r="H194" s="370">
        <v>-1.1244469999999999E-2</v>
      </c>
      <c r="I194" s="371">
        <v>-1.7033570000000001E-2</v>
      </c>
      <c r="J194" s="371"/>
      <c r="T194" s="35">
        <f t="shared" si="31"/>
        <v>7.0598289999999994E-2</v>
      </c>
      <c r="U194" s="35">
        <f t="shared" si="24"/>
        <v>2.282317E-2</v>
      </c>
      <c r="V194" s="35">
        <f t="shared" si="25"/>
        <v>9.3610900000000007E-3</v>
      </c>
      <c r="W194" s="35">
        <f t="shared" si="26"/>
        <v>1.6145899999999999E-3</v>
      </c>
      <c r="X194" s="35">
        <f t="shared" si="27"/>
        <v>-1.5045099999999999E-3</v>
      </c>
      <c r="Y194" s="35">
        <f t="shared" si="28"/>
        <v>-6.5749900000000002E-3</v>
      </c>
      <c r="Z194" s="35">
        <f t="shared" si="29"/>
        <v>-1.1244469999999999E-2</v>
      </c>
      <c r="AA194" s="35">
        <f t="shared" si="30"/>
        <v>-1.7033570000000001E-2</v>
      </c>
    </row>
    <row r="195" spans="1:27" x14ac:dyDescent="0.25">
      <c r="A195" s="370"/>
      <c r="B195" s="370">
        <v>0.15253232</v>
      </c>
      <c r="C195" s="370">
        <v>4.9325809999999998E-2</v>
      </c>
      <c r="D195" s="370">
        <v>2.0205399999999998E-2</v>
      </c>
      <c r="E195" s="370">
        <v>3.4809799999999998E-3</v>
      </c>
      <c r="F195" s="370">
        <v>-3.2418E-3</v>
      </c>
      <c r="G195" s="370">
        <v>-1.4151550000000001E-2</v>
      </c>
      <c r="H195" s="370">
        <v>-2.417128E-2</v>
      </c>
      <c r="I195" s="371">
        <v>-3.6540969999999999E-2</v>
      </c>
      <c r="J195" s="371"/>
      <c r="T195" s="35">
        <f t="shared" si="31"/>
        <v>0.15253232</v>
      </c>
      <c r="U195" s="35">
        <f t="shared" si="24"/>
        <v>4.9325809999999998E-2</v>
      </c>
      <c r="V195" s="35">
        <f t="shared" si="25"/>
        <v>2.0205399999999998E-2</v>
      </c>
      <c r="W195" s="35">
        <f t="shared" si="26"/>
        <v>3.4809799999999998E-3</v>
      </c>
      <c r="X195" s="35">
        <f t="shared" si="27"/>
        <v>-3.2418E-3</v>
      </c>
      <c r="Y195" s="35">
        <f t="shared" si="28"/>
        <v>-1.4151550000000001E-2</v>
      </c>
      <c r="Z195" s="35">
        <f t="shared" si="29"/>
        <v>-2.417128E-2</v>
      </c>
      <c r="AA195" s="35">
        <f t="shared" si="30"/>
        <v>-3.6540969999999999E-2</v>
      </c>
    </row>
    <row r="196" spans="1:27" x14ac:dyDescent="0.25">
      <c r="A196" s="370"/>
      <c r="B196" s="370">
        <v>0.20399700000000001</v>
      </c>
      <c r="C196" s="370">
        <v>6.6025860000000006E-2</v>
      </c>
      <c r="D196" s="370">
        <v>2.7057979999999999E-2</v>
      </c>
      <c r="E196" s="370">
        <v>4.66308E-3</v>
      </c>
      <c r="F196" s="370">
        <v>-4.3433500000000002E-3</v>
      </c>
      <c r="G196" s="370">
        <v>-1.8965880000000001E-2</v>
      </c>
      <c r="H196" s="370">
        <v>-3.2405259999999998E-2</v>
      </c>
      <c r="I196" s="371">
        <v>-4.9016400000000002E-2</v>
      </c>
      <c r="J196" s="371"/>
      <c r="T196" s="35">
        <f t="shared" si="31"/>
        <v>0.20399700000000001</v>
      </c>
      <c r="U196" s="35">
        <f t="shared" si="24"/>
        <v>6.6025860000000006E-2</v>
      </c>
      <c r="V196" s="35">
        <f t="shared" si="25"/>
        <v>2.7057979999999999E-2</v>
      </c>
      <c r="W196" s="35">
        <f t="shared" si="26"/>
        <v>4.66308E-3</v>
      </c>
      <c r="X196" s="35">
        <f t="shared" si="27"/>
        <v>-4.3433500000000002E-3</v>
      </c>
      <c r="Y196" s="35">
        <f t="shared" si="28"/>
        <v>-1.8965880000000001E-2</v>
      </c>
      <c r="Z196" s="35">
        <f t="shared" si="29"/>
        <v>-3.2405259999999998E-2</v>
      </c>
      <c r="AA196" s="35">
        <f t="shared" si="30"/>
        <v>-4.9016400000000002E-2</v>
      </c>
    </row>
    <row r="197" spans="1:27" x14ac:dyDescent="0.25">
      <c r="A197" s="370"/>
      <c r="B197" s="370">
        <v>9.2052419999999996E-2</v>
      </c>
      <c r="C197" s="370">
        <v>2.9823039999999999E-2</v>
      </c>
      <c r="D197" s="370">
        <v>1.2232170000000001E-2</v>
      </c>
      <c r="E197" s="370">
        <v>2.1095100000000002E-3</v>
      </c>
      <c r="F197" s="370">
        <v>-1.96554E-3</v>
      </c>
      <c r="G197" s="370">
        <v>-8.5883399999999999E-3</v>
      </c>
      <c r="H197" s="370">
        <v>-1.4684910000000001E-2</v>
      </c>
      <c r="I197" s="371">
        <v>-2.2239499999999999E-2</v>
      </c>
      <c r="J197" s="371"/>
      <c r="T197" s="35">
        <f t="shared" si="31"/>
        <v>9.2052419999999996E-2</v>
      </c>
      <c r="U197" s="35">
        <f t="shared" si="24"/>
        <v>2.9823039999999999E-2</v>
      </c>
      <c r="V197" s="35">
        <f t="shared" si="25"/>
        <v>1.2232170000000001E-2</v>
      </c>
      <c r="W197" s="35">
        <f t="shared" si="26"/>
        <v>2.1095100000000002E-3</v>
      </c>
      <c r="X197" s="35">
        <f t="shared" si="27"/>
        <v>-1.96554E-3</v>
      </c>
      <c r="Y197" s="35">
        <f t="shared" si="28"/>
        <v>-8.5883399999999999E-3</v>
      </c>
      <c r="Z197" s="35">
        <f t="shared" si="29"/>
        <v>-1.4684910000000001E-2</v>
      </c>
      <c r="AA197" s="35">
        <f t="shared" si="30"/>
        <v>-2.2239499999999999E-2</v>
      </c>
    </row>
    <row r="198" spans="1:27" x14ac:dyDescent="0.25">
      <c r="A198" s="370"/>
      <c r="B198" s="370">
        <v>0.14460144999999999</v>
      </c>
      <c r="C198" s="370">
        <v>4.690366E-2</v>
      </c>
      <c r="D198" s="370">
        <v>1.9256530000000001E-2</v>
      </c>
      <c r="E198" s="370">
        <v>3.3235000000000001E-3</v>
      </c>
      <c r="F198" s="370">
        <v>-3.0978500000000001E-3</v>
      </c>
      <c r="G198" s="370">
        <v>-1.3545679999999999E-2</v>
      </c>
      <c r="H198" s="370">
        <v>-2.3180329999999999E-2</v>
      </c>
      <c r="I198" s="371">
        <v>-3.515298E-2</v>
      </c>
      <c r="J198" s="371"/>
      <c r="T198" s="35">
        <f t="shared" si="31"/>
        <v>0.14460144999999999</v>
      </c>
      <c r="U198" s="35">
        <f t="shared" si="24"/>
        <v>4.690366E-2</v>
      </c>
      <c r="V198" s="35">
        <f t="shared" si="25"/>
        <v>1.9256530000000001E-2</v>
      </c>
      <c r="W198" s="35">
        <f t="shared" si="26"/>
        <v>3.3235000000000001E-3</v>
      </c>
      <c r="X198" s="35">
        <f t="shared" si="27"/>
        <v>-3.0978500000000001E-3</v>
      </c>
      <c r="Y198" s="35">
        <f t="shared" si="28"/>
        <v>-1.3545679999999999E-2</v>
      </c>
      <c r="Z198" s="35">
        <f t="shared" si="29"/>
        <v>-2.3180329999999999E-2</v>
      </c>
      <c r="AA198" s="35">
        <f t="shared" si="30"/>
        <v>-3.515298E-2</v>
      </c>
    </row>
    <row r="199" spans="1:27" x14ac:dyDescent="0.25">
      <c r="A199" s="370"/>
      <c r="B199" s="370">
        <v>0.12931925</v>
      </c>
      <c r="C199" s="370">
        <v>4.1995810000000001E-2</v>
      </c>
      <c r="D199" s="370">
        <v>1.7257330000000001E-2</v>
      </c>
      <c r="E199" s="370">
        <v>2.9806400000000001E-3</v>
      </c>
      <c r="F199" s="370">
        <v>-2.7792400000000001E-3</v>
      </c>
      <c r="G199" s="370">
        <v>-1.216077E-2</v>
      </c>
      <c r="H199" s="370">
        <v>-2.0826330000000001E-2</v>
      </c>
      <c r="I199" s="371">
        <v>-3.1623060000000001E-2</v>
      </c>
      <c r="J199" s="371"/>
      <c r="T199" s="35">
        <f t="shared" si="31"/>
        <v>0.12931925</v>
      </c>
      <c r="U199" s="35">
        <f t="shared" si="24"/>
        <v>4.1995810000000001E-2</v>
      </c>
      <c r="V199" s="35">
        <f t="shared" si="25"/>
        <v>1.7257330000000001E-2</v>
      </c>
      <c r="W199" s="35">
        <f t="shared" si="26"/>
        <v>2.9806400000000001E-3</v>
      </c>
      <c r="X199" s="35">
        <f t="shared" si="27"/>
        <v>-2.7792400000000001E-3</v>
      </c>
      <c r="Y199" s="35">
        <f t="shared" si="28"/>
        <v>-1.216077E-2</v>
      </c>
      <c r="Z199" s="35">
        <f t="shared" si="29"/>
        <v>-2.0826330000000001E-2</v>
      </c>
      <c r="AA199" s="35">
        <f t="shared" si="30"/>
        <v>-3.1623060000000001E-2</v>
      </c>
    </row>
    <row r="200" spans="1:27" x14ac:dyDescent="0.25">
      <c r="A200" s="370"/>
      <c r="B200" s="370">
        <v>0.16762495999999999</v>
      </c>
      <c r="C200" s="370">
        <v>5.4490139999999999E-2</v>
      </c>
      <c r="D200" s="370">
        <v>2.240286E-2</v>
      </c>
      <c r="E200" s="370">
        <v>3.87083E-3</v>
      </c>
      <c r="F200" s="370">
        <v>-3.6099499999999998E-3</v>
      </c>
      <c r="G200" s="370">
        <v>-1.5801010000000001E-2</v>
      </c>
      <c r="H200" s="370">
        <v>-2.707114E-2</v>
      </c>
      <c r="I200" s="371">
        <v>-4.1132229999999999E-2</v>
      </c>
      <c r="J200" s="371"/>
      <c r="T200" s="35">
        <f t="shared" si="31"/>
        <v>0.16762495999999999</v>
      </c>
      <c r="U200" s="35">
        <f t="shared" si="24"/>
        <v>5.4490139999999999E-2</v>
      </c>
      <c r="V200" s="35">
        <f t="shared" si="25"/>
        <v>2.240286E-2</v>
      </c>
      <c r="W200" s="35">
        <f t="shared" si="26"/>
        <v>3.87083E-3</v>
      </c>
      <c r="X200" s="35">
        <f t="shared" si="27"/>
        <v>-3.6099499999999998E-3</v>
      </c>
      <c r="Y200" s="35">
        <f t="shared" si="28"/>
        <v>-1.5801010000000001E-2</v>
      </c>
      <c r="Z200" s="35">
        <f t="shared" si="29"/>
        <v>-2.707114E-2</v>
      </c>
      <c r="AA200" s="35">
        <f t="shared" si="30"/>
        <v>-4.1132229999999999E-2</v>
      </c>
    </row>
    <row r="201" spans="1:27" x14ac:dyDescent="0.25">
      <c r="A201" s="370"/>
      <c r="B201" s="370">
        <v>0.11930652999999999</v>
      </c>
      <c r="C201" s="370">
        <v>3.8826779999999998E-2</v>
      </c>
      <c r="D201" s="370">
        <v>1.5975159999999999E-2</v>
      </c>
      <c r="E201" s="370">
        <v>2.7618899999999999E-3</v>
      </c>
      <c r="F201" s="370">
        <v>-2.5764799999999999E-3</v>
      </c>
      <c r="G201" s="370">
        <v>-1.128359E-2</v>
      </c>
      <c r="H201" s="370">
        <v>-1.9343639999999999E-2</v>
      </c>
      <c r="I201" s="371">
        <v>-2.9421059999999999E-2</v>
      </c>
      <c r="J201" s="371"/>
      <c r="T201" s="35">
        <f t="shared" si="31"/>
        <v>0.11930652999999999</v>
      </c>
      <c r="U201" s="35">
        <f t="shared" si="24"/>
        <v>3.8826779999999998E-2</v>
      </c>
      <c r="V201" s="35">
        <f t="shared" si="25"/>
        <v>1.5975159999999999E-2</v>
      </c>
      <c r="W201" s="35">
        <f t="shared" si="26"/>
        <v>2.7618899999999999E-3</v>
      </c>
      <c r="X201" s="35">
        <f t="shared" si="27"/>
        <v>-2.5764799999999999E-3</v>
      </c>
      <c r="Y201" s="35">
        <f t="shared" si="28"/>
        <v>-1.128359E-2</v>
      </c>
      <c r="Z201" s="35">
        <f t="shared" si="29"/>
        <v>-1.9343639999999999E-2</v>
      </c>
      <c r="AA201" s="35">
        <f t="shared" si="30"/>
        <v>-2.9421059999999999E-2</v>
      </c>
    </row>
    <row r="202" spans="1:27" x14ac:dyDescent="0.25">
      <c r="A202" s="370"/>
      <c r="B202" s="370">
        <v>7.349427E-2</v>
      </c>
      <c r="C202" s="370">
        <v>2.3986670000000002E-2</v>
      </c>
      <c r="D202" s="370">
        <v>9.8917299999999996E-3</v>
      </c>
      <c r="E202" s="370">
        <v>1.7132499999999999E-3</v>
      </c>
      <c r="F202" s="370">
        <v>-1.59964E-3</v>
      </c>
      <c r="G202" s="370">
        <v>-7.0171599999999997E-3</v>
      </c>
      <c r="H202" s="370">
        <v>-1.205209E-2</v>
      </c>
      <c r="I202" s="371">
        <v>-1.8386670000000001E-2</v>
      </c>
      <c r="J202" s="371"/>
      <c r="T202" s="35">
        <f t="shared" si="31"/>
        <v>7.349427E-2</v>
      </c>
      <c r="U202" s="35">
        <f t="shared" ref="U202:U220" si="32">C202-L202</f>
        <v>2.3986670000000002E-2</v>
      </c>
      <c r="V202" s="35">
        <f t="shared" ref="V202:V220" si="33">D202-M202</f>
        <v>9.8917299999999996E-3</v>
      </c>
      <c r="W202" s="35">
        <f t="shared" ref="W202:W220" si="34">E202-N202</f>
        <v>1.7132499999999999E-3</v>
      </c>
      <c r="X202" s="35">
        <f t="shared" ref="X202:X220" si="35">F202-O202</f>
        <v>-1.59964E-3</v>
      </c>
      <c r="Y202" s="35">
        <f t="shared" ref="Y202:Y220" si="36">G202-P202</f>
        <v>-7.0171599999999997E-3</v>
      </c>
      <c r="Z202" s="35">
        <f t="shared" ref="Z202:Z220" si="37">H202-Q202</f>
        <v>-1.205209E-2</v>
      </c>
      <c r="AA202" s="35">
        <f t="shared" ref="AA202:AA220" si="38">I202-R202</f>
        <v>-1.8386670000000001E-2</v>
      </c>
    </row>
    <row r="203" spans="1:27" x14ac:dyDescent="0.25">
      <c r="A203" s="370"/>
      <c r="B203" s="370">
        <v>7.0593929999999999E-2</v>
      </c>
      <c r="C203" s="370">
        <v>2.312579E-2</v>
      </c>
      <c r="D203" s="370">
        <v>9.5594400000000006E-3</v>
      </c>
      <c r="E203" s="370">
        <v>1.6587500000000001E-3</v>
      </c>
      <c r="F203" s="370">
        <v>-1.55013E-3</v>
      </c>
      <c r="G203" s="370">
        <v>-6.8112299999999997E-3</v>
      </c>
      <c r="H203" s="370">
        <v>-1.172013E-2</v>
      </c>
      <c r="I203" s="371">
        <v>-1.7934229999999999E-2</v>
      </c>
      <c r="J203" s="371"/>
      <c r="T203" s="35">
        <f t="shared" ref="T203:T220" si="39">B203-K203</f>
        <v>7.0593929999999999E-2</v>
      </c>
      <c r="U203" s="35">
        <f t="shared" si="32"/>
        <v>2.312579E-2</v>
      </c>
      <c r="V203" s="35">
        <f t="shared" si="33"/>
        <v>9.5594400000000006E-3</v>
      </c>
      <c r="W203" s="35">
        <f t="shared" si="34"/>
        <v>1.6587500000000001E-3</v>
      </c>
      <c r="X203" s="35">
        <f t="shared" si="35"/>
        <v>-1.55013E-3</v>
      </c>
      <c r="Y203" s="35">
        <f t="shared" si="36"/>
        <v>-6.8112299999999997E-3</v>
      </c>
      <c r="Z203" s="35">
        <f t="shared" si="37"/>
        <v>-1.172013E-2</v>
      </c>
      <c r="AA203" s="35">
        <f t="shared" si="38"/>
        <v>-1.7934229999999999E-2</v>
      </c>
    </row>
    <row r="204" spans="1:27" x14ac:dyDescent="0.25">
      <c r="A204" s="370"/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0">
        <v>0</v>
      </c>
      <c r="I204" s="371">
        <v>0</v>
      </c>
      <c r="J204" s="371"/>
      <c r="T204" s="35">
        <f t="shared" si="39"/>
        <v>0</v>
      </c>
      <c r="U204" s="35">
        <f t="shared" si="32"/>
        <v>0</v>
      </c>
      <c r="V204" s="35">
        <f t="shared" si="33"/>
        <v>0</v>
      </c>
      <c r="W204" s="35">
        <f t="shared" si="34"/>
        <v>0</v>
      </c>
      <c r="X204" s="35">
        <f t="shared" si="35"/>
        <v>0</v>
      </c>
      <c r="Y204" s="35">
        <f t="shared" si="36"/>
        <v>0</v>
      </c>
      <c r="Z204" s="35">
        <f t="shared" si="37"/>
        <v>0</v>
      </c>
      <c r="AA204" s="35">
        <f t="shared" si="38"/>
        <v>0</v>
      </c>
    </row>
    <row r="205" spans="1:27" x14ac:dyDescent="0.25"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0">
        <v>0</v>
      </c>
      <c r="I205" s="371">
        <v>0</v>
      </c>
      <c r="J205" s="371"/>
      <c r="T205" s="35">
        <f t="shared" si="39"/>
        <v>0</v>
      </c>
      <c r="U205" s="35">
        <f t="shared" si="32"/>
        <v>0</v>
      </c>
      <c r="V205" s="35">
        <f t="shared" si="33"/>
        <v>0</v>
      </c>
      <c r="W205" s="35">
        <f t="shared" si="34"/>
        <v>0</v>
      </c>
      <c r="X205" s="35">
        <f t="shared" si="35"/>
        <v>0</v>
      </c>
      <c r="Y205" s="35">
        <f t="shared" si="36"/>
        <v>0</v>
      </c>
      <c r="Z205" s="35">
        <f t="shared" si="37"/>
        <v>0</v>
      </c>
      <c r="AA205" s="35">
        <f t="shared" si="38"/>
        <v>0</v>
      </c>
    </row>
    <row r="206" spans="1:27" x14ac:dyDescent="0.25">
      <c r="B206" s="370">
        <v>0</v>
      </c>
      <c r="C206" s="370">
        <v>0</v>
      </c>
      <c r="D206" s="370">
        <v>0</v>
      </c>
      <c r="E206" s="370">
        <v>0</v>
      </c>
      <c r="F206" s="370">
        <v>0</v>
      </c>
      <c r="G206" s="370">
        <v>0</v>
      </c>
      <c r="H206" s="370">
        <v>0</v>
      </c>
      <c r="I206" s="371">
        <v>0</v>
      </c>
      <c r="J206" s="371"/>
      <c r="T206" s="35">
        <f t="shared" si="39"/>
        <v>0</v>
      </c>
      <c r="U206" s="35">
        <f t="shared" si="32"/>
        <v>0</v>
      </c>
      <c r="V206" s="35">
        <f t="shared" si="33"/>
        <v>0</v>
      </c>
      <c r="W206" s="35">
        <f t="shared" si="34"/>
        <v>0</v>
      </c>
      <c r="X206" s="35">
        <f t="shared" si="35"/>
        <v>0</v>
      </c>
      <c r="Y206" s="35">
        <f t="shared" si="36"/>
        <v>0</v>
      </c>
      <c r="Z206" s="35">
        <f t="shared" si="37"/>
        <v>0</v>
      </c>
      <c r="AA206" s="35">
        <f t="shared" si="38"/>
        <v>0</v>
      </c>
    </row>
    <row r="207" spans="1:27" x14ac:dyDescent="0.25">
      <c r="B207" s="370">
        <v>0</v>
      </c>
      <c r="C207" s="370">
        <v>0</v>
      </c>
      <c r="D207" s="370">
        <v>0</v>
      </c>
      <c r="E207" s="370">
        <v>0</v>
      </c>
      <c r="F207" s="370">
        <v>0</v>
      </c>
      <c r="G207" s="370">
        <v>0</v>
      </c>
      <c r="H207" s="370">
        <v>0</v>
      </c>
      <c r="I207" s="371">
        <v>0</v>
      </c>
      <c r="J207" s="371"/>
      <c r="T207" s="35">
        <f t="shared" si="39"/>
        <v>0</v>
      </c>
      <c r="U207" s="35">
        <f t="shared" si="32"/>
        <v>0</v>
      </c>
      <c r="V207" s="35">
        <f t="shared" si="33"/>
        <v>0</v>
      </c>
      <c r="W207" s="35">
        <f t="shared" si="34"/>
        <v>0</v>
      </c>
      <c r="X207" s="35">
        <f t="shared" si="35"/>
        <v>0</v>
      </c>
      <c r="Y207" s="35">
        <f t="shared" si="36"/>
        <v>0</v>
      </c>
      <c r="Z207" s="35">
        <f t="shared" si="37"/>
        <v>0</v>
      </c>
      <c r="AA207" s="35">
        <f t="shared" si="38"/>
        <v>0</v>
      </c>
    </row>
    <row r="208" spans="1:27" x14ac:dyDescent="0.25">
      <c r="B208" s="370">
        <v>0</v>
      </c>
      <c r="C208" s="370">
        <v>0</v>
      </c>
      <c r="D208" s="370">
        <v>0</v>
      </c>
      <c r="E208" s="370">
        <v>0</v>
      </c>
      <c r="F208" s="370">
        <v>0</v>
      </c>
      <c r="G208" s="370">
        <v>0</v>
      </c>
      <c r="H208" s="370">
        <v>0</v>
      </c>
      <c r="I208" s="371">
        <v>0</v>
      </c>
      <c r="J208" s="371"/>
      <c r="T208" s="35">
        <f t="shared" si="39"/>
        <v>0</v>
      </c>
      <c r="U208" s="35">
        <f t="shared" si="32"/>
        <v>0</v>
      </c>
      <c r="V208" s="35">
        <f t="shared" si="33"/>
        <v>0</v>
      </c>
      <c r="W208" s="35">
        <f t="shared" si="34"/>
        <v>0</v>
      </c>
      <c r="X208" s="35">
        <f t="shared" si="35"/>
        <v>0</v>
      </c>
      <c r="Y208" s="35">
        <f t="shared" si="36"/>
        <v>0</v>
      </c>
      <c r="Z208" s="35">
        <f t="shared" si="37"/>
        <v>0</v>
      </c>
      <c r="AA208" s="35">
        <f t="shared" si="38"/>
        <v>0</v>
      </c>
    </row>
    <row r="209" spans="2:27" x14ac:dyDescent="0.25">
      <c r="B209" s="370">
        <v>0</v>
      </c>
      <c r="C209" s="370">
        <v>0</v>
      </c>
      <c r="D209" s="370">
        <v>0</v>
      </c>
      <c r="E209" s="370">
        <v>0</v>
      </c>
      <c r="F209" s="370">
        <v>0</v>
      </c>
      <c r="G209" s="370">
        <v>0</v>
      </c>
      <c r="H209" s="370">
        <v>0</v>
      </c>
      <c r="I209" s="371">
        <v>0</v>
      </c>
      <c r="J209" s="371"/>
      <c r="T209" s="35">
        <f t="shared" si="39"/>
        <v>0</v>
      </c>
      <c r="U209" s="35">
        <f t="shared" si="32"/>
        <v>0</v>
      </c>
      <c r="V209" s="35">
        <f t="shared" si="33"/>
        <v>0</v>
      </c>
      <c r="W209" s="35">
        <f t="shared" si="34"/>
        <v>0</v>
      </c>
      <c r="X209" s="35">
        <f t="shared" si="35"/>
        <v>0</v>
      </c>
      <c r="Y209" s="35">
        <f t="shared" si="36"/>
        <v>0</v>
      </c>
      <c r="Z209" s="35">
        <f t="shared" si="37"/>
        <v>0</v>
      </c>
      <c r="AA209" s="35">
        <f t="shared" si="38"/>
        <v>0</v>
      </c>
    </row>
    <row r="210" spans="2:27" x14ac:dyDescent="0.25">
      <c r="B210" s="370">
        <v>0</v>
      </c>
      <c r="C210" s="370">
        <v>0</v>
      </c>
      <c r="D210" s="370">
        <v>0</v>
      </c>
      <c r="E210" s="370">
        <v>0</v>
      </c>
      <c r="F210" s="370">
        <v>0</v>
      </c>
      <c r="G210" s="370">
        <v>0</v>
      </c>
      <c r="H210" s="370">
        <v>0</v>
      </c>
      <c r="I210" s="371">
        <v>0</v>
      </c>
      <c r="J210" s="371"/>
      <c r="T210" s="35">
        <f t="shared" si="39"/>
        <v>0</v>
      </c>
      <c r="U210" s="35">
        <f t="shared" si="32"/>
        <v>0</v>
      </c>
      <c r="V210" s="35">
        <f t="shared" si="33"/>
        <v>0</v>
      </c>
      <c r="W210" s="35">
        <f t="shared" si="34"/>
        <v>0</v>
      </c>
      <c r="X210" s="35">
        <f t="shared" si="35"/>
        <v>0</v>
      </c>
      <c r="Y210" s="35">
        <f t="shared" si="36"/>
        <v>0</v>
      </c>
      <c r="Z210" s="35">
        <f t="shared" si="37"/>
        <v>0</v>
      </c>
      <c r="AA210" s="35">
        <f t="shared" si="38"/>
        <v>0</v>
      </c>
    </row>
    <row r="211" spans="2:27" x14ac:dyDescent="0.25">
      <c r="B211" s="370">
        <v>0</v>
      </c>
      <c r="C211" s="370">
        <v>0</v>
      </c>
      <c r="D211" s="370">
        <v>0</v>
      </c>
      <c r="E211" s="370">
        <v>0</v>
      </c>
      <c r="F211" s="370">
        <v>0</v>
      </c>
      <c r="G211" s="370">
        <v>0</v>
      </c>
      <c r="H211" s="370">
        <v>0</v>
      </c>
      <c r="I211" s="371">
        <v>0</v>
      </c>
      <c r="J211" s="371"/>
      <c r="T211" s="35">
        <f t="shared" si="39"/>
        <v>0</v>
      </c>
      <c r="U211" s="35">
        <f t="shared" si="32"/>
        <v>0</v>
      </c>
      <c r="V211" s="35">
        <f t="shared" si="33"/>
        <v>0</v>
      </c>
      <c r="W211" s="35">
        <f t="shared" si="34"/>
        <v>0</v>
      </c>
      <c r="X211" s="35">
        <f t="shared" si="35"/>
        <v>0</v>
      </c>
      <c r="Y211" s="35">
        <f t="shared" si="36"/>
        <v>0</v>
      </c>
      <c r="Z211" s="35">
        <f t="shared" si="37"/>
        <v>0</v>
      </c>
      <c r="AA211" s="35">
        <f t="shared" si="38"/>
        <v>0</v>
      </c>
    </row>
    <row r="212" spans="2:27" x14ac:dyDescent="0.25">
      <c r="B212" s="370">
        <v>0</v>
      </c>
      <c r="C212" s="370">
        <v>0</v>
      </c>
      <c r="D212" s="370">
        <v>0</v>
      </c>
      <c r="E212" s="370">
        <v>0</v>
      </c>
      <c r="F212" s="370">
        <v>0</v>
      </c>
      <c r="G212" s="370">
        <v>0</v>
      </c>
      <c r="H212" s="370">
        <v>0</v>
      </c>
      <c r="I212" s="371">
        <v>0</v>
      </c>
      <c r="T212" s="35">
        <f t="shared" si="39"/>
        <v>0</v>
      </c>
      <c r="U212" s="35">
        <f t="shared" si="32"/>
        <v>0</v>
      </c>
      <c r="V212" s="35">
        <f t="shared" si="33"/>
        <v>0</v>
      </c>
      <c r="W212" s="35">
        <f t="shared" si="34"/>
        <v>0</v>
      </c>
      <c r="X212" s="35">
        <f t="shared" si="35"/>
        <v>0</v>
      </c>
      <c r="Y212" s="35">
        <f t="shared" si="36"/>
        <v>0</v>
      </c>
      <c r="Z212" s="35">
        <f t="shared" si="37"/>
        <v>0</v>
      </c>
      <c r="AA212" s="35">
        <f t="shared" si="38"/>
        <v>0</v>
      </c>
    </row>
    <row r="213" spans="2:27" x14ac:dyDescent="0.25">
      <c r="B213" s="35"/>
      <c r="C213" s="35"/>
      <c r="D213" s="35"/>
      <c r="E213" s="35"/>
      <c r="F213" s="35"/>
      <c r="G213" s="35"/>
      <c r="H213" s="35"/>
      <c r="I213" s="36"/>
      <c r="T213" s="35">
        <f t="shared" si="39"/>
        <v>0</v>
      </c>
      <c r="U213" s="35">
        <f t="shared" si="32"/>
        <v>0</v>
      </c>
      <c r="V213" s="35">
        <f t="shared" si="33"/>
        <v>0</v>
      </c>
      <c r="W213" s="35">
        <f t="shared" si="34"/>
        <v>0</v>
      </c>
      <c r="X213" s="35">
        <f t="shared" si="35"/>
        <v>0</v>
      </c>
      <c r="Y213" s="35">
        <f t="shared" si="36"/>
        <v>0</v>
      </c>
      <c r="Z213" s="35">
        <f t="shared" si="37"/>
        <v>0</v>
      </c>
      <c r="AA213" s="35">
        <f t="shared" si="38"/>
        <v>0</v>
      </c>
    </row>
    <row r="214" spans="2:27" x14ac:dyDescent="0.25">
      <c r="B214" s="35"/>
      <c r="C214" s="35"/>
      <c r="D214" s="35"/>
      <c r="E214" s="35"/>
      <c r="F214" s="35"/>
      <c r="G214" s="35"/>
      <c r="H214" s="35"/>
      <c r="I214" s="36"/>
      <c r="T214" s="35">
        <f t="shared" si="39"/>
        <v>0</v>
      </c>
      <c r="U214" s="35">
        <f t="shared" si="32"/>
        <v>0</v>
      </c>
      <c r="V214" s="35">
        <f t="shared" si="33"/>
        <v>0</v>
      </c>
      <c r="W214" s="35">
        <f t="shared" si="34"/>
        <v>0</v>
      </c>
      <c r="X214" s="35">
        <f t="shared" si="35"/>
        <v>0</v>
      </c>
      <c r="Y214" s="35">
        <f t="shared" si="36"/>
        <v>0</v>
      </c>
      <c r="Z214" s="35">
        <f t="shared" si="37"/>
        <v>0</v>
      </c>
      <c r="AA214" s="35">
        <f t="shared" si="38"/>
        <v>0</v>
      </c>
    </row>
    <row r="215" spans="2:27" x14ac:dyDescent="0.25">
      <c r="B215" s="35"/>
      <c r="C215" s="35"/>
      <c r="D215" s="35"/>
      <c r="E215" s="35"/>
      <c r="F215" s="35"/>
      <c r="G215" s="35"/>
      <c r="H215" s="35"/>
      <c r="I215" s="36"/>
      <c r="T215" s="35">
        <f t="shared" si="39"/>
        <v>0</v>
      </c>
      <c r="U215" s="35">
        <f t="shared" si="32"/>
        <v>0</v>
      </c>
      <c r="V215" s="35">
        <f t="shared" si="33"/>
        <v>0</v>
      </c>
      <c r="W215" s="35">
        <f t="shared" si="34"/>
        <v>0</v>
      </c>
      <c r="X215" s="35">
        <f t="shared" si="35"/>
        <v>0</v>
      </c>
      <c r="Y215" s="35">
        <f t="shared" si="36"/>
        <v>0</v>
      </c>
      <c r="Z215" s="35">
        <f t="shared" si="37"/>
        <v>0</v>
      </c>
      <c r="AA215" s="35">
        <f t="shared" si="38"/>
        <v>0</v>
      </c>
    </row>
    <row r="216" spans="2:27" x14ac:dyDescent="0.25">
      <c r="B216" s="35"/>
      <c r="C216" s="35"/>
      <c r="D216" s="35"/>
      <c r="E216" s="35"/>
      <c r="F216" s="35"/>
      <c r="G216" s="35"/>
      <c r="H216" s="35"/>
      <c r="I216" s="36"/>
      <c r="T216" s="35">
        <f t="shared" si="39"/>
        <v>0</v>
      </c>
      <c r="U216" s="35">
        <f t="shared" si="32"/>
        <v>0</v>
      </c>
      <c r="V216" s="35">
        <f t="shared" si="33"/>
        <v>0</v>
      </c>
      <c r="W216" s="35">
        <f t="shared" si="34"/>
        <v>0</v>
      </c>
      <c r="X216" s="35">
        <f t="shared" si="35"/>
        <v>0</v>
      </c>
      <c r="Y216" s="35">
        <f t="shared" si="36"/>
        <v>0</v>
      </c>
      <c r="Z216" s="35">
        <f t="shared" si="37"/>
        <v>0</v>
      </c>
      <c r="AA216" s="35">
        <f t="shared" si="38"/>
        <v>0</v>
      </c>
    </row>
    <row r="217" spans="2:27" x14ac:dyDescent="0.25">
      <c r="B217" s="35"/>
      <c r="C217" s="35"/>
      <c r="D217" s="35"/>
      <c r="E217" s="35"/>
      <c r="F217" s="35"/>
      <c r="G217" s="35"/>
      <c r="H217" s="35"/>
      <c r="I217" s="36"/>
      <c r="T217" s="35">
        <f t="shared" si="39"/>
        <v>0</v>
      </c>
      <c r="U217" s="35">
        <f t="shared" si="32"/>
        <v>0</v>
      </c>
      <c r="V217" s="35">
        <f t="shared" si="33"/>
        <v>0</v>
      </c>
      <c r="W217" s="35">
        <f t="shared" si="34"/>
        <v>0</v>
      </c>
      <c r="X217" s="35">
        <f t="shared" si="35"/>
        <v>0</v>
      </c>
      <c r="Y217" s="35">
        <f t="shared" si="36"/>
        <v>0</v>
      </c>
      <c r="Z217" s="35">
        <f t="shared" si="37"/>
        <v>0</v>
      </c>
      <c r="AA217" s="35">
        <f t="shared" si="38"/>
        <v>0</v>
      </c>
    </row>
    <row r="218" spans="2:27" x14ac:dyDescent="0.25">
      <c r="B218" s="35"/>
      <c r="C218" s="35"/>
      <c r="D218" s="35"/>
      <c r="E218" s="35"/>
      <c r="F218" s="35"/>
      <c r="G218" s="35"/>
      <c r="H218" s="35"/>
      <c r="I218" s="36"/>
      <c r="T218" s="35">
        <f t="shared" si="39"/>
        <v>0</v>
      </c>
      <c r="U218" s="35">
        <f t="shared" si="32"/>
        <v>0</v>
      </c>
      <c r="V218" s="35">
        <f t="shared" si="33"/>
        <v>0</v>
      </c>
      <c r="W218" s="35">
        <f t="shared" si="34"/>
        <v>0</v>
      </c>
      <c r="X218" s="35">
        <f t="shared" si="35"/>
        <v>0</v>
      </c>
      <c r="Y218" s="35">
        <f t="shared" si="36"/>
        <v>0</v>
      </c>
      <c r="Z218" s="35">
        <f t="shared" si="37"/>
        <v>0</v>
      </c>
      <c r="AA218" s="35">
        <f t="shared" si="38"/>
        <v>0</v>
      </c>
    </row>
    <row r="219" spans="2:27" x14ac:dyDescent="0.25">
      <c r="B219" s="35"/>
      <c r="C219" s="35"/>
      <c r="D219" s="35"/>
      <c r="E219" s="35"/>
      <c r="F219" s="35"/>
      <c r="G219" s="35"/>
      <c r="H219" s="35"/>
      <c r="I219" s="36"/>
      <c r="T219" s="35">
        <f t="shared" si="39"/>
        <v>0</v>
      </c>
      <c r="U219" s="35">
        <f t="shared" si="32"/>
        <v>0</v>
      </c>
      <c r="V219" s="35">
        <f t="shared" si="33"/>
        <v>0</v>
      </c>
      <c r="W219" s="35">
        <f t="shared" si="34"/>
        <v>0</v>
      </c>
      <c r="X219" s="35">
        <f t="shared" si="35"/>
        <v>0</v>
      </c>
      <c r="Y219" s="35">
        <f t="shared" si="36"/>
        <v>0</v>
      </c>
      <c r="Z219" s="35">
        <f t="shared" si="37"/>
        <v>0</v>
      </c>
      <c r="AA219" s="35">
        <f t="shared" si="38"/>
        <v>0</v>
      </c>
    </row>
    <row r="220" spans="2:27" x14ac:dyDescent="0.25">
      <c r="T220" s="35">
        <f t="shared" si="39"/>
        <v>0</v>
      </c>
      <c r="U220" s="35">
        <f t="shared" si="32"/>
        <v>0</v>
      </c>
      <c r="V220" s="35">
        <f t="shared" si="33"/>
        <v>0</v>
      </c>
      <c r="W220" s="35">
        <f t="shared" si="34"/>
        <v>0</v>
      </c>
      <c r="X220" s="35">
        <f t="shared" si="35"/>
        <v>0</v>
      </c>
      <c r="Y220" s="35">
        <f t="shared" si="36"/>
        <v>0</v>
      </c>
      <c r="Z220" s="35">
        <f t="shared" si="37"/>
        <v>0</v>
      </c>
      <c r="AA220" s="35">
        <f t="shared" si="38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EV55"/>
  <sheetViews>
    <sheetView workbookViewId="0"/>
  </sheetViews>
  <sheetFormatPr defaultRowHeight="13.2" x14ac:dyDescent="0.25"/>
  <cols>
    <col min="1" max="1" width="9.109375" style="80" customWidth="1"/>
    <col min="2" max="50" width="9.109375" style="175" customWidth="1"/>
    <col min="51" max="92" width="9.109375" style="176" customWidth="1"/>
  </cols>
  <sheetData>
    <row r="2" spans="1:152" x14ac:dyDescent="0.25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5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5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5">
      <c r="A5" s="84">
        <v>37073</v>
      </c>
      <c r="B5" s="177" t="e">
        <f t="shared" ref="B5:B54" si="12">VLOOKUP($A5,GAMMAGRIDS,11,FALSE)</f>
        <v>#N/A</v>
      </c>
      <c r="C5" s="177" t="e">
        <f t="shared" ref="C5:C28" si="13">(($B5-$AA5)*C$2)+$AA5</f>
        <v>#N/A</v>
      </c>
      <c r="D5" s="177" t="e">
        <f t="shared" ref="D5:Z12" si="14">(($B5-$AA5)*D$2)+$AA5</f>
        <v>#N/A</v>
      </c>
      <c r="E5" s="177" t="e">
        <f t="shared" si="14"/>
        <v>#N/A</v>
      </c>
      <c r="F5" s="177" t="e">
        <f t="shared" si="14"/>
        <v>#N/A</v>
      </c>
      <c r="G5" s="177" t="e">
        <f t="shared" si="14"/>
        <v>#N/A</v>
      </c>
      <c r="H5" s="177" t="e">
        <f t="shared" si="14"/>
        <v>#N/A</v>
      </c>
      <c r="I5" s="177" t="e">
        <f t="shared" si="14"/>
        <v>#N/A</v>
      </c>
      <c r="J5" s="177" t="e">
        <f t="shared" si="14"/>
        <v>#N/A</v>
      </c>
      <c r="K5" s="177" t="e">
        <f t="shared" si="14"/>
        <v>#N/A</v>
      </c>
      <c r="L5" s="177" t="e">
        <f t="shared" si="14"/>
        <v>#N/A</v>
      </c>
      <c r="M5" s="177" t="e">
        <f t="shared" si="14"/>
        <v>#N/A</v>
      </c>
      <c r="N5" s="177" t="e">
        <f t="shared" si="14"/>
        <v>#N/A</v>
      </c>
      <c r="O5" s="177" t="e">
        <f t="shared" si="14"/>
        <v>#N/A</v>
      </c>
      <c r="P5" s="177" t="e">
        <f t="shared" si="14"/>
        <v>#N/A</v>
      </c>
      <c r="Q5" s="177" t="e">
        <f t="shared" si="14"/>
        <v>#N/A</v>
      </c>
      <c r="R5" s="177" t="e">
        <f t="shared" si="14"/>
        <v>#N/A</v>
      </c>
      <c r="S5" s="177" t="e">
        <f t="shared" si="14"/>
        <v>#N/A</v>
      </c>
      <c r="T5" s="177" t="e">
        <f t="shared" si="14"/>
        <v>#N/A</v>
      </c>
      <c r="U5" s="177" t="e">
        <f t="shared" si="14"/>
        <v>#N/A</v>
      </c>
      <c r="V5" s="177" t="e">
        <f t="shared" si="14"/>
        <v>#N/A</v>
      </c>
      <c r="W5" s="177" t="e">
        <f t="shared" si="14"/>
        <v>#N/A</v>
      </c>
      <c r="X5" s="177" t="e">
        <f t="shared" si="14"/>
        <v>#N/A</v>
      </c>
      <c r="Y5" s="177" t="e">
        <f t="shared" si="14"/>
        <v>#N/A</v>
      </c>
      <c r="Z5" s="177" t="e">
        <f t="shared" si="14"/>
        <v>#N/A</v>
      </c>
      <c r="AA5" s="177" t="e">
        <f t="shared" ref="AA5:AA54" si="15">VLOOKUP($A5,GAMMAGRIDS,12,FALSE)</f>
        <v>#N/A</v>
      </c>
      <c r="AB5" s="177" t="e">
        <f t="shared" ref="AB5:AB28" si="16">(($AA5-$AZ5)*AB$2)+$AZ5</f>
        <v>#N/A</v>
      </c>
      <c r="AC5" s="177" t="e">
        <f t="shared" ref="AC5:AY12" si="17">(($AA5-$AZ5)*AC$2)+$AZ5</f>
        <v>#N/A</v>
      </c>
      <c r="AD5" s="177" t="e">
        <f t="shared" si="17"/>
        <v>#N/A</v>
      </c>
      <c r="AE5" s="177" t="e">
        <f t="shared" si="17"/>
        <v>#N/A</v>
      </c>
      <c r="AF5" s="177" t="e">
        <f t="shared" si="17"/>
        <v>#N/A</v>
      </c>
      <c r="AG5" s="177" t="e">
        <f t="shared" si="17"/>
        <v>#N/A</v>
      </c>
      <c r="AH5" s="177" t="e">
        <f t="shared" si="17"/>
        <v>#N/A</v>
      </c>
      <c r="AI5" s="177" t="e">
        <f t="shared" si="17"/>
        <v>#N/A</v>
      </c>
      <c r="AJ5" s="177" t="e">
        <f t="shared" si="17"/>
        <v>#N/A</v>
      </c>
      <c r="AK5" s="177" t="e">
        <f t="shared" si="17"/>
        <v>#N/A</v>
      </c>
      <c r="AL5" s="177" t="e">
        <f t="shared" si="17"/>
        <v>#N/A</v>
      </c>
      <c r="AM5" s="177" t="e">
        <f t="shared" si="17"/>
        <v>#N/A</v>
      </c>
      <c r="AN5" s="177" t="e">
        <f t="shared" si="17"/>
        <v>#N/A</v>
      </c>
      <c r="AO5" s="177" t="e">
        <f t="shared" si="17"/>
        <v>#N/A</v>
      </c>
      <c r="AP5" s="177" t="e">
        <f t="shared" si="17"/>
        <v>#N/A</v>
      </c>
      <c r="AQ5" s="177" t="e">
        <f t="shared" si="17"/>
        <v>#N/A</v>
      </c>
      <c r="AR5" s="177" t="e">
        <f t="shared" si="17"/>
        <v>#N/A</v>
      </c>
      <c r="AS5" s="177" t="e">
        <f t="shared" si="17"/>
        <v>#N/A</v>
      </c>
      <c r="AT5" s="177" t="e">
        <f t="shared" si="17"/>
        <v>#N/A</v>
      </c>
      <c r="AU5" s="177" t="e">
        <f t="shared" si="17"/>
        <v>#N/A</v>
      </c>
      <c r="AV5" s="177" t="e">
        <f t="shared" si="17"/>
        <v>#N/A</v>
      </c>
      <c r="AW5" s="177" t="e">
        <f t="shared" si="17"/>
        <v>#N/A</v>
      </c>
      <c r="AX5" s="177" t="e">
        <f t="shared" si="17"/>
        <v>#N/A</v>
      </c>
      <c r="AY5" s="177" t="e">
        <f t="shared" si="17"/>
        <v>#N/A</v>
      </c>
      <c r="AZ5" s="177" t="e">
        <f t="shared" ref="AZ5:AZ54" si="18">VLOOKUP($A5,GAMMAGRIDS,13,FALSE)</f>
        <v>#N/A</v>
      </c>
      <c r="BA5" s="177" t="e">
        <f t="shared" ref="BA5:BA32" si="19">(($AZ5-$BT5)*BA$2)+$BT5</f>
        <v>#N/A</v>
      </c>
      <c r="BB5" s="177" t="e">
        <f t="shared" ref="BB5:BS15" si="20">(($AZ5-$BT5)*BB$2)+$BT5</f>
        <v>#N/A</v>
      </c>
      <c r="BC5" s="177" t="e">
        <f t="shared" si="20"/>
        <v>#N/A</v>
      </c>
      <c r="BD5" s="177" t="e">
        <f t="shared" si="20"/>
        <v>#N/A</v>
      </c>
      <c r="BE5" s="177" t="e">
        <f t="shared" si="20"/>
        <v>#N/A</v>
      </c>
      <c r="BF5" s="177" t="e">
        <f t="shared" si="20"/>
        <v>#N/A</v>
      </c>
      <c r="BG5" s="177" t="e">
        <f t="shared" si="20"/>
        <v>#N/A</v>
      </c>
      <c r="BH5" s="177" t="e">
        <f t="shared" si="20"/>
        <v>#N/A</v>
      </c>
      <c r="BI5" s="177" t="e">
        <f t="shared" si="20"/>
        <v>#N/A</v>
      </c>
      <c r="BJ5" s="177" t="e">
        <f t="shared" si="20"/>
        <v>#N/A</v>
      </c>
      <c r="BK5" s="177" t="e">
        <f t="shared" si="20"/>
        <v>#N/A</v>
      </c>
      <c r="BL5" s="177" t="e">
        <f t="shared" si="20"/>
        <v>#N/A</v>
      </c>
      <c r="BM5" s="177" t="e">
        <f t="shared" si="20"/>
        <v>#N/A</v>
      </c>
      <c r="BN5" s="177" t="e">
        <f t="shared" si="20"/>
        <v>#N/A</v>
      </c>
      <c r="BO5" s="177" t="e">
        <f t="shared" si="20"/>
        <v>#N/A</v>
      </c>
      <c r="BP5" s="177" t="e">
        <f t="shared" si="20"/>
        <v>#N/A</v>
      </c>
      <c r="BQ5" s="177" t="e">
        <f t="shared" si="20"/>
        <v>#N/A</v>
      </c>
      <c r="BR5" s="177" t="e">
        <f t="shared" si="20"/>
        <v>#N/A</v>
      </c>
      <c r="BS5" s="177" t="e">
        <f t="shared" si="20"/>
        <v>#N/A</v>
      </c>
      <c r="BT5" s="177" t="e">
        <f t="shared" ref="BT5:BT54" si="21">VLOOKUP($A5,GAMMAGRIDS,14,FALSE)</f>
        <v>#N/A</v>
      </c>
      <c r="BU5" s="177" t="e">
        <f t="shared" ref="BU5:BX33" si="22">(($BT5-$BY5)*BU$2)+$BY5</f>
        <v>#N/A</v>
      </c>
      <c r="BV5" s="177" t="e">
        <f t="shared" ref="BV5:BX16" si="23">(($BT5-$BY5)*BV$2)+$BY5</f>
        <v>#N/A</v>
      </c>
      <c r="BW5" s="177" t="e">
        <f t="shared" si="23"/>
        <v>#N/A</v>
      </c>
      <c r="BX5" s="177" t="e">
        <f t="shared" si="23"/>
        <v>#N/A</v>
      </c>
      <c r="BY5" s="177">
        <v>0</v>
      </c>
      <c r="BZ5" s="177" t="e">
        <f t="shared" ref="BZ5:CC33" si="24">(($CD5-$BY5)*BZ$2)+$BY5</f>
        <v>#N/A</v>
      </c>
      <c r="CA5" s="177" t="e">
        <f t="shared" ref="CA5:CC16" si="25">(($CD5-$BY5)*CA$2)+$BY5</f>
        <v>#N/A</v>
      </c>
      <c r="CB5" s="177" t="e">
        <f t="shared" si="25"/>
        <v>#N/A</v>
      </c>
      <c r="CC5" s="177" t="e">
        <f t="shared" si="25"/>
        <v>#N/A</v>
      </c>
      <c r="CD5" s="177" t="e">
        <f t="shared" ref="CD5:CD54" si="26">VLOOKUP($A5,GAMMAGRIDS,15,FALSE)</f>
        <v>#N/A</v>
      </c>
      <c r="CE5" s="177" t="e">
        <f t="shared" ref="CE5:CE32" si="27">(($CX5-$CD5)*CE$2)+$CD5</f>
        <v>#N/A</v>
      </c>
      <c r="CF5" s="177" t="e">
        <f t="shared" ref="CF5:CW15" si="28">(($CX5-$CD5)*CF$2)+$CD5</f>
        <v>#N/A</v>
      </c>
      <c r="CG5" s="177" t="e">
        <f t="shared" si="28"/>
        <v>#N/A</v>
      </c>
      <c r="CH5" s="177" t="e">
        <f t="shared" si="28"/>
        <v>#N/A</v>
      </c>
      <c r="CI5" s="177" t="e">
        <f t="shared" si="28"/>
        <v>#N/A</v>
      </c>
      <c r="CJ5" s="177" t="e">
        <f t="shared" si="28"/>
        <v>#N/A</v>
      </c>
      <c r="CK5" s="177" t="e">
        <f t="shared" si="28"/>
        <v>#N/A</v>
      </c>
      <c r="CL5" s="177" t="e">
        <f t="shared" si="28"/>
        <v>#N/A</v>
      </c>
      <c r="CM5" s="177" t="e">
        <f t="shared" si="28"/>
        <v>#N/A</v>
      </c>
      <c r="CN5" s="177" t="e">
        <f t="shared" si="28"/>
        <v>#N/A</v>
      </c>
      <c r="CO5" s="177" t="e">
        <f t="shared" si="28"/>
        <v>#N/A</v>
      </c>
      <c r="CP5" s="177" t="e">
        <f t="shared" si="28"/>
        <v>#N/A</v>
      </c>
      <c r="CQ5" s="177" t="e">
        <f t="shared" si="28"/>
        <v>#N/A</v>
      </c>
      <c r="CR5" s="177" t="e">
        <f t="shared" si="28"/>
        <v>#N/A</v>
      </c>
      <c r="CS5" s="177" t="e">
        <f t="shared" si="28"/>
        <v>#N/A</v>
      </c>
      <c r="CT5" s="177" t="e">
        <f t="shared" si="28"/>
        <v>#N/A</v>
      </c>
      <c r="CU5" s="177" t="e">
        <f t="shared" si="28"/>
        <v>#N/A</v>
      </c>
      <c r="CV5" s="177" t="e">
        <f t="shared" si="28"/>
        <v>#N/A</v>
      </c>
      <c r="CW5" s="177" t="e">
        <f t="shared" si="28"/>
        <v>#N/A</v>
      </c>
      <c r="CX5" s="177" t="e">
        <f t="shared" ref="CX5:CX54" si="29">VLOOKUP($A5,GAMMAGRIDS,16,FALSE)</f>
        <v>#N/A</v>
      </c>
      <c r="CY5" s="177" t="e">
        <f t="shared" ref="CY5:CY28" si="30">(($DW5-$CX5)*CY$2)+$CX5</f>
        <v>#N/A</v>
      </c>
      <c r="CZ5" s="177" t="e">
        <f t="shared" ref="CZ5:DV12" si="31">(($DW5-$CX5)*CZ$2)+$CX5</f>
        <v>#N/A</v>
      </c>
      <c r="DA5" s="177" t="e">
        <f t="shared" si="31"/>
        <v>#N/A</v>
      </c>
      <c r="DB5" s="177" t="e">
        <f t="shared" si="31"/>
        <v>#N/A</v>
      </c>
      <c r="DC5" s="177" t="e">
        <f t="shared" si="31"/>
        <v>#N/A</v>
      </c>
      <c r="DD5" s="177" t="e">
        <f t="shared" si="31"/>
        <v>#N/A</v>
      </c>
      <c r="DE5" s="177" t="e">
        <f t="shared" si="31"/>
        <v>#N/A</v>
      </c>
      <c r="DF5" s="177" t="e">
        <f t="shared" si="31"/>
        <v>#N/A</v>
      </c>
      <c r="DG5" s="177" t="e">
        <f t="shared" si="31"/>
        <v>#N/A</v>
      </c>
      <c r="DH5" s="177" t="e">
        <f t="shared" si="31"/>
        <v>#N/A</v>
      </c>
      <c r="DI5" s="177" t="e">
        <f t="shared" si="31"/>
        <v>#N/A</v>
      </c>
      <c r="DJ5" s="177" t="e">
        <f t="shared" si="31"/>
        <v>#N/A</v>
      </c>
      <c r="DK5" s="177" t="e">
        <f t="shared" si="31"/>
        <v>#N/A</v>
      </c>
      <c r="DL5" s="177" t="e">
        <f t="shared" si="31"/>
        <v>#N/A</v>
      </c>
      <c r="DM5" s="177" t="e">
        <f t="shared" si="31"/>
        <v>#N/A</v>
      </c>
      <c r="DN5" s="177" t="e">
        <f t="shared" si="31"/>
        <v>#N/A</v>
      </c>
      <c r="DO5" s="177" t="e">
        <f t="shared" si="31"/>
        <v>#N/A</v>
      </c>
      <c r="DP5" s="177" t="e">
        <f t="shared" si="31"/>
        <v>#N/A</v>
      </c>
      <c r="DQ5" s="177" t="e">
        <f t="shared" si="31"/>
        <v>#N/A</v>
      </c>
      <c r="DR5" s="177" t="e">
        <f t="shared" si="31"/>
        <v>#N/A</v>
      </c>
      <c r="DS5" s="177" t="e">
        <f t="shared" si="31"/>
        <v>#N/A</v>
      </c>
      <c r="DT5" s="177" t="e">
        <f t="shared" si="31"/>
        <v>#N/A</v>
      </c>
      <c r="DU5" s="177" t="e">
        <f t="shared" si="31"/>
        <v>#N/A</v>
      </c>
      <c r="DV5" s="177" t="e">
        <f t="shared" si="31"/>
        <v>#N/A</v>
      </c>
      <c r="DW5" s="177" t="e">
        <f t="shared" ref="DW5:DW54" si="32">VLOOKUP($A5,GAMMAGRIDS,17,FALSE)</f>
        <v>#N/A</v>
      </c>
      <c r="DX5" s="177" t="e">
        <f t="shared" ref="DX5:DX28" si="33">(($EV5-$DW5)*DX$2)+$DW5</f>
        <v>#N/A</v>
      </c>
      <c r="DY5" s="177" t="e">
        <f t="shared" ref="DY5:EU12" si="34">(($EV5-$DW5)*DY$2)+$DW5</f>
        <v>#N/A</v>
      </c>
      <c r="DZ5" s="177" t="e">
        <f t="shared" si="34"/>
        <v>#N/A</v>
      </c>
      <c r="EA5" s="177" t="e">
        <f t="shared" si="34"/>
        <v>#N/A</v>
      </c>
      <c r="EB5" s="177" t="e">
        <f t="shared" si="34"/>
        <v>#N/A</v>
      </c>
      <c r="EC5" s="177" t="e">
        <f t="shared" si="34"/>
        <v>#N/A</v>
      </c>
      <c r="ED5" s="177" t="e">
        <f t="shared" si="34"/>
        <v>#N/A</v>
      </c>
      <c r="EE5" s="177" t="e">
        <f t="shared" si="34"/>
        <v>#N/A</v>
      </c>
      <c r="EF5" s="177" t="e">
        <f t="shared" si="34"/>
        <v>#N/A</v>
      </c>
      <c r="EG5" s="177" t="e">
        <f t="shared" si="34"/>
        <v>#N/A</v>
      </c>
      <c r="EH5" s="177" t="e">
        <f t="shared" si="34"/>
        <v>#N/A</v>
      </c>
      <c r="EI5" s="177" t="e">
        <f t="shared" si="34"/>
        <v>#N/A</v>
      </c>
      <c r="EJ5" s="177" t="e">
        <f t="shared" si="34"/>
        <v>#N/A</v>
      </c>
      <c r="EK5" s="177" t="e">
        <f t="shared" si="34"/>
        <v>#N/A</v>
      </c>
      <c r="EL5" s="177" t="e">
        <f t="shared" si="34"/>
        <v>#N/A</v>
      </c>
      <c r="EM5" s="177" t="e">
        <f t="shared" si="34"/>
        <v>#N/A</v>
      </c>
      <c r="EN5" s="177" t="e">
        <f t="shared" si="34"/>
        <v>#N/A</v>
      </c>
      <c r="EO5" s="177" t="e">
        <f t="shared" si="34"/>
        <v>#N/A</v>
      </c>
      <c r="EP5" s="177" t="e">
        <f t="shared" si="34"/>
        <v>#N/A</v>
      </c>
      <c r="EQ5" s="177" t="e">
        <f t="shared" si="34"/>
        <v>#N/A</v>
      </c>
      <c r="ER5" s="177" t="e">
        <f t="shared" si="34"/>
        <v>#N/A</v>
      </c>
      <c r="ES5" s="177" t="e">
        <f t="shared" si="34"/>
        <v>#N/A</v>
      </c>
      <c r="ET5" s="177" t="e">
        <f t="shared" si="34"/>
        <v>#N/A</v>
      </c>
      <c r="EU5" s="177" t="e">
        <f t="shared" si="34"/>
        <v>#N/A</v>
      </c>
      <c r="EV5" s="177" t="e">
        <f t="shared" ref="EV5:EV54" si="35">VLOOKUP($A5,GAMMAGRIDS,18,FALSE)</f>
        <v>#N/A</v>
      </c>
    </row>
    <row r="6" spans="1:152" x14ac:dyDescent="0.25">
      <c r="A6" s="84">
        <v>37104</v>
      </c>
      <c r="B6" s="177" t="e">
        <f t="shared" si="12"/>
        <v>#N/A</v>
      </c>
      <c r="C6" s="177" t="e">
        <f t="shared" si="13"/>
        <v>#N/A</v>
      </c>
      <c r="D6" s="177" t="e">
        <f t="shared" si="14"/>
        <v>#N/A</v>
      </c>
      <c r="E6" s="177" t="e">
        <f t="shared" si="14"/>
        <v>#N/A</v>
      </c>
      <c r="F6" s="177" t="e">
        <f t="shared" si="14"/>
        <v>#N/A</v>
      </c>
      <c r="G6" s="177" t="e">
        <f t="shared" si="14"/>
        <v>#N/A</v>
      </c>
      <c r="H6" s="177" t="e">
        <f t="shared" si="14"/>
        <v>#N/A</v>
      </c>
      <c r="I6" s="177" t="e">
        <f t="shared" si="14"/>
        <v>#N/A</v>
      </c>
      <c r="J6" s="177" t="e">
        <f t="shared" si="14"/>
        <v>#N/A</v>
      </c>
      <c r="K6" s="177" t="e">
        <f t="shared" si="14"/>
        <v>#N/A</v>
      </c>
      <c r="L6" s="177" t="e">
        <f t="shared" si="14"/>
        <v>#N/A</v>
      </c>
      <c r="M6" s="177" t="e">
        <f t="shared" si="14"/>
        <v>#N/A</v>
      </c>
      <c r="N6" s="177" t="e">
        <f t="shared" si="14"/>
        <v>#N/A</v>
      </c>
      <c r="O6" s="177" t="e">
        <f t="shared" si="14"/>
        <v>#N/A</v>
      </c>
      <c r="P6" s="177" t="e">
        <f t="shared" si="14"/>
        <v>#N/A</v>
      </c>
      <c r="Q6" s="177" t="e">
        <f t="shared" si="14"/>
        <v>#N/A</v>
      </c>
      <c r="R6" s="177" t="e">
        <f t="shared" si="14"/>
        <v>#N/A</v>
      </c>
      <c r="S6" s="177" t="e">
        <f t="shared" si="14"/>
        <v>#N/A</v>
      </c>
      <c r="T6" s="177" t="e">
        <f t="shared" si="14"/>
        <v>#N/A</v>
      </c>
      <c r="U6" s="177" t="e">
        <f t="shared" si="14"/>
        <v>#N/A</v>
      </c>
      <c r="V6" s="177" t="e">
        <f t="shared" si="14"/>
        <v>#N/A</v>
      </c>
      <c r="W6" s="177" t="e">
        <f t="shared" si="14"/>
        <v>#N/A</v>
      </c>
      <c r="X6" s="177" t="e">
        <f t="shared" si="14"/>
        <v>#N/A</v>
      </c>
      <c r="Y6" s="177" t="e">
        <f t="shared" si="14"/>
        <v>#N/A</v>
      </c>
      <c r="Z6" s="177" t="e">
        <f t="shared" si="14"/>
        <v>#N/A</v>
      </c>
      <c r="AA6" s="177" t="e">
        <f t="shared" si="15"/>
        <v>#N/A</v>
      </c>
      <c r="AB6" s="177" t="e">
        <f t="shared" si="16"/>
        <v>#N/A</v>
      </c>
      <c r="AC6" s="177" t="e">
        <f t="shared" si="17"/>
        <v>#N/A</v>
      </c>
      <c r="AD6" s="177" t="e">
        <f t="shared" si="17"/>
        <v>#N/A</v>
      </c>
      <c r="AE6" s="177" t="e">
        <f t="shared" si="17"/>
        <v>#N/A</v>
      </c>
      <c r="AF6" s="177" t="e">
        <f t="shared" si="17"/>
        <v>#N/A</v>
      </c>
      <c r="AG6" s="177" t="e">
        <f t="shared" si="17"/>
        <v>#N/A</v>
      </c>
      <c r="AH6" s="177" t="e">
        <f t="shared" si="17"/>
        <v>#N/A</v>
      </c>
      <c r="AI6" s="177" t="e">
        <f t="shared" si="17"/>
        <v>#N/A</v>
      </c>
      <c r="AJ6" s="177" t="e">
        <f t="shared" si="17"/>
        <v>#N/A</v>
      </c>
      <c r="AK6" s="177" t="e">
        <f t="shared" si="17"/>
        <v>#N/A</v>
      </c>
      <c r="AL6" s="177" t="e">
        <f t="shared" si="17"/>
        <v>#N/A</v>
      </c>
      <c r="AM6" s="177" t="e">
        <f t="shared" si="17"/>
        <v>#N/A</v>
      </c>
      <c r="AN6" s="177" t="e">
        <f t="shared" si="17"/>
        <v>#N/A</v>
      </c>
      <c r="AO6" s="177" t="e">
        <f t="shared" si="17"/>
        <v>#N/A</v>
      </c>
      <c r="AP6" s="177" t="e">
        <f t="shared" si="17"/>
        <v>#N/A</v>
      </c>
      <c r="AQ6" s="177" t="e">
        <f t="shared" si="17"/>
        <v>#N/A</v>
      </c>
      <c r="AR6" s="177" t="e">
        <f t="shared" si="17"/>
        <v>#N/A</v>
      </c>
      <c r="AS6" s="177" t="e">
        <f t="shared" si="17"/>
        <v>#N/A</v>
      </c>
      <c r="AT6" s="177" t="e">
        <f t="shared" si="17"/>
        <v>#N/A</v>
      </c>
      <c r="AU6" s="177" t="e">
        <f t="shared" si="17"/>
        <v>#N/A</v>
      </c>
      <c r="AV6" s="177" t="e">
        <f t="shared" si="17"/>
        <v>#N/A</v>
      </c>
      <c r="AW6" s="177" t="e">
        <f t="shared" si="17"/>
        <v>#N/A</v>
      </c>
      <c r="AX6" s="177" t="e">
        <f t="shared" si="17"/>
        <v>#N/A</v>
      </c>
      <c r="AY6" s="177" t="e">
        <f t="shared" si="17"/>
        <v>#N/A</v>
      </c>
      <c r="AZ6" s="177" t="e">
        <f t="shared" si="18"/>
        <v>#N/A</v>
      </c>
      <c r="BA6" s="177" t="e">
        <f t="shared" si="19"/>
        <v>#N/A</v>
      </c>
      <c r="BB6" s="177" t="e">
        <f t="shared" si="20"/>
        <v>#N/A</v>
      </c>
      <c r="BC6" s="177" t="e">
        <f t="shared" si="20"/>
        <v>#N/A</v>
      </c>
      <c r="BD6" s="177" t="e">
        <f t="shared" si="20"/>
        <v>#N/A</v>
      </c>
      <c r="BE6" s="177" t="e">
        <f t="shared" si="20"/>
        <v>#N/A</v>
      </c>
      <c r="BF6" s="177" t="e">
        <f t="shared" si="20"/>
        <v>#N/A</v>
      </c>
      <c r="BG6" s="177" t="e">
        <f t="shared" si="20"/>
        <v>#N/A</v>
      </c>
      <c r="BH6" s="177" t="e">
        <f t="shared" si="20"/>
        <v>#N/A</v>
      </c>
      <c r="BI6" s="177" t="e">
        <f t="shared" si="20"/>
        <v>#N/A</v>
      </c>
      <c r="BJ6" s="177" t="e">
        <f t="shared" si="20"/>
        <v>#N/A</v>
      </c>
      <c r="BK6" s="177" t="e">
        <f t="shared" si="20"/>
        <v>#N/A</v>
      </c>
      <c r="BL6" s="177" t="e">
        <f t="shared" si="20"/>
        <v>#N/A</v>
      </c>
      <c r="BM6" s="177" t="e">
        <f t="shared" si="20"/>
        <v>#N/A</v>
      </c>
      <c r="BN6" s="177" t="e">
        <f t="shared" si="20"/>
        <v>#N/A</v>
      </c>
      <c r="BO6" s="177" t="e">
        <f t="shared" si="20"/>
        <v>#N/A</v>
      </c>
      <c r="BP6" s="177" t="e">
        <f t="shared" si="20"/>
        <v>#N/A</v>
      </c>
      <c r="BQ6" s="177" t="e">
        <f t="shared" si="20"/>
        <v>#N/A</v>
      </c>
      <c r="BR6" s="177" t="e">
        <f t="shared" si="20"/>
        <v>#N/A</v>
      </c>
      <c r="BS6" s="177" t="e">
        <f t="shared" si="20"/>
        <v>#N/A</v>
      </c>
      <c r="BT6" s="177" t="e">
        <f t="shared" si="21"/>
        <v>#N/A</v>
      </c>
      <c r="BU6" s="177" t="e">
        <f t="shared" si="22"/>
        <v>#N/A</v>
      </c>
      <c r="BV6" s="177" t="e">
        <f t="shared" si="23"/>
        <v>#N/A</v>
      </c>
      <c r="BW6" s="177" t="e">
        <f t="shared" si="23"/>
        <v>#N/A</v>
      </c>
      <c r="BX6" s="177" t="e">
        <f t="shared" si="23"/>
        <v>#N/A</v>
      </c>
      <c r="BY6" s="177">
        <v>0</v>
      </c>
      <c r="BZ6" s="177" t="e">
        <f t="shared" si="24"/>
        <v>#N/A</v>
      </c>
      <c r="CA6" s="177" t="e">
        <f t="shared" si="25"/>
        <v>#N/A</v>
      </c>
      <c r="CB6" s="177" t="e">
        <f t="shared" si="25"/>
        <v>#N/A</v>
      </c>
      <c r="CC6" s="177" t="e">
        <f t="shared" si="25"/>
        <v>#N/A</v>
      </c>
      <c r="CD6" s="177" t="e">
        <f t="shared" si="26"/>
        <v>#N/A</v>
      </c>
      <c r="CE6" s="177" t="e">
        <f t="shared" si="27"/>
        <v>#N/A</v>
      </c>
      <c r="CF6" s="177" t="e">
        <f t="shared" si="28"/>
        <v>#N/A</v>
      </c>
      <c r="CG6" s="177" t="e">
        <f t="shared" si="28"/>
        <v>#N/A</v>
      </c>
      <c r="CH6" s="177" t="e">
        <f t="shared" si="28"/>
        <v>#N/A</v>
      </c>
      <c r="CI6" s="177" t="e">
        <f t="shared" si="28"/>
        <v>#N/A</v>
      </c>
      <c r="CJ6" s="177" t="e">
        <f t="shared" si="28"/>
        <v>#N/A</v>
      </c>
      <c r="CK6" s="177" t="e">
        <f t="shared" si="28"/>
        <v>#N/A</v>
      </c>
      <c r="CL6" s="177" t="e">
        <f t="shared" si="28"/>
        <v>#N/A</v>
      </c>
      <c r="CM6" s="177" t="e">
        <f t="shared" si="28"/>
        <v>#N/A</v>
      </c>
      <c r="CN6" s="177" t="e">
        <f t="shared" si="28"/>
        <v>#N/A</v>
      </c>
      <c r="CO6" s="177" t="e">
        <f t="shared" si="28"/>
        <v>#N/A</v>
      </c>
      <c r="CP6" s="177" t="e">
        <f t="shared" si="28"/>
        <v>#N/A</v>
      </c>
      <c r="CQ6" s="177" t="e">
        <f t="shared" si="28"/>
        <v>#N/A</v>
      </c>
      <c r="CR6" s="177" t="e">
        <f t="shared" si="28"/>
        <v>#N/A</v>
      </c>
      <c r="CS6" s="177" t="e">
        <f t="shared" si="28"/>
        <v>#N/A</v>
      </c>
      <c r="CT6" s="177" t="e">
        <f t="shared" si="28"/>
        <v>#N/A</v>
      </c>
      <c r="CU6" s="177" t="e">
        <f t="shared" si="28"/>
        <v>#N/A</v>
      </c>
      <c r="CV6" s="177" t="e">
        <f t="shared" si="28"/>
        <v>#N/A</v>
      </c>
      <c r="CW6" s="177" t="e">
        <f t="shared" si="28"/>
        <v>#N/A</v>
      </c>
      <c r="CX6" s="177" t="e">
        <f t="shared" si="29"/>
        <v>#N/A</v>
      </c>
      <c r="CY6" s="177" t="e">
        <f t="shared" si="30"/>
        <v>#N/A</v>
      </c>
      <c r="CZ6" s="177" t="e">
        <f t="shared" si="31"/>
        <v>#N/A</v>
      </c>
      <c r="DA6" s="177" t="e">
        <f t="shared" si="31"/>
        <v>#N/A</v>
      </c>
      <c r="DB6" s="177" t="e">
        <f t="shared" si="31"/>
        <v>#N/A</v>
      </c>
      <c r="DC6" s="177" t="e">
        <f t="shared" si="31"/>
        <v>#N/A</v>
      </c>
      <c r="DD6" s="177" t="e">
        <f t="shared" si="31"/>
        <v>#N/A</v>
      </c>
      <c r="DE6" s="177" t="e">
        <f t="shared" si="31"/>
        <v>#N/A</v>
      </c>
      <c r="DF6" s="177" t="e">
        <f t="shared" si="31"/>
        <v>#N/A</v>
      </c>
      <c r="DG6" s="177" t="e">
        <f t="shared" si="31"/>
        <v>#N/A</v>
      </c>
      <c r="DH6" s="177" t="e">
        <f t="shared" si="31"/>
        <v>#N/A</v>
      </c>
      <c r="DI6" s="177" t="e">
        <f t="shared" si="31"/>
        <v>#N/A</v>
      </c>
      <c r="DJ6" s="177" t="e">
        <f t="shared" si="31"/>
        <v>#N/A</v>
      </c>
      <c r="DK6" s="177" t="e">
        <f t="shared" si="31"/>
        <v>#N/A</v>
      </c>
      <c r="DL6" s="177" t="e">
        <f t="shared" si="31"/>
        <v>#N/A</v>
      </c>
      <c r="DM6" s="177" t="e">
        <f t="shared" si="31"/>
        <v>#N/A</v>
      </c>
      <c r="DN6" s="177" t="e">
        <f t="shared" si="31"/>
        <v>#N/A</v>
      </c>
      <c r="DO6" s="177" t="e">
        <f t="shared" si="31"/>
        <v>#N/A</v>
      </c>
      <c r="DP6" s="177" t="e">
        <f t="shared" si="31"/>
        <v>#N/A</v>
      </c>
      <c r="DQ6" s="177" t="e">
        <f t="shared" si="31"/>
        <v>#N/A</v>
      </c>
      <c r="DR6" s="177" t="e">
        <f t="shared" si="31"/>
        <v>#N/A</v>
      </c>
      <c r="DS6" s="177" t="e">
        <f t="shared" si="31"/>
        <v>#N/A</v>
      </c>
      <c r="DT6" s="177" t="e">
        <f t="shared" si="31"/>
        <v>#N/A</v>
      </c>
      <c r="DU6" s="177" t="e">
        <f t="shared" si="31"/>
        <v>#N/A</v>
      </c>
      <c r="DV6" s="177" t="e">
        <f t="shared" si="31"/>
        <v>#N/A</v>
      </c>
      <c r="DW6" s="177" t="e">
        <f t="shared" si="32"/>
        <v>#N/A</v>
      </c>
      <c r="DX6" s="177" t="e">
        <f t="shared" si="33"/>
        <v>#N/A</v>
      </c>
      <c r="DY6" s="177" t="e">
        <f t="shared" si="34"/>
        <v>#N/A</v>
      </c>
      <c r="DZ6" s="177" t="e">
        <f t="shared" si="34"/>
        <v>#N/A</v>
      </c>
      <c r="EA6" s="177" t="e">
        <f t="shared" si="34"/>
        <v>#N/A</v>
      </c>
      <c r="EB6" s="177" t="e">
        <f t="shared" si="34"/>
        <v>#N/A</v>
      </c>
      <c r="EC6" s="177" t="e">
        <f t="shared" si="34"/>
        <v>#N/A</v>
      </c>
      <c r="ED6" s="177" t="e">
        <f t="shared" si="34"/>
        <v>#N/A</v>
      </c>
      <c r="EE6" s="177" t="e">
        <f t="shared" si="34"/>
        <v>#N/A</v>
      </c>
      <c r="EF6" s="177" t="e">
        <f t="shared" si="34"/>
        <v>#N/A</v>
      </c>
      <c r="EG6" s="177" t="e">
        <f t="shared" si="34"/>
        <v>#N/A</v>
      </c>
      <c r="EH6" s="177" t="e">
        <f t="shared" si="34"/>
        <v>#N/A</v>
      </c>
      <c r="EI6" s="177" t="e">
        <f t="shared" si="34"/>
        <v>#N/A</v>
      </c>
      <c r="EJ6" s="177" t="e">
        <f t="shared" si="34"/>
        <v>#N/A</v>
      </c>
      <c r="EK6" s="177" t="e">
        <f t="shared" si="34"/>
        <v>#N/A</v>
      </c>
      <c r="EL6" s="177" t="e">
        <f t="shared" si="34"/>
        <v>#N/A</v>
      </c>
      <c r="EM6" s="177" t="e">
        <f t="shared" si="34"/>
        <v>#N/A</v>
      </c>
      <c r="EN6" s="177" t="e">
        <f t="shared" si="34"/>
        <v>#N/A</v>
      </c>
      <c r="EO6" s="177" t="e">
        <f t="shared" si="34"/>
        <v>#N/A</v>
      </c>
      <c r="EP6" s="177" t="e">
        <f t="shared" si="34"/>
        <v>#N/A</v>
      </c>
      <c r="EQ6" s="177" t="e">
        <f t="shared" si="34"/>
        <v>#N/A</v>
      </c>
      <c r="ER6" s="177" t="e">
        <f t="shared" si="34"/>
        <v>#N/A</v>
      </c>
      <c r="ES6" s="177" t="e">
        <f t="shared" si="34"/>
        <v>#N/A</v>
      </c>
      <c r="ET6" s="177" t="e">
        <f t="shared" si="34"/>
        <v>#N/A</v>
      </c>
      <c r="EU6" s="177" t="e">
        <f t="shared" si="34"/>
        <v>#N/A</v>
      </c>
      <c r="EV6" s="177" t="e">
        <f t="shared" si="35"/>
        <v>#N/A</v>
      </c>
    </row>
    <row r="7" spans="1:152" x14ac:dyDescent="0.25">
      <c r="A7" s="84">
        <v>37135</v>
      </c>
      <c r="B7" s="177" t="e">
        <f t="shared" si="12"/>
        <v>#N/A</v>
      </c>
      <c r="C7" s="177" t="e">
        <f t="shared" si="13"/>
        <v>#N/A</v>
      </c>
      <c r="D7" s="177" t="e">
        <f t="shared" si="14"/>
        <v>#N/A</v>
      </c>
      <c r="E7" s="177" t="e">
        <f t="shared" si="14"/>
        <v>#N/A</v>
      </c>
      <c r="F7" s="177" t="e">
        <f t="shared" si="14"/>
        <v>#N/A</v>
      </c>
      <c r="G7" s="177" t="e">
        <f t="shared" si="14"/>
        <v>#N/A</v>
      </c>
      <c r="H7" s="177" t="e">
        <f t="shared" si="14"/>
        <v>#N/A</v>
      </c>
      <c r="I7" s="177" t="e">
        <f t="shared" si="14"/>
        <v>#N/A</v>
      </c>
      <c r="J7" s="177" t="e">
        <f t="shared" si="14"/>
        <v>#N/A</v>
      </c>
      <c r="K7" s="177" t="e">
        <f t="shared" si="14"/>
        <v>#N/A</v>
      </c>
      <c r="L7" s="177" t="e">
        <f t="shared" si="14"/>
        <v>#N/A</v>
      </c>
      <c r="M7" s="177" t="e">
        <f t="shared" si="14"/>
        <v>#N/A</v>
      </c>
      <c r="N7" s="177" t="e">
        <f t="shared" si="14"/>
        <v>#N/A</v>
      </c>
      <c r="O7" s="177" t="e">
        <f t="shared" si="14"/>
        <v>#N/A</v>
      </c>
      <c r="P7" s="177" t="e">
        <f t="shared" si="14"/>
        <v>#N/A</v>
      </c>
      <c r="Q7" s="177" t="e">
        <f t="shared" si="14"/>
        <v>#N/A</v>
      </c>
      <c r="R7" s="177" t="e">
        <f t="shared" si="14"/>
        <v>#N/A</v>
      </c>
      <c r="S7" s="177" t="e">
        <f t="shared" si="14"/>
        <v>#N/A</v>
      </c>
      <c r="T7" s="177" t="e">
        <f t="shared" si="14"/>
        <v>#N/A</v>
      </c>
      <c r="U7" s="177" t="e">
        <f t="shared" si="14"/>
        <v>#N/A</v>
      </c>
      <c r="V7" s="177" t="e">
        <f t="shared" si="14"/>
        <v>#N/A</v>
      </c>
      <c r="W7" s="177" t="e">
        <f t="shared" si="14"/>
        <v>#N/A</v>
      </c>
      <c r="X7" s="177" t="e">
        <f t="shared" si="14"/>
        <v>#N/A</v>
      </c>
      <c r="Y7" s="177" t="e">
        <f t="shared" si="14"/>
        <v>#N/A</v>
      </c>
      <c r="Z7" s="177" t="e">
        <f t="shared" si="14"/>
        <v>#N/A</v>
      </c>
      <c r="AA7" s="177" t="e">
        <f t="shared" si="15"/>
        <v>#N/A</v>
      </c>
      <c r="AB7" s="177" t="e">
        <f t="shared" si="16"/>
        <v>#N/A</v>
      </c>
      <c r="AC7" s="177" t="e">
        <f t="shared" si="17"/>
        <v>#N/A</v>
      </c>
      <c r="AD7" s="177" t="e">
        <f t="shared" si="17"/>
        <v>#N/A</v>
      </c>
      <c r="AE7" s="177" t="e">
        <f t="shared" si="17"/>
        <v>#N/A</v>
      </c>
      <c r="AF7" s="177" t="e">
        <f t="shared" si="17"/>
        <v>#N/A</v>
      </c>
      <c r="AG7" s="177" t="e">
        <f t="shared" si="17"/>
        <v>#N/A</v>
      </c>
      <c r="AH7" s="177" t="e">
        <f t="shared" si="17"/>
        <v>#N/A</v>
      </c>
      <c r="AI7" s="177" t="e">
        <f t="shared" si="17"/>
        <v>#N/A</v>
      </c>
      <c r="AJ7" s="177" t="e">
        <f t="shared" si="17"/>
        <v>#N/A</v>
      </c>
      <c r="AK7" s="177" t="e">
        <f t="shared" si="17"/>
        <v>#N/A</v>
      </c>
      <c r="AL7" s="177" t="e">
        <f t="shared" si="17"/>
        <v>#N/A</v>
      </c>
      <c r="AM7" s="177" t="e">
        <f t="shared" si="17"/>
        <v>#N/A</v>
      </c>
      <c r="AN7" s="177" t="e">
        <f t="shared" si="17"/>
        <v>#N/A</v>
      </c>
      <c r="AO7" s="177" t="e">
        <f t="shared" si="17"/>
        <v>#N/A</v>
      </c>
      <c r="AP7" s="177" t="e">
        <f t="shared" si="17"/>
        <v>#N/A</v>
      </c>
      <c r="AQ7" s="177" t="e">
        <f t="shared" si="17"/>
        <v>#N/A</v>
      </c>
      <c r="AR7" s="177" t="e">
        <f t="shared" si="17"/>
        <v>#N/A</v>
      </c>
      <c r="AS7" s="177" t="e">
        <f t="shared" si="17"/>
        <v>#N/A</v>
      </c>
      <c r="AT7" s="177" t="e">
        <f t="shared" si="17"/>
        <v>#N/A</v>
      </c>
      <c r="AU7" s="177" t="e">
        <f t="shared" si="17"/>
        <v>#N/A</v>
      </c>
      <c r="AV7" s="177" t="e">
        <f t="shared" si="17"/>
        <v>#N/A</v>
      </c>
      <c r="AW7" s="177" t="e">
        <f t="shared" si="17"/>
        <v>#N/A</v>
      </c>
      <c r="AX7" s="177" t="e">
        <f t="shared" si="17"/>
        <v>#N/A</v>
      </c>
      <c r="AY7" s="177" t="e">
        <f t="shared" si="17"/>
        <v>#N/A</v>
      </c>
      <c r="AZ7" s="177" t="e">
        <f t="shared" si="18"/>
        <v>#N/A</v>
      </c>
      <c r="BA7" s="177" t="e">
        <f t="shared" si="19"/>
        <v>#N/A</v>
      </c>
      <c r="BB7" s="177" t="e">
        <f t="shared" si="20"/>
        <v>#N/A</v>
      </c>
      <c r="BC7" s="177" t="e">
        <f t="shared" si="20"/>
        <v>#N/A</v>
      </c>
      <c r="BD7" s="177" t="e">
        <f t="shared" si="20"/>
        <v>#N/A</v>
      </c>
      <c r="BE7" s="177" t="e">
        <f t="shared" si="20"/>
        <v>#N/A</v>
      </c>
      <c r="BF7" s="177" t="e">
        <f t="shared" si="20"/>
        <v>#N/A</v>
      </c>
      <c r="BG7" s="177" t="e">
        <f t="shared" si="20"/>
        <v>#N/A</v>
      </c>
      <c r="BH7" s="177" t="e">
        <f t="shared" si="20"/>
        <v>#N/A</v>
      </c>
      <c r="BI7" s="177" t="e">
        <f t="shared" si="20"/>
        <v>#N/A</v>
      </c>
      <c r="BJ7" s="177" t="e">
        <f t="shared" si="20"/>
        <v>#N/A</v>
      </c>
      <c r="BK7" s="177" t="e">
        <f t="shared" si="20"/>
        <v>#N/A</v>
      </c>
      <c r="BL7" s="177" t="e">
        <f t="shared" si="20"/>
        <v>#N/A</v>
      </c>
      <c r="BM7" s="177" t="e">
        <f t="shared" si="20"/>
        <v>#N/A</v>
      </c>
      <c r="BN7" s="177" t="e">
        <f t="shared" si="20"/>
        <v>#N/A</v>
      </c>
      <c r="BO7" s="177" t="e">
        <f t="shared" si="20"/>
        <v>#N/A</v>
      </c>
      <c r="BP7" s="177" t="e">
        <f t="shared" si="20"/>
        <v>#N/A</v>
      </c>
      <c r="BQ7" s="177" t="e">
        <f t="shared" si="20"/>
        <v>#N/A</v>
      </c>
      <c r="BR7" s="177" t="e">
        <f t="shared" si="20"/>
        <v>#N/A</v>
      </c>
      <c r="BS7" s="177" t="e">
        <f t="shared" si="20"/>
        <v>#N/A</v>
      </c>
      <c r="BT7" s="177" t="e">
        <f t="shared" si="21"/>
        <v>#N/A</v>
      </c>
      <c r="BU7" s="177" t="e">
        <f t="shared" si="22"/>
        <v>#N/A</v>
      </c>
      <c r="BV7" s="177" t="e">
        <f t="shared" si="23"/>
        <v>#N/A</v>
      </c>
      <c r="BW7" s="177" t="e">
        <f t="shared" si="23"/>
        <v>#N/A</v>
      </c>
      <c r="BX7" s="177" t="e">
        <f t="shared" si="23"/>
        <v>#N/A</v>
      </c>
      <c r="BY7" s="177">
        <v>0</v>
      </c>
      <c r="BZ7" s="177" t="e">
        <f t="shared" si="24"/>
        <v>#N/A</v>
      </c>
      <c r="CA7" s="177" t="e">
        <f t="shared" si="25"/>
        <v>#N/A</v>
      </c>
      <c r="CB7" s="177" t="e">
        <f t="shared" si="25"/>
        <v>#N/A</v>
      </c>
      <c r="CC7" s="177" t="e">
        <f t="shared" si="25"/>
        <v>#N/A</v>
      </c>
      <c r="CD7" s="177" t="e">
        <f t="shared" si="26"/>
        <v>#N/A</v>
      </c>
      <c r="CE7" s="177" t="e">
        <f t="shared" si="27"/>
        <v>#N/A</v>
      </c>
      <c r="CF7" s="177" t="e">
        <f t="shared" si="28"/>
        <v>#N/A</v>
      </c>
      <c r="CG7" s="177" t="e">
        <f t="shared" si="28"/>
        <v>#N/A</v>
      </c>
      <c r="CH7" s="177" t="e">
        <f t="shared" si="28"/>
        <v>#N/A</v>
      </c>
      <c r="CI7" s="177" t="e">
        <f t="shared" si="28"/>
        <v>#N/A</v>
      </c>
      <c r="CJ7" s="177" t="e">
        <f t="shared" si="28"/>
        <v>#N/A</v>
      </c>
      <c r="CK7" s="177" t="e">
        <f t="shared" si="28"/>
        <v>#N/A</v>
      </c>
      <c r="CL7" s="177" t="e">
        <f t="shared" si="28"/>
        <v>#N/A</v>
      </c>
      <c r="CM7" s="177" t="e">
        <f t="shared" si="28"/>
        <v>#N/A</v>
      </c>
      <c r="CN7" s="177" t="e">
        <f t="shared" si="28"/>
        <v>#N/A</v>
      </c>
      <c r="CO7" s="177" t="e">
        <f t="shared" si="28"/>
        <v>#N/A</v>
      </c>
      <c r="CP7" s="177" t="e">
        <f t="shared" si="28"/>
        <v>#N/A</v>
      </c>
      <c r="CQ7" s="177" t="e">
        <f t="shared" si="28"/>
        <v>#N/A</v>
      </c>
      <c r="CR7" s="177" t="e">
        <f t="shared" si="28"/>
        <v>#N/A</v>
      </c>
      <c r="CS7" s="177" t="e">
        <f t="shared" si="28"/>
        <v>#N/A</v>
      </c>
      <c r="CT7" s="177" t="e">
        <f t="shared" si="28"/>
        <v>#N/A</v>
      </c>
      <c r="CU7" s="177" t="e">
        <f t="shared" si="28"/>
        <v>#N/A</v>
      </c>
      <c r="CV7" s="177" t="e">
        <f t="shared" si="28"/>
        <v>#N/A</v>
      </c>
      <c r="CW7" s="177" t="e">
        <f t="shared" si="28"/>
        <v>#N/A</v>
      </c>
      <c r="CX7" s="177" t="e">
        <f t="shared" si="29"/>
        <v>#N/A</v>
      </c>
      <c r="CY7" s="177" t="e">
        <f t="shared" si="30"/>
        <v>#N/A</v>
      </c>
      <c r="CZ7" s="177" t="e">
        <f t="shared" si="31"/>
        <v>#N/A</v>
      </c>
      <c r="DA7" s="177" t="e">
        <f t="shared" si="31"/>
        <v>#N/A</v>
      </c>
      <c r="DB7" s="177" t="e">
        <f t="shared" si="31"/>
        <v>#N/A</v>
      </c>
      <c r="DC7" s="177" t="e">
        <f t="shared" si="31"/>
        <v>#N/A</v>
      </c>
      <c r="DD7" s="177" t="e">
        <f t="shared" si="31"/>
        <v>#N/A</v>
      </c>
      <c r="DE7" s="177" t="e">
        <f t="shared" si="31"/>
        <v>#N/A</v>
      </c>
      <c r="DF7" s="177" t="e">
        <f t="shared" si="31"/>
        <v>#N/A</v>
      </c>
      <c r="DG7" s="177" t="e">
        <f t="shared" si="31"/>
        <v>#N/A</v>
      </c>
      <c r="DH7" s="177" t="e">
        <f t="shared" si="31"/>
        <v>#N/A</v>
      </c>
      <c r="DI7" s="177" t="e">
        <f t="shared" si="31"/>
        <v>#N/A</v>
      </c>
      <c r="DJ7" s="177" t="e">
        <f t="shared" si="31"/>
        <v>#N/A</v>
      </c>
      <c r="DK7" s="177" t="e">
        <f t="shared" si="31"/>
        <v>#N/A</v>
      </c>
      <c r="DL7" s="177" t="e">
        <f t="shared" si="31"/>
        <v>#N/A</v>
      </c>
      <c r="DM7" s="177" t="e">
        <f t="shared" si="31"/>
        <v>#N/A</v>
      </c>
      <c r="DN7" s="177" t="e">
        <f t="shared" si="31"/>
        <v>#N/A</v>
      </c>
      <c r="DO7" s="177" t="e">
        <f t="shared" si="31"/>
        <v>#N/A</v>
      </c>
      <c r="DP7" s="177" t="e">
        <f t="shared" si="31"/>
        <v>#N/A</v>
      </c>
      <c r="DQ7" s="177" t="e">
        <f t="shared" si="31"/>
        <v>#N/A</v>
      </c>
      <c r="DR7" s="177" t="e">
        <f t="shared" si="31"/>
        <v>#N/A</v>
      </c>
      <c r="DS7" s="177" t="e">
        <f t="shared" si="31"/>
        <v>#N/A</v>
      </c>
      <c r="DT7" s="177" t="e">
        <f t="shared" si="31"/>
        <v>#N/A</v>
      </c>
      <c r="DU7" s="177" t="e">
        <f t="shared" si="31"/>
        <v>#N/A</v>
      </c>
      <c r="DV7" s="177" t="e">
        <f t="shared" si="31"/>
        <v>#N/A</v>
      </c>
      <c r="DW7" s="177" t="e">
        <f t="shared" si="32"/>
        <v>#N/A</v>
      </c>
      <c r="DX7" s="177" t="e">
        <f t="shared" si="33"/>
        <v>#N/A</v>
      </c>
      <c r="DY7" s="177" t="e">
        <f t="shared" si="34"/>
        <v>#N/A</v>
      </c>
      <c r="DZ7" s="177" t="e">
        <f t="shared" si="34"/>
        <v>#N/A</v>
      </c>
      <c r="EA7" s="177" t="e">
        <f t="shared" si="34"/>
        <v>#N/A</v>
      </c>
      <c r="EB7" s="177" t="e">
        <f t="shared" si="34"/>
        <v>#N/A</v>
      </c>
      <c r="EC7" s="177" t="e">
        <f t="shared" si="34"/>
        <v>#N/A</v>
      </c>
      <c r="ED7" s="177" t="e">
        <f t="shared" si="34"/>
        <v>#N/A</v>
      </c>
      <c r="EE7" s="177" t="e">
        <f t="shared" si="34"/>
        <v>#N/A</v>
      </c>
      <c r="EF7" s="177" t="e">
        <f t="shared" si="34"/>
        <v>#N/A</v>
      </c>
      <c r="EG7" s="177" t="e">
        <f t="shared" si="34"/>
        <v>#N/A</v>
      </c>
      <c r="EH7" s="177" t="e">
        <f t="shared" si="34"/>
        <v>#N/A</v>
      </c>
      <c r="EI7" s="177" t="e">
        <f t="shared" si="34"/>
        <v>#N/A</v>
      </c>
      <c r="EJ7" s="177" t="e">
        <f t="shared" si="34"/>
        <v>#N/A</v>
      </c>
      <c r="EK7" s="177" t="e">
        <f t="shared" si="34"/>
        <v>#N/A</v>
      </c>
      <c r="EL7" s="177" t="e">
        <f t="shared" si="34"/>
        <v>#N/A</v>
      </c>
      <c r="EM7" s="177" t="e">
        <f t="shared" si="34"/>
        <v>#N/A</v>
      </c>
      <c r="EN7" s="177" t="e">
        <f t="shared" si="34"/>
        <v>#N/A</v>
      </c>
      <c r="EO7" s="177" t="e">
        <f t="shared" si="34"/>
        <v>#N/A</v>
      </c>
      <c r="EP7" s="177" t="e">
        <f t="shared" si="34"/>
        <v>#N/A</v>
      </c>
      <c r="EQ7" s="177" t="e">
        <f t="shared" si="34"/>
        <v>#N/A</v>
      </c>
      <c r="ER7" s="177" t="e">
        <f t="shared" si="34"/>
        <v>#N/A</v>
      </c>
      <c r="ES7" s="177" t="e">
        <f t="shared" si="34"/>
        <v>#N/A</v>
      </c>
      <c r="ET7" s="177" t="e">
        <f t="shared" si="34"/>
        <v>#N/A</v>
      </c>
      <c r="EU7" s="177" t="e">
        <f t="shared" si="34"/>
        <v>#N/A</v>
      </c>
      <c r="EV7" s="177" t="e">
        <f t="shared" si="35"/>
        <v>#N/A</v>
      </c>
    </row>
    <row r="8" spans="1:152" x14ac:dyDescent="0.25">
      <c r="A8" s="84">
        <v>37165</v>
      </c>
      <c r="B8" s="177" t="e">
        <f t="shared" si="12"/>
        <v>#N/A</v>
      </c>
      <c r="C8" s="177" t="e">
        <f t="shared" si="13"/>
        <v>#N/A</v>
      </c>
      <c r="D8" s="177" t="e">
        <f t="shared" si="14"/>
        <v>#N/A</v>
      </c>
      <c r="E8" s="177" t="e">
        <f t="shared" si="14"/>
        <v>#N/A</v>
      </c>
      <c r="F8" s="177" t="e">
        <f t="shared" si="14"/>
        <v>#N/A</v>
      </c>
      <c r="G8" s="177" t="e">
        <f t="shared" si="14"/>
        <v>#N/A</v>
      </c>
      <c r="H8" s="177" t="e">
        <f t="shared" si="14"/>
        <v>#N/A</v>
      </c>
      <c r="I8" s="177" t="e">
        <f t="shared" si="14"/>
        <v>#N/A</v>
      </c>
      <c r="J8" s="177" t="e">
        <f t="shared" si="14"/>
        <v>#N/A</v>
      </c>
      <c r="K8" s="177" t="e">
        <f t="shared" si="14"/>
        <v>#N/A</v>
      </c>
      <c r="L8" s="177" t="e">
        <f t="shared" si="14"/>
        <v>#N/A</v>
      </c>
      <c r="M8" s="177" t="e">
        <f t="shared" si="14"/>
        <v>#N/A</v>
      </c>
      <c r="N8" s="177" t="e">
        <f t="shared" si="14"/>
        <v>#N/A</v>
      </c>
      <c r="O8" s="177" t="e">
        <f t="shared" si="14"/>
        <v>#N/A</v>
      </c>
      <c r="P8" s="177" t="e">
        <f t="shared" si="14"/>
        <v>#N/A</v>
      </c>
      <c r="Q8" s="177" t="e">
        <f t="shared" si="14"/>
        <v>#N/A</v>
      </c>
      <c r="R8" s="177" t="e">
        <f t="shared" si="14"/>
        <v>#N/A</v>
      </c>
      <c r="S8" s="177" t="e">
        <f t="shared" si="14"/>
        <v>#N/A</v>
      </c>
      <c r="T8" s="177" t="e">
        <f t="shared" si="14"/>
        <v>#N/A</v>
      </c>
      <c r="U8" s="177" t="e">
        <f t="shared" si="14"/>
        <v>#N/A</v>
      </c>
      <c r="V8" s="177" t="e">
        <f t="shared" si="14"/>
        <v>#N/A</v>
      </c>
      <c r="W8" s="177" t="e">
        <f t="shared" si="14"/>
        <v>#N/A</v>
      </c>
      <c r="X8" s="177" t="e">
        <f t="shared" si="14"/>
        <v>#N/A</v>
      </c>
      <c r="Y8" s="177" t="e">
        <f t="shared" si="14"/>
        <v>#N/A</v>
      </c>
      <c r="Z8" s="177" t="e">
        <f t="shared" si="14"/>
        <v>#N/A</v>
      </c>
      <c r="AA8" s="177" t="e">
        <f t="shared" si="15"/>
        <v>#N/A</v>
      </c>
      <c r="AB8" s="177" t="e">
        <f t="shared" si="16"/>
        <v>#N/A</v>
      </c>
      <c r="AC8" s="177" t="e">
        <f t="shared" si="17"/>
        <v>#N/A</v>
      </c>
      <c r="AD8" s="177" t="e">
        <f t="shared" si="17"/>
        <v>#N/A</v>
      </c>
      <c r="AE8" s="177" t="e">
        <f t="shared" si="17"/>
        <v>#N/A</v>
      </c>
      <c r="AF8" s="177" t="e">
        <f t="shared" si="17"/>
        <v>#N/A</v>
      </c>
      <c r="AG8" s="177" t="e">
        <f t="shared" si="17"/>
        <v>#N/A</v>
      </c>
      <c r="AH8" s="177" t="e">
        <f t="shared" si="17"/>
        <v>#N/A</v>
      </c>
      <c r="AI8" s="177" t="e">
        <f t="shared" si="17"/>
        <v>#N/A</v>
      </c>
      <c r="AJ8" s="177" t="e">
        <f t="shared" si="17"/>
        <v>#N/A</v>
      </c>
      <c r="AK8" s="177" t="e">
        <f t="shared" si="17"/>
        <v>#N/A</v>
      </c>
      <c r="AL8" s="177" t="e">
        <f t="shared" si="17"/>
        <v>#N/A</v>
      </c>
      <c r="AM8" s="177" t="e">
        <f t="shared" si="17"/>
        <v>#N/A</v>
      </c>
      <c r="AN8" s="177" t="e">
        <f t="shared" si="17"/>
        <v>#N/A</v>
      </c>
      <c r="AO8" s="177" t="e">
        <f t="shared" si="17"/>
        <v>#N/A</v>
      </c>
      <c r="AP8" s="177" t="e">
        <f t="shared" si="17"/>
        <v>#N/A</v>
      </c>
      <c r="AQ8" s="177" t="e">
        <f t="shared" si="17"/>
        <v>#N/A</v>
      </c>
      <c r="AR8" s="177" t="e">
        <f t="shared" si="17"/>
        <v>#N/A</v>
      </c>
      <c r="AS8" s="177" t="e">
        <f t="shared" si="17"/>
        <v>#N/A</v>
      </c>
      <c r="AT8" s="177" t="e">
        <f t="shared" si="17"/>
        <v>#N/A</v>
      </c>
      <c r="AU8" s="177" t="e">
        <f t="shared" si="17"/>
        <v>#N/A</v>
      </c>
      <c r="AV8" s="177" t="e">
        <f t="shared" si="17"/>
        <v>#N/A</v>
      </c>
      <c r="AW8" s="177" t="e">
        <f t="shared" si="17"/>
        <v>#N/A</v>
      </c>
      <c r="AX8" s="177" t="e">
        <f t="shared" si="17"/>
        <v>#N/A</v>
      </c>
      <c r="AY8" s="177" t="e">
        <f t="shared" si="17"/>
        <v>#N/A</v>
      </c>
      <c r="AZ8" s="177" t="e">
        <f t="shared" si="18"/>
        <v>#N/A</v>
      </c>
      <c r="BA8" s="177" t="e">
        <f t="shared" si="19"/>
        <v>#N/A</v>
      </c>
      <c r="BB8" s="177" t="e">
        <f t="shared" si="20"/>
        <v>#N/A</v>
      </c>
      <c r="BC8" s="177" t="e">
        <f t="shared" si="20"/>
        <v>#N/A</v>
      </c>
      <c r="BD8" s="177" t="e">
        <f t="shared" si="20"/>
        <v>#N/A</v>
      </c>
      <c r="BE8" s="177" t="e">
        <f t="shared" si="20"/>
        <v>#N/A</v>
      </c>
      <c r="BF8" s="177" t="e">
        <f t="shared" si="20"/>
        <v>#N/A</v>
      </c>
      <c r="BG8" s="177" t="e">
        <f t="shared" si="20"/>
        <v>#N/A</v>
      </c>
      <c r="BH8" s="177" t="e">
        <f t="shared" si="20"/>
        <v>#N/A</v>
      </c>
      <c r="BI8" s="177" t="e">
        <f t="shared" si="20"/>
        <v>#N/A</v>
      </c>
      <c r="BJ8" s="177" t="e">
        <f t="shared" si="20"/>
        <v>#N/A</v>
      </c>
      <c r="BK8" s="177" t="e">
        <f t="shared" si="20"/>
        <v>#N/A</v>
      </c>
      <c r="BL8" s="177" t="e">
        <f t="shared" si="20"/>
        <v>#N/A</v>
      </c>
      <c r="BM8" s="177" t="e">
        <f t="shared" si="20"/>
        <v>#N/A</v>
      </c>
      <c r="BN8" s="177" t="e">
        <f t="shared" si="20"/>
        <v>#N/A</v>
      </c>
      <c r="BO8" s="177" t="e">
        <f t="shared" si="20"/>
        <v>#N/A</v>
      </c>
      <c r="BP8" s="177" t="e">
        <f t="shared" si="20"/>
        <v>#N/A</v>
      </c>
      <c r="BQ8" s="177" t="e">
        <f t="shared" si="20"/>
        <v>#N/A</v>
      </c>
      <c r="BR8" s="177" t="e">
        <f t="shared" si="20"/>
        <v>#N/A</v>
      </c>
      <c r="BS8" s="177" t="e">
        <f t="shared" si="20"/>
        <v>#N/A</v>
      </c>
      <c r="BT8" s="177" t="e">
        <f t="shared" si="21"/>
        <v>#N/A</v>
      </c>
      <c r="BU8" s="177" t="e">
        <f t="shared" si="22"/>
        <v>#N/A</v>
      </c>
      <c r="BV8" s="177" t="e">
        <f t="shared" si="23"/>
        <v>#N/A</v>
      </c>
      <c r="BW8" s="177" t="e">
        <f t="shared" si="23"/>
        <v>#N/A</v>
      </c>
      <c r="BX8" s="177" t="e">
        <f t="shared" si="23"/>
        <v>#N/A</v>
      </c>
      <c r="BY8" s="177">
        <v>0</v>
      </c>
      <c r="BZ8" s="177" t="e">
        <f t="shared" si="24"/>
        <v>#N/A</v>
      </c>
      <c r="CA8" s="177" t="e">
        <f t="shared" si="25"/>
        <v>#N/A</v>
      </c>
      <c r="CB8" s="177" t="e">
        <f t="shared" si="25"/>
        <v>#N/A</v>
      </c>
      <c r="CC8" s="177" t="e">
        <f t="shared" si="25"/>
        <v>#N/A</v>
      </c>
      <c r="CD8" s="177" t="e">
        <f t="shared" si="26"/>
        <v>#N/A</v>
      </c>
      <c r="CE8" s="177" t="e">
        <f t="shared" si="27"/>
        <v>#N/A</v>
      </c>
      <c r="CF8" s="177" t="e">
        <f t="shared" si="28"/>
        <v>#N/A</v>
      </c>
      <c r="CG8" s="177" t="e">
        <f t="shared" si="28"/>
        <v>#N/A</v>
      </c>
      <c r="CH8" s="177" t="e">
        <f t="shared" si="28"/>
        <v>#N/A</v>
      </c>
      <c r="CI8" s="177" t="e">
        <f t="shared" si="28"/>
        <v>#N/A</v>
      </c>
      <c r="CJ8" s="177" t="e">
        <f t="shared" si="28"/>
        <v>#N/A</v>
      </c>
      <c r="CK8" s="177" t="e">
        <f t="shared" si="28"/>
        <v>#N/A</v>
      </c>
      <c r="CL8" s="177" t="e">
        <f t="shared" si="28"/>
        <v>#N/A</v>
      </c>
      <c r="CM8" s="177" t="e">
        <f t="shared" si="28"/>
        <v>#N/A</v>
      </c>
      <c r="CN8" s="177" t="e">
        <f t="shared" si="28"/>
        <v>#N/A</v>
      </c>
      <c r="CO8" s="177" t="e">
        <f t="shared" si="28"/>
        <v>#N/A</v>
      </c>
      <c r="CP8" s="177" t="e">
        <f t="shared" si="28"/>
        <v>#N/A</v>
      </c>
      <c r="CQ8" s="177" t="e">
        <f t="shared" si="28"/>
        <v>#N/A</v>
      </c>
      <c r="CR8" s="177" t="e">
        <f t="shared" si="28"/>
        <v>#N/A</v>
      </c>
      <c r="CS8" s="177" t="e">
        <f t="shared" si="28"/>
        <v>#N/A</v>
      </c>
      <c r="CT8" s="177" t="e">
        <f t="shared" si="28"/>
        <v>#N/A</v>
      </c>
      <c r="CU8" s="177" t="e">
        <f t="shared" si="28"/>
        <v>#N/A</v>
      </c>
      <c r="CV8" s="177" t="e">
        <f t="shared" si="28"/>
        <v>#N/A</v>
      </c>
      <c r="CW8" s="177" t="e">
        <f t="shared" si="28"/>
        <v>#N/A</v>
      </c>
      <c r="CX8" s="177" t="e">
        <f t="shared" si="29"/>
        <v>#N/A</v>
      </c>
      <c r="CY8" s="177" t="e">
        <f t="shared" si="30"/>
        <v>#N/A</v>
      </c>
      <c r="CZ8" s="177" t="e">
        <f t="shared" si="31"/>
        <v>#N/A</v>
      </c>
      <c r="DA8" s="177" t="e">
        <f t="shared" si="31"/>
        <v>#N/A</v>
      </c>
      <c r="DB8" s="177" t="e">
        <f t="shared" si="31"/>
        <v>#N/A</v>
      </c>
      <c r="DC8" s="177" t="e">
        <f t="shared" si="31"/>
        <v>#N/A</v>
      </c>
      <c r="DD8" s="177" t="e">
        <f t="shared" si="31"/>
        <v>#N/A</v>
      </c>
      <c r="DE8" s="177" t="e">
        <f t="shared" si="31"/>
        <v>#N/A</v>
      </c>
      <c r="DF8" s="177" t="e">
        <f t="shared" si="31"/>
        <v>#N/A</v>
      </c>
      <c r="DG8" s="177" t="e">
        <f t="shared" si="31"/>
        <v>#N/A</v>
      </c>
      <c r="DH8" s="177" t="e">
        <f t="shared" si="31"/>
        <v>#N/A</v>
      </c>
      <c r="DI8" s="177" t="e">
        <f t="shared" si="31"/>
        <v>#N/A</v>
      </c>
      <c r="DJ8" s="177" t="e">
        <f t="shared" si="31"/>
        <v>#N/A</v>
      </c>
      <c r="DK8" s="177" t="e">
        <f t="shared" si="31"/>
        <v>#N/A</v>
      </c>
      <c r="DL8" s="177" t="e">
        <f t="shared" si="31"/>
        <v>#N/A</v>
      </c>
      <c r="DM8" s="177" t="e">
        <f t="shared" si="31"/>
        <v>#N/A</v>
      </c>
      <c r="DN8" s="177" t="e">
        <f t="shared" si="31"/>
        <v>#N/A</v>
      </c>
      <c r="DO8" s="177" t="e">
        <f t="shared" si="31"/>
        <v>#N/A</v>
      </c>
      <c r="DP8" s="177" t="e">
        <f t="shared" si="31"/>
        <v>#N/A</v>
      </c>
      <c r="DQ8" s="177" t="e">
        <f t="shared" si="31"/>
        <v>#N/A</v>
      </c>
      <c r="DR8" s="177" t="e">
        <f t="shared" si="31"/>
        <v>#N/A</v>
      </c>
      <c r="DS8" s="177" t="e">
        <f t="shared" si="31"/>
        <v>#N/A</v>
      </c>
      <c r="DT8" s="177" t="e">
        <f t="shared" si="31"/>
        <v>#N/A</v>
      </c>
      <c r="DU8" s="177" t="e">
        <f t="shared" si="31"/>
        <v>#N/A</v>
      </c>
      <c r="DV8" s="177" t="e">
        <f t="shared" si="31"/>
        <v>#N/A</v>
      </c>
      <c r="DW8" s="177" t="e">
        <f t="shared" si="32"/>
        <v>#N/A</v>
      </c>
      <c r="DX8" s="177" t="e">
        <f t="shared" si="33"/>
        <v>#N/A</v>
      </c>
      <c r="DY8" s="177" t="e">
        <f t="shared" si="34"/>
        <v>#N/A</v>
      </c>
      <c r="DZ8" s="177" t="e">
        <f t="shared" si="34"/>
        <v>#N/A</v>
      </c>
      <c r="EA8" s="177" t="e">
        <f t="shared" si="34"/>
        <v>#N/A</v>
      </c>
      <c r="EB8" s="177" t="e">
        <f t="shared" si="34"/>
        <v>#N/A</v>
      </c>
      <c r="EC8" s="177" t="e">
        <f t="shared" si="34"/>
        <v>#N/A</v>
      </c>
      <c r="ED8" s="177" t="e">
        <f t="shared" si="34"/>
        <v>#N/A</v>
      </c>
      <c r="EE8" s="177" t="e">
        <f t="shared" si="34"/>
        <v>#N/A</v>
      </c>
      <c r="EF8" s="177" t="e">
        <f t="shared" si="34"/>
        <v>#N/A</v>
      </c>
      <c r="EG8" s="177" t="e">
        <f t="shared" si="34"/>
        <v>#N/A</v>
      </c>
      <c r="EH8" s="177" t="e">
        <f t="shared" si="34"/>
        <v>#N/A</v>
      </c>
      <c r="EI8" s="177" t="e">
        <f t="shared" si="34"/>
        <v>#N/A</v>
      </c>
      <c r="EJ8" s="177" t="e">
        <f t="shared" si="34"/>
        <v>#N/A</v>
      </c>
      <c r="EK8" s="177" t="e">
        <f t="shared" si="34"/>
        <v>#N/A</v>
      </c>
      <c r="EL8" s="177" t="e">
        <f t="shared" si="34"/>
        <v>#N/A</v>
      </c>
      <c r="EM8" s="177" t="e">
        <f t="shared" si="34"/>
        <v>#N/A</v>
      </c>
      <c r="EN8" s="177" t="e">
        <f t="shared" si="34"/>
        <v>#N/A</v>
      </c>
      <c r="EO8" s="177" t="e">
        <f t="shared" si="34"/>
        <v>#N/A</v>
      </c>
      <c r="EP8" s="177" t="e">
        <f t="shared" si="34"/>
        <v>#N/A</v>
      </c>
      <c r="EQ8" s="177" t="e">
        <f t="shared" si="34"/>
        <v>#N/A</v>
      </c>
      <c r="ER8" s="177" t="e">
        <f t="shared" si="34"/>
        <v>#N/A</v>
      </c>
      <c r="ES8" s="177" t="e">
        <f t="shared" si="34"/>
        <v>#N/A</v>
      </c>
      <c r="ET8" s="177" t="e">
        <f t="shared" si="34"/>
        <v>#N/A</v>
      </c>
      <c r="EU8" s="177" t="e">
        <f t="shared" si="34"/>
        <v>#N/A</v>
      </c>
      <c r="EV8" s="177" t="e">
        <f t="shared" si="35"/>
        <v>#N/A</v>
      </c>
    </row>
    <row r="9" spans="1:152" x14ac:dyDescent="0.25">
      <c r="A9" s="84">
        <v>37196</v>
      </c>
      <c r="B9" s="177" t="e">
        <f t="shared" si="12"/>
        <v>#N/A</v>
      </c>
      <c r="C9" s="177" t="e">
        <f t="shared" si="13"/>
        <v>#N/A</v>
      </c>
      <c r="D9" s="177" t="e">
        <f t="shared" si="14"/>
        <v>#N/A</v>
      </c>
      <c r="E9" s="177" t="e">
        <f t="shared" si="14"/>
        <v>#N/A</v>
      </c>
      <c r="F9" s="177" t="e">
        <f t="shared" si="14"/>
        <v>#N/A</v>
      </c>
      <c r="G9" s="177" t="e">
        <f t="shared" si="14"/>
        <v>#N/A</v>
      </c>
      <c r="H9" s="177" t="e">
        <f t="shared" si="14"/>
        <v>#N/A</v>
      </c>
      <c r="I9" s="177" t="e">
        <f t="shared" si="14"/>
        <v>#N/A</v>
      </c>
      <c r="J9" s="177" t="e">
        <f t="shared" si="14"/>
        <v>#N/A</v>
      </c>
      <c r="K9" s="177" t="e">
        <f t="shared" si="14"/>
        <v>#N/A</v>
      </c>
      <c r="L9" s="177" t="e">
        <f t="shared" si="14"/>
        <v>#N/A</v>
      </c>
      <c r="M9" s="177" t="e">
        <f t="shared" si="14"/>
        <v>#N/A</v>
      </c>
      <c r="N9" s="177" t="e">
        <f t="shared" si="14"/>
        <v>#N/A</v>
      </c>
      <c r="O9" s="177" t="e">
        <f t="shared" si="14"/>
        <v>#N/A</v>
      </c>
      <c r="P9" s="177" t="e">
        <f t="shared" si="14"/>
        <v>#N/A</v>
      </c>
      <c r="Q9" s="177" t="e">
        <f t="shared" si="14"/>
        <v>#N/A</v>
      </c>
      <c r="R9" s="177" t="e">
        <f t="shared" si="14"/>
        <v>#N/A</v>
      </c>
      <c r="S9" s="177" t="e">
        <f t="shared" si="14"/>
        <v>#N/A</v>
      </c>
      <c r="T9" s="177" t="e">
        <f t="shared" si="14"/>
        <v>#N/A</v>
      </c>
      <c r="U9" s="177" t="e">
        <f t="shared" si="14"/>
        <v>#N/A</v>
      </c>
      <c r="V9" s="177" t="e">
        <f t="shared" si="14"/>
        <v>#N/A</v>
      </c>
      <c r="W9" s="177" t="e">
        <f t="shared" si="14"/>
        <v>#N/A</v>
      </c>
      <c r="X9" s="177" t="e">
        <f t="shared" si="14"/>
        <v>#N/A</v>
      </c>
      <c r="Y9" s="177" t="e">
        <f t="shared" si="14"/>
        <v>#N/A</v>
      </c>
      <c r="Z9" s="177" t="e">
        <f t="shared" si="14"/>
        <v>#N/A</v>
      </c>
      <c r="AA9" s="177" t="e">
        <f t="shared" si="15"/>
        <v>#N/A</v>
      </c>
      <c r="AB9" s="177" t="e">
        <f t="shared" si="16"/>
        <v>#N/A</v>
      </c>
      <c r="AC9" s="177" t="e">
        <f t="shared" si="17"/>
        <v>#N/A</v>
      </c>
      <c r="AD9" s="177" t="e">
        <f t="shared" si="17"/>
        <v>#N/A</v>
      </c>
      <c r="AE9" s="177" t="e">
        <f t="shared" si="17"/>
        <v>#N/A</v>
      </c>
      <c r="AF9" s="177" t="e">
        <f t="shared" si="17"/>
        <v>#N/A</v>
      </c>
      <c r="AG9" s="177" t="e">
        <f t="shared" si="17"/>
        <v>#N/A</v>
      </c>
      <c r="AH9" s="177" t="e">
        <f t="shared" si="17"/>
        <v>#N/A</v>
      </c>
      <c r="AI9" s="177" t="e">
        <f t="shared" si="17"/>
        <v>#N/A</v>
      </c>
      <c r="AJ9" s="177" t="e">
        <f t="shared" si="17"/>
        <v>#N/A</v>
      </c>
      <c r="AK9" s="177" t="e">
        <f t="shared" si="17"/>
        <v>#N/A</v>
      </c>
      <c r="AL9" s="177" t="e">
        <f t="shared" si="17"/>
        <v>#N/A</v>
      </c>
      <c r="AM9" s="177" t="e">
        <f t="shared" si="17"/>
        <v>#N/A</v>
      </c>
      <c r="AN9" s="177" t="e">
        <f t="shared" si="17"/>
        <v>#N/A</v>
      </c>
      <c r="AO9" s="177" t="e">
        <f t="shared" si="17"/>
        <v>#N/A</v>
      </c>
      <c r="AP9" s="177" t="e">
        <f t="shared" si="17"/>
        <v>#N/A</v>
      </c>
      <c r="AQ9" s="177" t="e">
        <f t="shared" si="17"/>
        <v>#N/A</v>
      </c>
      <c r="AR9" s="177" t="e">
        <f t="shared" si="17"/>
        <v>#N/A</v>
      </c>
      <c r="AS9" s="177" t="e">
        <f t="shared" si="17"/>
        <v>#N/A</v>
      </c>
      <c r="AT9" s="177" t="e">
        <f t="shared" si="17"/>
        <v>#N/A</v>
      </c>
      <c r="AU9" s="177" t="e">
        <f t="shared" si="17"/>
        <v>#N/A</v>
      </c>
      <c r="AV9" s="177" t="e">
        <f t="shared" si="17"/>
        <v>#N/A</v>
      </c>
      <c r="AW9" s="177" t="e">
        <f t="shared" si="17"/>
        <v>#N/A</v>
      </c>
      <c r="AX9" s="177" t="e">
        <f t="shared" si="17"/>
        <v>#N/A</v>
      </c>
      <c r="AY9" s="177" t="e">
        <f t="shared" si="17"/>
        <v>#N/A</v>
      </c>
      <c r="AZ9" s="177" t="e">
        <f t="shared" si="18"/>
        <v>#N/A</v>
      </c>
      <c r="BA9" s="177" t="e">
        <f t="shared" si="19"/>
        <v>#N/A</v>
      </c>
      <c r="BB9" s="177" t="e">
        <f t="shared" si="20"/>
        <v>#N/A</v>
      </c>
      <c r="BC9" s="177" t="e">
        <f t="shared" si="20"/>
        <v>#N/A</v>
      </c>
      <c r="BD9" s="177" t="e">
        <f t="shared" si="20"/>
        <v>#N/A</v>
      </c>
      <c r="BE9" s="177" t="e">
        <f t="shared" si="20"/>
        <v>#N/A</v>
      </c>
      <c r="BF9" s="177" t="e">
        <f t="shared" si="20"/>
        <v>#N/A</v>
      </c>
      <c r="BG9" s="177" t="e">
        <f t="shared" si="20"/>
        <v>#N/A</v>
      </c>
      <c r="BH9" s="177" t="e">
        <f t="shared" si="20"/>
        <v>#N/A</v>
      </c>
      <c r="BI9" s="177" t="e">
        <f t="shared" si="20"/>
        <v>#N/A</v>
      </c>
      <c r="BJ9" s="177" t="e">
        <f t="shared" si="20"/>
        <v>#N/A</v>
      </c>
      <c r="BK9" s="177" t="e">
        <f t="shared" si="20"/>
        <v>#N/A</v>
      </c>
      <c r="BL9" s="177" t="e">
        <f t="shared" si="20"/>
        <v>#N/A</v>
      </c>
      <c r="BM9" s="177" t="e">
        <f t="shared" si="20"/>
        <v>#N/A</v>
      </c>
      <c r="BN9" s="177" t="e">
        <f t="shared" si="20"/>
        <v>#N/A</v>
      </c>
      <c r="BO9" s="177" t="e">
        <f t="shared" si="20"/>
        <v>#N/A</v>
      </c>
      <c r="BP9" s="177" t="e">
        <f t="shared" si="20"/>
        <v>#N/A</v>
      </c>
      <c r="BQ9" s="177" t="e">
        <f t="shared" si="20"/>
        <v>#N/A</v>
      </c>
      <c r="BR9" s="177" t="e">
        <f t="shared" si="20"/>
        <v>#N/A</v>
      </c>
      <c r="BS9" s="177" t="e">
        <f t="shared" si="20"/>
        <v>#N/A</v>
      </c>
      <c r="BT9" s="177" t="e">
        <f t="shared" si="21"/>
        <v>#N/A</v>
      </c>
      <c r="BU9" s="177" t="e">
        <f t="shared" si="22"/>
        <v>#N/A</v>
      </c>
      <c r="BV9" s="177" t="e">
        <f t="shared" si="23"/>
        <v>#N/A</v>
      </c>
      <c r="BW9" s="177" t="e">
        <f t="shared" si="23"/>
        <v>#N/A</v>
      </c>
      <c r="BX9" s="177" t="e">
        <f t="shared" si="23"/>
        <v>#N/A</v>
      </c>
      <c r="BY9" s="177">
        <v>0</v>
      </c>
      <c r="BZ9" s="177" t="e">
        <f t="shared" si="24"/>
        <v>#N/A</v>
      </c>
      <c r="CA9" s="177" t="e">
        <f t="shared" si="25"/>
        <v>#N/A</v>
      </c>
      <c r="CB9" s="177" t="e">
        <f t="shared" si="25"/>
        <v>#N/A</v>
      </c>
      <c r="CC9" s="177" t="e">
        <f t="shared" si="25"/>
        <v>#N/A</v>
      </c>
      <c r="CD9" s="177" t="e">
        <f t="shared" si="26"/>
        <v>#N/A</v>
      </c>
      <c r="CE9" s="177" t="e">
        <f t="shared" si="27"/>
        <v>#N/A</v>
      </c>
      <c r="CF9" s="177" t="e">
        <f t="shared" si="28"/>
        <v>#N/A</v>
      </c>
      <c r="CG9" s="177" t="e">
        <f t="shared" si="28"/>
        <v>#N/A</v>
      </c>
      <c r="CH9" s="177" t="e">
        <f t="shared" si="28"/>
        <v>#N/A</v>
      </c>
      <c r="CI9" s="177" t="e">
        <f t="shared" si="28"/>
        <v>#N/A</v>
      </c>
      <c r="CJ9" s="177" t="e">
        <f t="shared" si="28"/>
        <v>#N/A</v>
      </c>
      <c r="CK9" s="177" t="e">
        <f t="shared" si="28"/>
        <v>#N/A</v>
      </c>
      <c r="CL9" s="177" t="e">
        <f t="shared" si="28"/>
        <v>#N/A</v>
      </c>
      <c r="CM9" s="177" t="e">
        <f t="shared" si="28"/>
        <v>#N/A</v>
      </c>
      <c r="CN9" s="177" t="e">
        <f t="shared" si="28"/>
        <v>#N/A</v>
      </c>
      <c r="CO9" s="177" t="e">
        <f t="shared" si="28"/>
        <v>#N/A</v>
      </c>
      <c r="CP9" s="177" t="e">
        <f t="shared" si="28"/>
        <v>#N/A</v>
      </c>
      <c r="CQ9" s="177" t="e">
        <f t="shared" si="28"/>
        <v>#N/A</v>
      </c>
      <c r="CR9" s="177" t="e">
        <f t="shared" si="28"/>
        <v>#N/A</v>
      </c>
      <c r="CS9" s="177" t="e">
        <f t="shared" si="28"/>
        <v>#N/A</v>
      </c>
      <c r="CT9" s="177" t="e">
        <f t="shared" si="28"/>
        <v>#N/A</v>
      </c>
      <c r="CU9" s="177" t="e">
        <f t="shared" si="28"/>
        <v>#N/A</v>
      </c>
      <c r="CV9" s="177" t="e">
        <f t="shared" si="28"/>
        <v>#N/A</v>
      </c>
      <c r="CW9" s="177" t="e">
        <f t="shared" si="28"/>
        <v>#N/A</v>
      </c>
      <c r="CX9" s="177" t="e">
        <f t="shared" si="29"/>
        <v>#N/A</v>
      </c>
      <c r="CY9" s="177" t="e">
        <f t="shared" si="30"/>
        <v>#N/A</v>
      </c>
      <c r="CZ9" s="177" t="e">
        <f t="shared" si="31"/>
        <v>#N/A</v>
      </c>
      <c r="DA9" s="177" t="e">
        <f t="shared" si="31"/>
        <v>#N/A</v>
      </c>
      <c r="DB9" s="177" t="e">
        <f t="shared" si="31"/>
        <v>#N/A</v>
      </c>
      <c r="DC9" s="177" t="e">
        <f t="shared" si="31"/>
        <v>#N/A</v>
      </c>
      <c r="DD9" s="177" t="e">
        <f t="shared" si="31"/>
        <v>#N/A</v>
      </c>
      <c r="DE9" s="177" t="e">
        <f t="shared" si="31"/>
        <v>#N/A</v>
      </c>
      <c r="DF9" s="177" t="e">
        <f t="shared" si="31"/>
        <v>#N/A</v>
      </c>
      <c r="DG9" s="177" t="e">
        <f t="shared" si="31"/>
        <v>#N/A</v>
      </c>
      <c r="DH9" s="177" t="e">
        <f t="shared" si="31"/>
        <v>#N/A</v>
      </c>
      <c r="DI9" s="177" t="e">
        <f t="shared" si="31"/>
        <v>#N/A</v>
      </c>
      <c r="DJ9" s="177" t="e">
        <f t="shared" si="31"/>
        <v>#N/A</v>
      </c>
      <c r="DK9" s="177" t="e">
        <f t="shared" si="31"/>
        <v>#N/A</v>
      </c>
      <c r="DL9" s="177" t="e">
        <f t="shared" si="31"/>
        <v>#N/A</v>
      </c>
      <c r="DM9" s="177" t="e">
        <f t="shared" si="31"/>
        <v>#N/A</v>
      </c>
      <c r="DN9" s="177" t="e">
        <f t="shared" si="31"/>
        <v>#N/A</v>
      </c>
      <c r="DO9" s="177" t="e">
        <f t="shared" si="31"/>
        <v>#N/A</v>
      </c>
      <c r="DP9" s="177" t="e">
        <f t="shared" si="31"/>
        <v>#N/A</v>
      </c>
      <c r="DQ9" s="177" t="e">
        <f t="shared" si="31"/>
        <v>#N/A</v>
      </c>
      <c r="DR9" s="177" t="e">
        <f t="shared" si="31"/>
        <v>#N/A</v>
      </c>
      <c r="DS9" s="177" t="e">
        <f t="shared" si="31"/>
        <v>#N/A</v>
      </c>
      <c r="DT9" s="177" t="e">
        <f t="shared" si="31"/>
        <v>#N/A</v>
      </c>
      <c r="DU9" s="177" t="e">
        <f t="shared" si="31"/>
        <v>#N/A</v>
      </c>
      <c r="DV9" s="177" t="e">
        <f t="shared" si="31"/>
        <v>#N/A</v>
      </c>
      <c r="DW9" s="177" t="e">
        <f t="shared" si="32"/>
        <v>#N/A</v>
      </c>
      <c r="DX9" s="177" t="e">
        <f t="shared" si="33"/>
        <v>#N/A</v>
      </c>
      <c r="DY9" s="177" t="e">
        <f t="shared" si="34"/>
        <v>#N/A</v>
      </c>
      <c r="DZ9" s="177" t="e">
        <f t="shared" si="34"/>
        <v>#N/A</v>
      </c>
      <c r="EA9" s="177" t="e">
        <f t="shared" si="34"/>
        <v>#N/A</v>
      </c>
      <c r="EB9" s="177" t="e">
        <f t="shared" si="34"/>
        <v>#N/A</v>
      </c>
      <c r="EC9" s="177" t="e">
        <f t="shared" si="34"/>
        <v>#N/A</v>
      </c>
      <c r="ED9" s="177" t="e">
        <f t="shared" si="34"/>
        <v>#N/A</v>
      </c>
      <c r="EE9" s="177" t="e">
        <f t="shared" si="34"/>
        <v>#N/A</v>
      </c>
      <c r="EF9" s="177" t="e">
        <f t="shared" si="34"/>
        <v>#N/A</v>
      </c>
      <c r="EG9" s="177" t="e">
        <f t="shared" si="34"/>
        <v>#N/A</v>
      </c>
      <c r="EH9" s="177" t="e">
        <f t="shared" si="34"/>
        <v>#N/A</v>
      </c>
      <c r="EI9" s="177" t="e">
        <f t="shared" si="34"/>
        <v>#N/A</v>
      </c>
      <c r="EJ9" s="177" t="e">
        <f t="shared" si="34"/>
        <v>#N/A</v>
      </c>
      <c r="EK9" s="177" t="e">
        <f t="shared" si="34"/>
        <v>#N/A</v>
      </c>
      <c r="EL9" s="177" t="e">
        <f t="shared" si="34"/>
        <v>#N/A</v>
      </c>
      <c r="EM9" s="177" t="e">
        <f t="shared" si="34"/>
        <v>#N/A</v>
      </c>
      <c r="EN9" s="177" t="e">
        <f t="shared" si="34"/>
        <v>#N/A</v>
      </c>
      <c r="EO9" s="177" t="e">
        <f t="shared" si="34"/>
        <v>#N/A</v>
      </c>
      <c r="EP9" s="177" t="e">
        <f t="shared" si="34"/>
        <v>#N/A</v>
      </c>
      <c r="EQ9" s="177" t="e">
        <f t="shared" si="34"/>
        <v>#N/A</v>
      </c>
      <c r="ER9" s="177" t="e">
        <f t="shared" si="34"/>
        <v>#N/A</v>
      </c>
      <c r="ES9" s="177" t="e">
        <f t="shared" si="34"/>
        <v>#N/A</v>
      </c>
      <c r="ET9" s="177" t="e">
        <f t="shared" si="34"/>
        <v>#N/A</v>
      </c>
      <c r="EU9" s="177" t="e">
        <f t="shared" si="34"/>
        <v>#N/A</v>
      </c>
      <c r="EV9" s="177" t="e">
        <f t="shared" si="35"/>
        <v>#N/A</v>
      </c>
    </row>
    <row r="10" spans="1:152" x14ac:dyDescent="0.25">
      <c r="A10" s="84">
        <v>37226</v>
      </c>
      <c r="B10" s="177">
        <f t="shared" si="12"/>
        <v>0</v>
      </c>
      <c r="C10" s="177">
        <f t="shared" si="13"/>
        <v>0</v>
      </c>
      <c r="D10" s="177">
        <f t="shared" si="14"/>
        <v>0</v>
      </c>
      <c r="E10" s="177">
        <f t="shared" si="14"/>
        <v>0</v>
      </c>
      <c r="F10" s="177">
        <f t="shared" si="14"/>
        <v>0</v>
      </c>
      <c r="G10" s="177">
        <f t="shared" si="14"/>
        <v>0</v>
      </c>
      <c r="H10" s="177">
        <f t="shared" si="14"/>
        <v>0</v>
      </c>
      <c r="I10" s="177">
        <f t="shared" si="14"/>
        <v>0</v>
      </c>
      <c r="J10" s="177">
        <f t="shared" si="14"/>
        <v>0</v>
      </c>
      <c r="K10" s="177">
        <f t="shared" si="14"/>
        <v>0</v>
      </c>
      <c r="L10" s="177">
        <f t="shared" si="14"/>
        <v>0</v>
      </c>
      <c r="M10" s="177">
        <f t="shared" si="14"/>
        <v>0</v>
      </c>
      <c r="N10" s="177">
        <f t="shared" si="14"/>
        <v>0</v>
      </c>
      <c r="O10" s="177">
        <f t="shared" si="14"/>
        <v>0</v>
      </c>
      <c r="P10" s="177">
        <f t="shared" si="14"/>
        <v>0</v>
      </c>
      <c r="Q10" s="177">
        <f t="shared" si="14"/>
        <v>0</v>
      </c>
      <c r="R10" s="177">
        <f t="shared" si="14"/>
        <v>0</v>
      </c>
      <c r="S10" s="177">
        <f t="shared" si="14"/>
        <v>0</v>
      </c>
      <c r="T10" s="177">
        <f t="shared" si="14"/>
        <v>0</v>
      </c>
      <c r="U10" s="177">
        <f t="shared" si="14"/>
        <v>0</v>
      </c>
      <c r="V10" s="177">
        <f t="shared" si="14"/>
        <v>0</v>
      </c>
      <c r="W10" s="177">
        <f t="shared" si="14"/>
        <v>0</v>
      </c>
      <c r="X10" s="177">
        <f t="shared" si="14"/>
        <v>0</v>
      </c>
      <c r="Y10" s="177">
        <f t="shared" si="14"/>
        <v>0</v>
      </c>
      <c r="Z10" s="177">
        <f t="shared" si="14"/>
        <v>0</v>
      </c>
      <c r="AA10" s="177">
        <f t="shared" si="15"/>
        <v>0</v>
      </c>
      <c r="AB10" s="177">
        <f t="shared" si="16"/>
        <v>0</v>
      </c>
      <c r="AC10" s="177">
        <f t="shared" si="17"/>
        <v>0</v>
      </c>
      <c r="AD10" s="177">
        <f t="shared" si="17"/>
        <v>0</v>
      </c>
      <c r="AE10" s="177">
        <f t="shared" si="17"/>
        <v>0</v>
      </c>
      <c r="AF10" s="177">
        <f t="shared" si="17"/>
        <v>0</v>
      </c>
      <c r="AG10" s="177">
        <f t="shared" si="17"/>
        <v>0</v>
      </c>
      <c r="AH10" s="177">
        <f t="shared" si="17"/>
        <v>0</v>
      </c>
      <c r="AI10" s="177">
        <f t="shared" si="17"/>
        <v>0</v>
      </c>
      <c r="AJ10" s="177">
        <f t="shared" si="17"/>
        <v>0</v>
      </c>
      <c r="AK10" s="177">
        <f t="shared" si="17"/>
        <v>0</v>
      </c>
      <c r="AL10" s="177">
        <f t="shared" si="17"/>
        <v>0</v>
      </c>
      <c r="AM10" s="177">
        <f t="shared" si="17"/>
        <v>0</v>
      </c>
      <c r="AN10" s="177">
        <f t="shared" si="17"/>
        <v>0</v>
      </c>
      <c r="AO10" s="177">
        <f t="shared" si="17"/>
        <v>0</v>
      </c>
      <c r="AP10" s="177">
        <f t="shared" si="17"/>
        <v>0</v>
      </c>
      <c r="AQ10" s="177">
        <f t="shared" si="17"/>
        <v>0</v>
      </c>
      <c r="AR10" s="177">
        <f t="shared" si="17"/>
        <v>0</v>
      </c>
      <c r="AS10" s="177">
        <f t="shared" si="17"/>
        <v>0</v>
      </c>
      <c r="AT10" s="177">
        <f t="shared" si="17"/>
        <v>0</v>
      </c>
      <c r="AU10" s="177">
        <f t="shared" si="17"/>
        <v>0</v>
      </c>
      <c r="AV10" s="177">
        <f t="shared" si="17"/>
        <v>0</v>
      </c>
      <c r="AW10" s="177">
        <f t="shared" si="17"/>
        <v>0</v>
      </c>
      <c r="AX10" s="177">
        <f t="shared" si="17"/>
        <v>0</v>
      </c>
      <c r="AY10" s="177">
        <f t="shared" si="17"/>
        <v>0</v>
      </c>
      <c r="AZ10" s="177">
        <f t="shared" si="18"/>
        <v>0</v>
      </c>
      <c r="BA10" s="177">
        <f t="shared" si="19"/>
        <v>0</v>
      </c>
      <c r="BB10" s="177">
        <f t="shared" si="20"/>
        <v>0</v>
      </c>
      <c r="BC10" s="177">
        <f t="shared" si="20"/>
        <v>0</v>
      </c>
      <c r="BD10" s="177">
        <f t="shared" si="20"/>
        <v>0</v>
      </c>
      <c r="BE10" s="177">
        <f t="shared" si="20"/>
        <v>0</v>
      </c>
      <c r="BF10" s="177">
        <f t="shared" si="20"/>
        <v>0</v>
      </c>
      <c r="BG10" s="177">
        <f t="shared" si="20"/>
        <v>0</v>
      </c>
      <c r="BH10" s="177">
        <f t="shared" si="20"/>
        <v>0</v>
      </c>
      <c r="BI10" s="177">
        <f t="shared" si="20"/>
        <v>0</v>
      </c>
      <c r="BJ10" s="177">
        <f t="shared" si="20"/>
        <v>0</v>
      </c>
      <c r="BK10" s="177">
        <f t="shared" si="20"/>
        <v>0</v>
      </c>
      <c r="BL10" s="177">
        <f t="shared" si="20"/>
        <v>0</v>
      </c>
      <c r="BM10" s="177">
        <f t="shared" si="20"/>
        <v>0</v>
      </c>
      <c r="BN10" s="177">
        <f t="shared" si="20"/>
        <v>0</v>
      </c>
      <c r="BO10" s="177">
        <f t="shared" si="20"/>
        <v>0</v>
      </c>
      <c r="BP10" s="177">
        <f t="shared" si="20"/>
        <v>0</v>
      </c>
      <c r="BQ10" s="177">
        <f t="shared" si="20"/>
        <v>0</v>
      </c>
      <c r="BR10" s="177">
        <f t="shared" si="20"/>
        <v>0</v>
      </c>
      <c r="BS10" s="177">
        <f t="shared" si="20"/>
        <v>0</v>
      </c>
      <c r="BT10" s="177">
        <f t="shared" si="21"/>
        <v>0</v>
      </c>
      <c r="BU10" s="177">
        <f t="shared" si="22"/>
        <v>0</v>
      </c>
      <c r="BV10" s="177">
        <f t="shared" si="23"/>
        <v>0</v>
      </c>
      <c r="BW10" s="177">
        <f t="shared" si="23"/>
        <v>0</v>
      </c>
      <c r="BX10" s="177">
        <f t="shared" si="23"/>
        <v>0</v>
      </c>
      <c r="BY10" s="177">
        <v>0</v>
      </c>
      <c r="BZ10" s="177">
        <f t="shared" si="24"/>
        <v>0</v>
      </c>
      <c r="CA10" s="177">
        <f t="shared" si="25"/>
        <v>0</v>
      </c>
      <c r="CB10" s="177">
        <f t="shared" si="25"/>
        <v>0</v>
      </c>
      <c r="CC10" s="177">
        <f t="shared" si="25"/>
        <v>0</v>
      </c>
      <c r="CD10" s="177">
        <f t="shared" si="26"/>
        <v>0</v>
      </c>
      <c r="CE10" s="177">
        <f t="shared" si="27"/>
        <v>0</v>
      </c>
      <c r="CF10" s="177">
        <f t="shared" si="28"/>
        <v>0</v>
      </c>
      <c r="CG10" s="177">
        <f t="shared" si="28"/>
        <v>0</v>
      </c>
      <c r="CH10" s="177">
        <f t="shared" si="28"/>
        <v>0</v>
      </c>
      <c r="CI10" s="177">
        <f t="shared" si="28"/>
        <v>0</v>
      </c>
      <c r="CJ10" s="177">
        <f t="shared" si="28"/>
        <v>0</v>
      </c>
      <c r="CK10" s="177">
        <f t="shared" si="28"/>
        <v>0</v>
      </c>
      <c r="CL10" s="177">
        <f t="shared" si="28"/>
        <v>0</v>
      </c>
      <c r="CM10" s="177">
        <f t="shared" si="28"/>
        <v>0</v>
      </c>
      <c r="CN10" s="177">
        <f t="shared" si="28"/>
        <v>0</v>
      </c>
      <c r="CO10" s="177">
        <f t="shared" si="28"/>
        <v>0</v>
      </c>
      <c r="CP10" s="177">
        <f t="shared" si="28"/>
        <v>0</v>
      </c>
      <c r="CQ10" s="177">
        <f t="shared" si="28"/>
        <v>0</v>
      </c>
      <c r="CR10" s="177">
        <f t="shared" si="28"/>
        <v>0</v>
      </c>
      <c r="CS10" s="177">
        <f t="shared" si="28"/>
        <v>0</v>
      </c>
      <c r="CT10" s="177">
        <f t="shared" si="28"/>
        <v>0</v>
      </c>
      <c r="CU10" s="177">
        <f t="shared" si="28"/>
        <v>0</v>
      </c>
      <c r="CV10" s="177">
        <f t="shared" si="28"/>
        <v>0</v>
      </c>
      <c r="CW10" s="177">
        <f t="shared" si="28"/>
        <v>0</v>
      </c>
      <c r="CX10" s="177">
        <f t="shared" si="29"/>
        <v>0</v>
      </c>
      <c r="CY10" s="177">
        <f t="shared" si="30"/>
        <v>0</v>
      </c>
      <c r="CZ10" s="177">
        <f t="shared" si="31"/>
        <v>0</v>
      </c>
      <c r="DA10" s="177">
        <f t="shared" si="31"/>
        <v>0</v>
      </c>
      <c r="DB10" s="177">
        <f t="shared" si="31"/>
        <v>0</v>
      </c>
      <c r="DC10" s="177">
        <f t="shared" si="31"/>
        <v>0</v>
      </c>
      <c r="DD10" s="177">
        <f t="shared" si="31"/>
        <v>0</v>
      </c>
      <c r="DE10" s="177">
        <f t="shared" si="31"/>
        <v>0</v>
      </c>
      <c r="DF10" s="177">
        <f t="shared" si="31"/>
        <v>0</v>
      </c>
      <c r="DG10" s="177">
        <f t="shared" si="31"/>
        <v>0</v>
      </c>
      <c r="DH10" s="177">
        <f t="shared" si="31"/>
        <v>0</v>
      </c>
      <c r="DI10" s="177">
        <f t="shared" si="31"/>
        <v>0</v>
      </c>
      <c r="DJ10" s="177">
        <f t="shared" si="31"/>
        <v>0</v>
      </c>
      <c r="DK10" s="177">
        <f t="shared" si="31"/>
        <v>0</v>
      </c>
      <c r="DL10" s="177">
        <f t="shared" si="31"/>
        <v>0</v>
      </c>
      <c r="DM10" s="177">
        <f t="shared" si="31"/>
        <v>0</v>
      </c>
      <c r="DN10" s="177">
        <f t="shared" si="31"/>
        <v>0</v>
      </c>
      <c r="DO10" s="177">
        <f t="shared" si="31"/>
        <v>0</v>
      </c>
      <c r="DP10" s="177">
        <f t="shared" si="31"/>
        <v>0</v>
      </c>
      <c r="DQ10" s="177">
        <f t="shared" si="31"/>
        <v>0</v>
      </c>
      <c r="DR10" s="177">
        <f t="shared" si="31"/>
        <v>0</v>
      </c>
      <c r="DS10" s="177">
        <f t="shared" si="31"/>
        <v>0</v>
      </c>
      <c r="DT10" s="177">
        <f t="shared" si="31"/>
        <v>0</v>
      </c>
      <c r="DU10" s="177">
        <f t="shared" si="31"/>
        <v>0</v>
      </c>
      <c r="DV10" s="177">
        <f t="shared" si="31"/>
        <v>0</v>
      </c>
      <c r="DW10" s="177">
        <f t="shared" si="32"/>
        <v>0</v>
      </c>
      <c r="DX10" s="177">
        <f t="shared" si="33"/>
        <v>0</v>
      </c>
      <c r="DY10" s="177">
        <f t="shared" si="34"/>
        <v>0</v>
      </c>
      <c r="DZ10" s="177">
        <f t="shared" si="34"/>
        <v>0</v>
      </c>
      <c r="EA10" s="177">
        <f t="shared" si="34"/>
        <v>0</v>
      </c>
      <c r="EB10" s="177">
        <f t="shared" si="34"/>
        <v>0</v>
      </c>
      <c r="EC10" s="177">
        <f t="shared" si="34"/>
        <v>0</v>
      </c>
      <c r="ED10" s="177">
        <f t="shared" si="34"/>
        <v>0</v>
      </c>
      <c r="EE10" s="177">
        <f t="shared" si="34"/>
        <v>0</v>
      </c>
      <c r="EF10" s="177">
        <f t="shared" si="34"/>
        <v>0</v>
      </c>
      <c r="EG10" s="177">
        <f t="shared" si="34"/>
        <v>0</v>
      </c>
      <c r="EH10" s="177">
        <f t="shared" si="34"/>
        <v>0</v>
      </c>
      <c r="EI10" s="177">
        <f t="shared" si="34"/>
        <v>0</v>
      </c>
      <c r="EJ10" s="177">
        <f t="shared" si="34"/>
        <v>0</v>
      </c>
      <c r="EK10" s="177">
        <f t="shared" si="34"/>
        <v>0</v>
      </c>
      <c r="EL10" s="177">
        <f t="shared" si="34"/>
        <v>0</v>
      </c>
      <c r="EM10" s="177">
        <f t="shared" si="34"/>
        <v>0</v>
      </c>
      <c r="EN10" s="177">
        <f t="shared" si="34"/>
        <v>0</v>
      </c>
      <c r="EO10" s="177">
        <f t="shared" si="34"/>
        <v>0</v>
      </c>
      <c r="EP10" s="177">
        <f t="shared" si="34"/>
        <v>0</v>
      </c>
      <c r="EQ10" s="177">
        <f t="shared" si="34"/>
        <v>0</v>
      </c>
      <c r="ER10" s="177">
        <f t="shared" si="34"/>
        <v>0</v>
      </c>
      <c r="ES10" s="177">
        <f t="shared" si="34"/>
        <v>0</v>
      </c>
      <c r="ET10" s="177">
        <f t="shared" si="34"/>
        <v>0</v>
      </c>
      <c r="EU10" s="177">
        <f t="shared" si="34"/>
        <v>0</v>
      </c>
      <c r="EV10" s="177">
        <f t="shared" si="35"/>
        <v>0</v>
      </c>
    </row>
    <row r="11" spans="1:152" x14ac:dyDescent="0.25">
      <c r="A11" s="84">
        <v>37257</v>
      </c>
      <c r="B11" s="177">
        <f t="shared" si="12"/>
        <v>-139.77358183000001</v>
      </c>
      <c r="C11" s="177">
        <f t="shared" si="13"/>
        <v>-142.65115935600002</v>
      </c>
      <c r="D11" s="177">
        <f t="shared" si="14"/>
        <v>-145.52873688200003</v>
      </c>
      <c r="E11" s="177">
        <f t="shared" si="14"/>
        <v>-148.40631440800001</v>
      </c>
      <c r="F11" s="177">
        <f t="shared" si="14"/>
        <v>-151.28389193400002</v>
      </c>
      <c r="G11" s="177">
        <f t="shared" si="14"/>
        <v>-154.16146946000003</v>
      </c>
      <c r="H11" s="177">
        <f t="shared" si="14"/>
        <v>-157.03904698600002</v>
      </c>
      <c r="I11" s="177">
        <f t="shared" si="14"/>
        <v>-159.91662451200006</v>
      </c>
      <c r="J11" s="177">
        <f t="shared" si="14"/>
        <v>-162.79420203800004</v>
      </c>
      <c r="K11" s="177">
        <f t="shared" si="14"/>
        <v>-165.67177956400005</v>
      </c>
      <c r="L11" s="177">
        <f t="shared" si="14"/>
        <v>-168.54935709000006</v>
      </c>
      <c r="M11" s="177">
        <f t="shared" si="14"/>
        <v>-171.42693461600004</v>
      </c>
      <c r="N11" s="177">
        <f t="shared" si="14"/>
        <v>-174.30451214200005</v>
      </c>
      <c r="O11" s="177">
        <f t="shared" si="14"/>
        <v>-177.18208966800006</v>
      </c>
      <c r="P11" s="177">
        <f t="shared" si="14"/>
        <v>-180.05966719400004</v>
      </c>
      <c r="Q11" s="177">
        <f t="shared" si="14"/>
        <v>-182.93724472000005</v>
      </c>
      <c r="R11" s="177">
        <f t="shared" si="14"/>
        <v>-185.81482224600006</v>
      </c>
      <c r="S11" s="177">
        <f t="shared" si="14"/>
        <v>-188.69239977200004</v>
      </c>
      <c r="T11" s="177">
        <f t="shared" si="14"/>
        <v>-191.56997729800005</v>
      </c>
      <c r="U11" s="177">
        <f t="shared" si="14"/>
        <v>-194.44755482400006</v>
      </c>
      <c r="V11" s="177">
        <f t="shared" si="14"/>
        <v>-197.32513235000005</v>
      </c>
      <c r="W11" s="177">
        <f t="shared" si="14"/>
        <v>-200.20270987600006</v>
      </c>
      <c r="X11" s="177">
        <f t="shared" si="14"/>
        <v>-203.08028740200007</v>
      </c>
      <c r="Y11" s="177">
        <f t="shared" si="14"/>
        <v>-205.95786492800005</v>
      </c>
      <c r="Z11" s="177">
        <f t="shared" si="14"/>
        <v>-208.83544245400006</v>
      </c>
      <c r="AA11" s="177">
        <f t="shared" si="15"/>
        <v>-211.71301998000004</v>
      </c>
      <c r="AB11" s="177">
        <f t="shared" si="16"/>
        <v>-212.13311644200004</v>
      </c>
      <c r="AC11" s="177">
        <f t="shared" si="17"/>
        <v>-212.55321290400005</v>
      </c>
      <c r="AD11" s="177">
        <f t="shared" si="17"/>
        <v>-212.97330936600002</v>
      </c>
      <c r="AE11" s="177">
        <f t="shared" si="17"/>
        <v>-213.39340582800003</v>
      </c>
      <c r="AF11" s="177">
        <f t="shared" si="17"/>
        <v>-213.81350229000003</v>
      </c>
      <c r="AG11" s="177">
        <f t="shared" si="17"/>
        <v>-214.23359875200003</v>
      </c>
      <c r="AH11" s="177">
        <f t="shared" si="17"/>
        <v>-214.65369521400001</v>
      </c>
      <c r="AI11" s="177">
        <f t="shared" si="17"/>
        <v>-215.07379167600001</v>
      </c>
      <c r="AJ11" s="177">
        <f t="shared" si="17"/>
        <v>-215.49388813800002</v>
      </c>
      <c r="AK11" s="177">
        <f t="shared" si="17"/>
        <v>-215.91398460000002</v>
      </c>
      <c r="AL11" s="177">
        <f t="shared" si="17"/>
        <v>-216.334081062</v>
      </c>
      <c r="AM11" s="177">
        <f t="shared" si="17"/>
        <v>-216.754177524</v>
      </c>
      <c r="AN11" s="177">
        <f t="shared" si="17"/>
        <v>-217.174273986</v>
      </c>
      <c r="AO11" s="177">
        <f t="shared" si="17"/>
        <v>-217.59437044800001</v>
      </c>
      <c r="AP11" s="177">
        <f t="shared" si="17"/>
        <v>-218.01446691000001</v>
      </c>
      <c r="AQ11" s="177">
        <f t="shared" si="17"/>
        <v>-218.43456337199999</v>
      </c>
      <c r="AR11" s="177">
        <f t="shared" si="17"/>
        <v>-218.85465983399999</v>
      </c>
      <c r="AS11" s="177">
        <f t="shared" si="17"/>
        <v>-219.27475629599999</v>
      </c>
      <c r="AT11" s="177">
        <f t="shared" si="17"/>
        <v>-219.694852758</v>
      </c>
      <c r="AU11" s="177">
        <f t="shared" si="17"/>
        <v>-220.11494921999997</v>
      </c>
      <c r="AV11" s="177">
        <f t="shared" si="17"/>
        <v>-220.53504568199997</v>
      </c>
      <c r="AW11" s="177">
        <f t="shared" si="17"/>
        <v>-220.95514214399998</v>
      </c>
      <c r="AX11" s="177">
        <f t="shared" si="17"/>
        <v>-221.37523860599998</v>
      </c>
      <c r="AY11" s="177">
        <f t="shared" si="17"/>
        <v>-221.79533506799996</v>
      </c>
      <c r="AZ11" s="177">
        <f t="shared" si="18"/>
        <v>-222.21543152999996</v>
      </c>
      <c r="BA11" s="177">
        <f t="shared" si="19"/>
        <v>-213.78003702699996</v>
      </c>
      <c r="BB11" s="177">
        <f t="shared" si="20"/>
        <v>-205.34464252399994</v>
      </c>
      <c r="BC11" s="177">
        <f t="shared" si="20"/>
        <v>-196.90924802099994</v>
      </c>
      <c r="BD11" s="177">
        <f t="shared" si="20"/>
        <v>-188.47385351799994</v>
      </c>
      <c r="BE11" s="177">
        <f t="shared" si="20"/>
        <v>-180.03845901499992</v>
      </c>
      <c r="BF11" s="177">
        <f t="shared" si="20"/>
        <v>-171.60306451199992</v>
      </c>
      <c r="BG11" s="177">
        <f t="shared" si="20"/>
        <v>-163.16767000899992</v>
      </c>
      <c r="BH11" s="177">
        <f t="shared" si="20"/>
        <v>-154.73227550599992</v>
      </c>
      <c r="BI11" s="177">
        <f t="shared" si="20"/>
        <v>-146.2968810029999</v>
      </c>
      <c r="BJ11" s="177">
        <f t="shared" si="20"/>
        <v>-137.8614864999999</v>
      </c>
      <c r="BK11" s="177">
        <f t="shared" si="20"/>
        <v>-129.42609199699993</v>
      </c>
      <c r="BL11" s="177">
        <f t="shared" si="20"/>
        <v>-120.99069749399993</v>
      </c>
      <c r="BM11" s="177">
        <f t="shared" si="20"/>
        <v>-112.55530299099993</v>
      </c>
      <c r="BN11" s="177">
        <f t="shared" si="20"/>
        <v>-104.11990848799994</v>
      </c>
      <c r="BO11" s="177">
        <f t="shared" si="20"/>
        <v>-95.684513984999938</v>
      </c>
      <c r="BP11" s="177">
        <f t="shared" si="20"/>
        <v>-87.249119481999941</v>
      </c>
      <c r="BQ11" s="177">
        <f t="shared" si="20"/>
        <v>-78.813724978999943</v>
      </c>
      <c r="BR11" s="177">
        <f t="shared" si="20"/>
        <v>-70.378330475999945</v>
      </c>
      <c r="BS11" s="177">
        <f t="shared" si="20"/>
        <v>-61.942935972999948</v>
      </c>
      <c r="BT11" s="177">
        <f t="shared" si="21"/>
        <v>-53.50754147</v>
      </c>
      <c r="BU11" s="177">
        <f t="shared" si="22"/>
        <v>-42.806033176</v>
      </c>
      <c r="BV11" s="177">
        <f t="shared" si="23"/>
        <v>-32.104524882</v>
      </c>
      <c r="BW11" s="177">
        <f t="shared" si="23"/>
        <v>-21.403016588</v>
      </c>
      <c r="BX11" s="177">
        <f t="shared" si="23"/>
        <v>-10.701508294</v>
      </c>
      <c r="BY11" s="177">
        <v>0</v>
      </c>
      <c r="BZ11" s="177">
        <f t="shared" si="24"/>
        <v>11.397045968</v>
      </c>
      <c r="CA11" s="177">
        <f t="shared" si="25"/>
        <v>22.794091936000001</v>
      </c>
      <c r="CB11" s="177">
        <f t="shared" si="25"/>
        <v>34.191137903999994</v>
      </c>
      <c r="CC11" s="177">
        <f t="shared" si="25"/>
        <v>45.588183872000002</v>
      </c>
      <c r="CD11" s="177">
        <f t="shared" si="26"/>
        <v>56.985229839999995</v>
      </c>
      <c r="CE11" s="177">
        <f t="shared" si="27"/>
        <v>70.921305610499985</v>
      </c>
      <c r="CF11" s="177">
        <f t="shared" si="28"/>
        <v>84.857381380999982</v>
      </c>
      <c r="CG11" s="177">
        <f t="shared" si="28"/>
        <v>98.793457151499993</v>
      </c>
      <c r="CH11" s="177">
        <f t="shared" si="28"/>
        <v>112.72953292199998</v>
      </c>
      <c r="CI11" s="177">
        <f t="shared" si="28"/>
        <v>126.66560869249997</v>
      </c>
      <c r="CJ11" s="177">
        <f t="shared" si="28"/>
        <v>140.60168446299997</v>
      </c>
      <c r="CK11" s="177">
        <f t="shared" si="28"/>
        <v>154.53776023349997</v>
      </c>
      <c r="CL11" s="177">
        <f t="shared" si="28"/>
        <v>168.47383600399996</v>
      </c>
      <c r="CM11" s="177">
        <f t="shared" si="28"/>
        <v>182.40991177449996</v>
      </c>
      <c r="CN11" s="177">
        <f t="shared" si="28"/>
        <v>196.34598754499993</v>
      </c>
      <c r="CO11" s="177">
        <f t="shared" si="28"/>
        <v>210.28206331549993</v>
      </c>
      <c r="CP11" s="177">
        <f t="shared" si="28"/>
        <v>224.21813908599995</v>
      </c>
      <c r="CQ11" s="177">
        <f t="shared" si="28"/>
        <v>238.15421485649995</v>
      </c>
      <c r="CR11" s="177">
        <f t="shared" si="28"/>
        <v>252.09029062699997</v>
      </c>
      <c r="CS11" s="177">
        <f t="shared" si="28"/>
        <v>266.0263663975</v>
      </c>
      <c r="CT11" s="177">
        <f t="shared" si="28"/>
        <v>279.962442168</v>
      </c>
      <c r="CU11" s="177">
        <f t="shared" si="28"/>
        <v>293.89851793849999</v>
      </c>
      <c r="CV11" s="177">
        <f t="shared" si="28"/>
        <v>307.83459370899999</v>
      </c>
      <c r="CW11" s="177">
        <f t="shared" si="28"/>
        <v>321.77066947949999</v>
      </c>
      <c r="CX11" s="177">
        <f t="shared" si="29"/>
        <v>335.70674524999993</v>
      </c>
      <c r="CY11" s="177">
        <f t="shared" si="30"/>
        <v>354.81079000399995</v>
      </c>
      <c r="CZ11" s="177">
        <f t="shared" si="31"/>
        <v>373.91483475799993</v>
      </c>
      <c r="DA11" s="177">
        <f t="shared" si="31"/>
        <v>393.0188795119999</v>
      </c>
      <c r="DB11" s="177">
        <f t="shared" si="31"/>
        <v>412.12292426599993</v>
      </c>
      <c r="DC11" s="177">
        <f t="shared" si="31"/>
        <v>431.22696901999996</v>
      </c>
      <c r="DD11" s="177">
        <f t="shared" si="31"/>
        <v>450.33101377399993</v>
      </c>
      <c r="DE11" s="177">
        <f t="shared" si="31"/>
        <v>469.43505852799996</v>
      </c>
      <c r="DF11" s="177">
        <f t="shared" si="31"/>
        <v>488.53910328199993</v>
      </c>
      <c r="DG11" s="177">
        <f t="shared" si="31"/>
        <v>507.64314803599996</v>
      </c>
      <c r="DH11" s="177">
        <f t="shared" si="31"/>
        <v>526.74719278999987</v>
      </c>
      <c r="DI11" s="177">
        <f t="shared" si="31"/>
        <v>545.8512375439999</v>
      </c>
      <c r="DJ11" s="177">
        <f t="shared" si="31"/>
        <v>564.95528229799993</v>
      </c>
      <c r="DK11" s="177">
        <f t="shared" si="31"/>
        <v>584.05932705199984</v>
      </c>
      <c r="DL11" s="177">
        <f t="shared" si="31"/>
        <v>603.16337180599999</v>
      </c>
      <c r="DM11" s="177">
        <f t="shared" si="31"/>
        <v>622.2674165599999</v>
      </c>
      <c r="DN11" s="177">
        <f t="shared" si="31"/>
        <v>641.37146131399993</v>
      </c>
      <c r="DO11" s="177">
        <f t="shared" si="31"/>
        <v>660.47550606799996</v>
      </c>
      <c r="DP11" s="177">
        <f t="shared" si="31"/>
        <v>679.57955082199999</v>
      </c>
      <c r="DQ11" s="177">
        <f t="shared" si="31"/>
        <v>698.68359557600002</v>
      </c>
      <c r="DR11" s="177">
        <f t="shared" si="31"/>
        <v>717.78764033000004</v>
      </c>
      <c r="DS11" s="177">
        <f t="shared" si="31"/>
        <v>736.89168508400007</v>
      </c>
      <c r="DT11" s="177">
        <f t="shared" si="31"/>
        <v>755.99572983799999</v>
      </c>
      <c r="DU11" s="177">
        <f t="shared" si="31"/>
        <v>775.09977459200013</v>
      </c>
      <c r="DV11" s="177">
        <f t="shared" si="31"/>
        <v>794.20381934600005</v>
      </c>
      <c r="DW11" s="177">
        <f t="shared" si="32"/>
        <v>813.30786409999996</v>
      </c>
      <c r="DX11" s="177">
        <f t="shared" si="33"/>
        <v>851.00420891959993</v>
      </c>
      <c r="DY11" s="177">
        <f t="shared" si="34"/>
        <v>888.7005537391999</v>
      </c>
      <c r="DZ11" s="177">
        <f t="shared" si="34"/>
        <v>926.39689855879999</v>
      </c>
      <c r="EA11" s="177">
        <f t="shared" si="34"/>
        <v>964.09324337839996</v>
      </c>
      <c r="EB11" s="177">
        <f t="shared" si="34"/>
        <v>1001.7895881979999</v>
      </c>
      <c r="EC11" s="177">
        <f t="shared" si="34"/>
        <v>1039.4859330176</v>
      </c>
      <c r="ED11" s="177">
        <f t="shared" si="34"/>
        <v>1077.1822778372</v>
      </c>
      <c r="EE11" s="177">
        <f t="shared" si="34"/>
        <v>1114.8786226568</v>
      </c>
      <c r="EF11" s="177">
        <f t="shared" si="34"/>
        <v>1152.5749674763999</v>
      </c>
      <c r="EG11" s="177">
        <f t="shared" si="34"/>
        <v>1190.2713122959999</v>
      </c>
      <c r="EH11" s="177">
        <f t="shared" si="34"/>
        <v>1227.9676571155999</v>
      </c>
      <c r="EI11" s="177">
        <f t="shared" si="34"/>
        <v>1265.6640019351998</v>
      </c>
      <c r="EJ11" s="177">
        <f t="shared" si="34"/>
        <v>1303.3603467547998</v>
      </c>
      <c r="EK11" s="177">
        <f t="shared" si="34"/>
        <v>1341.0566915743998</v>
      </c>
      <c r="EL11" s="177">
        <f t="shared" si="34"/>
        <v>1378.753036394</v>
      </c>
      <c r="EM11" s="177">
        <f t="shared" si="34"/>
        <v>1416.4493812136</v>
      </c>
      <c r="EN11" s="177">
        <f t="shared" si="34"/>
        <v>1454.1457260331999</v>
      </c>
      <c r="EO11" s="177">
        <f t="shared" si="34"/>
        <v>1491.8420708528001</v>
      </c>
      <c r="EP11" s="177">
        <f t="shared" si="34"/>
        <v>1529.5384156724001</v>
      </c>
      <c r="EQ11" s="177">
        <f t="shared" si="34"/>
        <v>1567.2347604920001</v>
      </c>
      <c r="ER11" s="177">
        <f t="shared" si="34"/>
        <v>1604.9311053116003</v>
      </c>
      <c r="ES11" s="177">
        <f t="shared" si="34"/>
        <v>1642.6274501312</v>
      </c>
      <c r="ET11" s="177">
        <f t="shared" si="34"/>
        <v>1680.3237949508002</v>
      </c>
      <c r="EU11" s="177">
        <f t="shared" si="34"/>
        <v>1718.0201397704002</v>
      </c>
      <c r="EV11" s="177">
        <f t="shared" si="35"/>
        <v>1755.7164845899999</v>
      </c>
    </row>
    <row r="12" spans="1:152" x14ac:dyDescent="0.25">
      <c r="A12" s="84">
        <v>37288</v>
      </c>
      <c r="B12" s="177">
        <f t="shared" si="12"/>
        <v>276.61249819</v>
      </c>
      <c r="C12" s="177">
        <f t="shared" si="13"/>
        <v>268.64227624759997</v>
      </c>
      <c r="D12" s="177">
        <f t="shared" si="14"/>
        <v>260.67205430519999</v>
      </c>
      <c r="E12" s="177">
        <f t="shared" si="14"/>
        <v>252.70183236279996</v>
      </c>
      <c r="F12" s="177">
        <f t="shared" ref="F12:U21" si="36">(($B12-$AA12)*F$2)+$AA12</f>
        <v>244.73161042039996</v>
      </c>
      <c r="G12" s="177">
        <f t="shared" si="36"/>
        <v>236.76138847799996</v>
      </c>
      <c r="H12" s="177">
        <f t="shared" si="36"/>
        <v>228.79116653559996</v>
      </c>
      <c r="I12" s="177">
        <f t="shared" si="36"/>
        <v>220.82094459319995</v>
      </c>
      <c r="J12" s="177">
        <f t="shared" si="36"/>
        <v>212.85072265079992</v>
      </c>
      <c r="K12" s="177">
        <f t="shared" si="36"/>
        <v>204.88050070839992</v>
      </c>
      <c r="L12" s="177">
        <f t="shared" si="36"/>
        <v>196.91027876599992</v>
      </c>
      <c r="M12" s="177">
        <f t="shared" si="36"/>
        <v>188.94005682359989</v>
      </c>
      <c r="N12" s="177">
        <f t="shared" si="36"/>
        <v>180.96983488119992</v>
      </c>
      <c r="O12" s="177">
        <f t="shared" si="36"/>
        <v>172.99961293879988</v>
      </c>
      <c r="P12" s="177">
        <f t="shared" si="36"/>
        <v>165.02939099639991</v>
      </c>
      <c r="Q12" s="177">
        <f t="shared" si="36"/>
        <v>157.05916905399991</v>
      </c>
      <c r="R12" s="177">
        <f t="shared" si="36"/>
        <v>149.08894711159991</v>
      </c>
      <c r="S12" s="177">
        <f t="shared" si="36"/>
        <v>141.11872516919993</v>
      </c>
      <c r="T12" s="177">
        <f t="shared" si="36"/>
        <v>133.1485032267999</v>
      </c>
      <c r="U12" s="177">
        <f t="shared" si="36"/>
        <v>125.17828128439992</v>
      </c>
      <c r="V12" s="177">
        <f t="shared" ref="V12:Z43" si="37">(($B12-$AA12)*V$2)+$AA12</f>
        <v>117.20805934199991</v>
      </c>
      <c r="W12" s="177">
        <f t="shared" si="37"/>
        <v>109.23783739959991</v>
      </c>
      <c r="X12" s="177">
        <f t="shared" si="37"/>
        <v>101.26761545719991</v>
      </c>
      <c r="Y12" s="177">
        <f t="shared" si="37"/>
        <v>93.297393514799907</v>
      </c>
      <c r="Z12" s="177">
        <f t="shared" si="37"/>
        <v>85.327171572399905</v>
      </c>
      <c r="AA12" s="177">
        <f t="shared" si="15"/>
        <v>77.356949629999974</v>
      </c>
      <c r="AB12" s="177">
        <f t="shared" si="16"/>
        <v>71.499320685599969</v>
      </c>
      <c r="AC12" s="177">
        <f t="shared" si="17"/>
        <v>65.641691741199963</v>
      </c>
      <c r="AD12" s="177">
        <f t="shared" si="17"/>
        <v>59.784062796799958</v>
      </c>
      <c r="AE12" s="177">
        <f t="shared" ref="AE12:AT21" si="38">(($AA12-$AZ12)*AE$2)+$AZ12</f>
        <v>53.926433852399953</v>
      </c>
      <c r="AF12" s="177">
        <f t="shared" si="38"/>
        <v>48.068804907999962</v>
      </c>
      <c r="AG12" s="177">
        <f t="shared" si="38"/>
        <v>42.211175963599956</v>
      </c>
      <c r="AH12" s="177">
        <f t="shared" si="38"/>
        <v>36.353547019199951</v>
      </c>
      <c r="AI12" s="177">
        <f t="shared" si="38"/>
        <v>30.495918074799945</v>
      </c>
      <c r="AJ12" s="177">
        <f t="shared" si="38"/>
        <v>24.63828913039994</v>
      </c>
      <c r="AK12" s="177">
        <f t="shared" si="38"/>
        <v>18.780660185999935</v>
      </c>
      <c r="AL12" s="177">
        <f t="shared" si="38"/>
        <v>12.923031241599929</v>
      </c>
      <c r="AM12" s="177">
        <f t="shared" si="38"/>
        <v>7.065402297199924</v>
      </c>
      <c r="AN12" s="177">
        <f t="shared" si="38"/>
        <v>1.2077733527999328</v>
      </c>
      <c r="AO12" s="177">
        <f t="shared" si="38"/>
        <v>-4.6498555916000583</v>
      </c>
      <c r="AP12" s="177">
        <f t="shared" si="38"/>
        <v>-10.507484536000057</v>
      </c>
      <c r="AQ12" s="177">
        <f t="shared" si="38"/>
        <v>-16.365113480400055</v>
      </c>
      <c r="AR12" s="177">
        <f t="shared" si="38"/>
        <v>-22.222742424800046</v>
      </c>
      <c r="AS12" s="177">
        <f t="shared" si="38"/>
        <v>-28.080371369200044</v>
      </c>
      <c r="AT12" s="177">
        <f t="shared" si="38"/>
        <v>-33.938000313600043</v>
      </c>
      <c r="AU12" s="177">
        <f t="shared" ref="AU12:AY43" si="39">(($AA12-$AZ12)*AU$2)+$AZ12</f>
        <v>-39.795629258000048</v>
      </c>
      <c r="AV12" s="177">
        <f t="shared" si="39"/>
        <v>-45.653258202400039</v>
      </c>
      <c r="AW12" s="177">
        <f t="shared" si="39"/>
        <v>-51.510887146800044</v>
      </c>
      <c r="AX12" s="177">
        <f t="shared" si="39"/>
        <v>-57.368516091200043</v>
      </c>
      <c r="AY12" s="177">
        <f t="shared" si="39"/>
        <v>-63.226145035600041</v>
      </c>
      <c r="AZ12" s="177">
        <f t="shared" si="18"/>
        <v>-69.083773979999989</v>
      </c>
      <c r="BA12" s="177">
        <f t="shared" si="19"/>
        <v>-67.382886427499983</v>
      </c>
      <c r="BB12" s="177">
        <f t="shared" si="20"/>
        <v>-65.681998874999991</v>
      </c>
      <c r="BC12" s="177">
        <f t="shared" si="20"/>
        <v>-63.981111322499984</v>
      </c>
      <c r="BD12" s="177">
        <f t="shared" si="20"/>
        <v>-62.280223769999985</v>
      </c>
      <c r="BE12" s="177">
        <f t="shared" si="20"/>
        <v>-60.579336217499986</v>
      </c>
      <c r="BF12" s="177">
        <f t="shared" si="20"/>
        <v>-58.878448664999979</v>
      </c>
      <c r="BG12" s="177">
        <f t="shared" si="20"/>
        <v>-57.177561112499987</v>
      </c>
      <c r="BH12" s="177">
        <f t="shared" si="20"/>
        <v>-55.476673559999981</v>
      </c>
      <c r="BI12" s="177">
        <f t="shared" si="20"/>
        <v>-53.775786007499981</v>
      </c>
      <c r="BJ12" s="177">
        <f t="shared" si="20"/>
        <v>-52.074898454999982</v>
      </c>
      <c r="BK12" s="177">
        <f t="shared" si="20"/>
        <v>-50.374010902499982</v>
      </c>
      <c r="BL12" s="177">
        <f t="shared" si="20"/>
        <v>-48.673123349999983</v>
      </c>
      <c r="BM12" s="177">
        <f t="shared" si="20"/>
        <v>-46.972235797499984</v>
      </c>
      <c r="BN12" s="177">
        <f t="shared" si="20"/>
        <v>-45.271348244999984</v>
      </c>
      <c r="BO12" s="177">
        <f t="shared" si="20"/>
        <v>-43.570460692499992</v>
      </c>
      <c r="BP12" s="177">
        <f t="shared" si="20"/>
        <v>-41.869573139999986</v>
      </c>
      <c r="BQ12" s="177">
        <f t="shared" si="20"/>
        <v>-40.168685587499994</v>
      </c>
      <c r="BR12" s="177">
        <f t="shared" si="20"/>
        <v>-38.467798034999987</v>
      </c>
      <c r="BS12" s="177">
        <f t="shared" si="20"/>
        <v>-36.766910482499995</v>
      </c>
      <c r="BT12" s="177">
        <f t="shared" si="21"/>
        <v>-35.066022930000003</v>
      </c>
      <c r="BU12" s="177">
        <f t="shared" si="22"/>
        <v>-28.052818344000002</v>
      </c>
      <c r="BV12" s="177">
        <f t="shared" si="23"/>
        <v>-21.039613758000002</v>
      </c>
      <c r="BW12" s="177">
        <f t="shared" si="23"/>
        <v>-14.026409172000001</v>
      </c>
      <c r="BX12" s="177">
        <f t="shared" si="23"/>
        <v>-7.0132045860000005</v>
      </c>
      <c r="BY12" s="177">
        <v>0</v>
      </c>
      <c r="BZ12" s="177">
        <f t="shared" si="24"/>
        <v>9.0478182500000006</v>
      </c>
      <c r="CA12" s="177">
        <f t="shared" si="25"/>
        <v>18.095636500000001</v>
      </c>
      <c r="CB12" s="177">
        <f t="shared" si="25"/>
        <v>27.14345475</v>
      </c>
      <c r="CC12" s="177">
        <f t="shared" si="25"/>
        <v>36.191273000000002</v>
      </c>
      <c r="CD12" s="177">
        <f t="shared" si="26"/>
        <v>45.239091250000001</v>
      </c>
      <c r="CE12" s="177">
        <f t="shared" si="27"/>
        <v>58.641853949500003</v>
      </c>
      <c r="CF12" s="177">
        <f t="shared" si="28"/>
        <v>72.044616649000005</v>
      </c>
      <c r="CG12" s="177">
        <f t="shared" si="28"/>
        <v>85.447379348500021</v>
      </c>
      <c r="CH12" s="177">
        <f t="shared" si="28"/>
        <v>98.850142048000009</v>
      </c>
      <c r="CI12" s="177">
        <f t="shared" si="28"/>
        <v>112.25290474750001</v>
      </c>
      <c r="CJ12" s="177">
        <f t="shared" si="28"/>
        <v>125.65566744700001</v>
      </c>
      <c r="CK12" s="177">
        <f t="shared" si="28"/>
        <v>139.05843014650003</v>
      </c>
      <c r="CL12" s="177">
        <f t="shared" si="28"/>
        <v>152.46119284600002</v>
      </c>
      <c r="CM12" s="177">
        <f t="shared" si="28"/>
        <v>165.8639555455</v>
      </c>
      <c r="CN12" s="177">
        <f t="shared" si="28"/>
        <v>179.26671824499999</v>
      </c>
      <c r="CO12" s="177">
        <f t="shared" si="28"/>
        <v>192.66948094450001</v>
      </c>
      <c r="CP12" s="177">
        <f t="shared" si="28"/>
        <v>206.07224364400003</v>
      </c>
      <c r="CQ12" s="177">
        <f t="shared" si="28"/>
        <v>219.47500634350004</v>
      </c>
      <c r="CR12" s="177">
        <f t="shared" si="28"/>
        <v>232.87776904300006</v>
      </c>
      <c r="CS12" s="177">
        <f t="shared" si="28"/>
        <v>246.28053174250007</v>
      </c>
      <c r="CT12" s="177">
        <f t="shared" si="28"/>
        <v>259.68329444200003</v>
      </c>
      <c r="CU12" s="177">
        <f t="shared" si="28"/>
        <v>273.08605714150008</v>
      </c>
      <c r="CV12" s="177">
        <f t="shared" si="28"/>
        <v>286.48881984100012</v>
      </c>
      <c r="CW12" s="177">
        <f t="shared" si="28"/>
        <v>299.89158254050011</v>
      </c>
      <c r="CX12" s="177">
        <f t="shared" si="29"/>
        <v>313.29434524000004</v>
      </c>
      <c r="CY12" s="177">
        <f t="shared" si="30"/>
        <v>331.62371813640004</v>
      </c>
      <c r="CZ12" s="177">
        <f t="shared" si="31"/>
        <v>349.95309103280005</v>
      </c>
      <c r="DA12" s="177">
        <f t="shared" si="31"/>
        <v>368.28246392920005</v>
      </c>
      <c r="DB12" s="177">
        <f t="shared" ref="DB12:DQ21" si="40">(($DW12-$CX12)*DB$2)+$CX12</f>
        <v>386.61183682560005</v>
      </c>
      <c r="DC12" s="177">
        <f t="shared" si="40"/>
        <v>404.94120972200005</v>
      </c>
      <c r="DD12" s="177">
        <f t="shared" si="40"/>
        <v>423.27058261840006</v>
      </c>
      <c r="DE12" s="177">
        <f t="shared" si="40"/>
        <v>441.59995551480006</v>
      </c>
      <c r="DF12" s="177">
        <f t="shared" si="40"/>
        <v>459.9293284112</v>
      </c>
      <c r="DG12" s="177">
        <f t="shared" si="40"/>
        <v>478.25870130760001</v>
      </c>
      <c r="DH12" s="177">
        <f t="shared" si="40"/>
        <v>496.58807420400001</v>
      </c>
      <c r="DI12" s="177">
        <f t="shared" si="40"/>
        <v>514.91744710039995</v>
      </c>
      <c r="DJ12" s="177">
        <f t="shared" si="40"/>
        <v>533.24681999680001</v>
      </c>
      <c r="DK12" s="177">
        <f t="shared" si="40"/>
        <v>551.57619289319996</v>
      </c>
      <c r="DL12" s="177">
        <f t="shared" si="40"/>
        <v>569.9055657895999</v>
      </c>
      <c r="DM12" s="177">
        <f t="shared" si="40"/>
        <v>588.23493868600008</v>
      </c>
      <c r="DN12" s="177">
        <f t="shared" si="40"/>
        <v>606.56431158240002</v>
      </c>
      <c r="DO12" s="177">
        <f t="shared" si="40"/>
        <v>624.89368447879997</v>
      </c>
      <c r="DP12" s="177">
        <f t="shared" si="40"/>
        <v>643.22305737520003</v>
      </c>
      <c r="DQ12" s="177">
        <f t="shared" si="40"/>
        <v>661.55243027160009</v>
      </c>
      <c r="DR12" s="177">
        <f t="shared" ref="DR12:DV43" si="41">(($DW12-$CX12)*DR$2)+$CX12</f>
        <v>679.88180316800003</v>
      </c>
      <c r="DS12" s="177">
        <f t="shared" si="41"/>
        <v>698.21117606440009</v>
      </c>
      <c r="DT12" s="177">
        <f t="shared" si="41"/>
        <v>716.54054896080015</v>
      </c>
      <c r="DU12" s="177">
        <f t="shared" si="41"/>
        <v>734.8699218572001</v>
      </c>
      <c r="DV12" s="177">
        <f t="shared" si="41"/>
        <v>753.19929475360004</v>
      </c>
      <c r="DW12" s="177">
        <f t="shared" si="32"/>
        <v>771.52866764999999</v>
      </c>
      <c r="DX12" s="177">
        <f t="shared" si="33"/>
        <v>808.61312063319997</v>
      </c>
      <c r="DY12" s="177">
        <f t="shared" si="34"/>
        <v>845.69757361639995</v>
      </c>
      <c r="DZ12" s="177">
        <f t="shared" si="34"/>
        <v>882.78202659959993</v>
      </c>
      <c r="EA12" s="177">
        <f t="shared" ref="EA12:EP21" si="42">(($EV12-$DW12)*EA$2)+$DW12</f>
        <v>919.86647958280003</v>
      </c>
      <c r="EB12" s="177">
        <f t="shared" si="42"/>
        <v>956.95093256600001</v>
      </c>
      <c r="EC12" s="177">
        <f t="shared" si="42"/>
        <v>994.03538554919999</v>
      </c>
      <c r="ED12" s="177">
        <f t="shared" si="42"/>
        <v>1031.1198385324001</v>
      </c>
      <c r="EE12" s="177">
        <f t="shared" si="42"/>
        <v>1068.2042915156001</v>
      </c>
      <c r="EF12" s="177">
        <f t="shared" si="42"/>
        <v>1105.2887444988</v>
      </c>
      <c r="EG12" s="177">
        <f t="shared" si="42"/>
        <v>1142.373197482</v>
      </c>
      <c r="EH12" s="177">
        <f t="shared" si="42"/>
        <v>1179.4576504652</v>
      </c>
      <c r="EI12" s="177">
        <f t="shared" si="42"/>
        <v>1216.5421034484</v>
      </c>
      <c r="EJ12" s="177">
        <f t="shared" si="42"/>
        <v>1253.6265564316</v>
      </c>
      <c r="EK12" s="177">
        <f t="shared" si="42"/>
        <v>1290.7110094147999</v>
      </c>
      <c r="EL12" s="177">
        <f t="shared" si="42"/>
        <v>1327.7954623979999</v>
      </c>
      <c r="EM12" s="177">
        <f t="shared" si="42"/>
        <v>1364.8799153812001</v>
      </c>
      <c r="EN12" s="177">
        <f t="shared" si="42"/>
        <v>1401.9643683643999</v>
      </c>
      <c r="EO12" s="177">
        <f t="shared" si="42"/>
        <v>1439.0488213476001</v>
      </c>
      <c r="EP12" s="177">
        <f t="shared" si="42"/>
        <v>1476.1332743308001</v>
      </c>
      <c r="EQ12" s="177">
        <f t="shared" ref="EQ12:EU43" si="43">(($EV12-$DW12)*EQ$2)+$DW12</f>
        <v>1513.2177273140001</v>
      </c>
      <c r="ER12" s="177">
        <f t="shared" si="43"/>
        <v>1550.3021802972003</v>
      </c>
      <c r="ES12" s="177">
        <f t="shared" si="43"/>
        <v>1587.3866332804</v>
      </c>
      <c r="ET12" s="177">
        <f t="shared" si="43"/>
        <v>1624.4710862636002</v>
      </c>
      <c r="EU12" s="177">
        <f t="shared" si="43"/>
        <v>1661.5555392468002</v>
      </c>
      <c r="EV12" s="177">
        <f t="shared" si="35"/>
        <v>1698.63999223</v>
      </c>
    </row>
    <row r="13" spans="1:152" x14ac:dyDescent="0.25">
      <c r="A13" s="84">
        <v>37316</v>
      </c>
      <c r="B13" s="177">
        <f t="shared" si="12"/>
        <v>2135.4394840599998</v>
      </c>
      <c r="C13" s="177">
        <f t="shared" si="13"/>
        <v>2102.6020751179999</v>
      </c>
      <c r="D13" s="177">
        <f t="shared" ref="D13:E28" si="44">(($B13-$AA13)*D$2)+$AA13</f>
        <v>2069.764666176</v>
      </c>
      <c r="E13" s="177">
        <f t="shared" si="44"/>
        <v>2036.9272572339996</v>
      </c>
      <c r="F13" s="177">
        <f t="shared" si="36"/>
        <v>2004.0898482919997</v>
      </c>
      <c r="G13" s="177">
        <f t="shared" si="36"/>
        <v>1971.2524393499998</v>
      </c>
      <c r="H13" s="177">
        <f t="shared" si="36"/>
        <v>1938.4150304079997</v>
      </c>
      <c r="I13" s="177">
        <f t="shared" si="36"/>
        <v>1905.5776214659995</v>
      </c>
      <c r="J13" s="177">
        <f t="shared" si="36"/>
        <v>1872.7402125239996</v>
      </c>
      <c r="K13" s="177">
        <f t="shared" si="36"/>
        <v>1839.9028035819997</v>
      </c>
      <c r="L13" s="177">
        <f t="shared" si="36"/>
        <v>1807.0653946399996</v>
      </c>
      <c r="M13" s="177">
        <f t="shared" si="36"/>
        <v>1774.2279856979997</v>
      </c>
      <c r="N13" s="177">
        <f t="shared" si="36"/>
        <v>1741.3905767559995</v>
      </c>
      <c r="O13" s="177">
        <f t="shared" si="36"/>
        <v>1708.5531678139996</v>
      </c>
      <c r="P13" s="177">
        <f t="shared" si="36"/>
        <v>1675.7157588719997</v>
      </c>
      <c r="Q13" s="177">
        <f t="shared" si="36"/>
        <v>1642.8783499299996</v>
      </c>
      <c r="R13" s="177">
        <f t="shared" si="36"/>
        <v>1610.0409409879996</v>
      </c>
      <c r="S13" s="177">
        <f t="shared" si="36"/>
        <v>1577.2035320459997</v>
      </c>
      <c r="T13" s="177">
        <f t="shared" si="36"/>
        <v>1544.3661231039996</v>
      </c>
      <c r="U13" s="177">
        <f t="shared" si="36"/>
        <v>1511.5287141619997</v>
      </c>
      <c r="V13" s="177">
        <f t="shared" si="37"/>
        <v>1478.6913052199998</v>
      </c>
      <c r="W13" s="177">
        <f t="shared" si="37"/>
        <v>1445.8538962779996</v>
      </c>
      <c r="X13" s="177">
        <f t="shared" si="37"/>
        <v>1413.0164873359997</v>
      </c>
      <c r="Y13" s="177">
        <f t="shared" si="37"/>
        <v>1380.1790783939996</v>
      </c>
      <c r="Z13" s="177">
        <f t="shared" si="37"/>
        <v>1347.3416694519997</v>
      </c>
      <c r="AA13" s="177">
        <f t="shared" si="15"/>
        <v>1314.50426051</v>
      </c>
      <c r="AB13" s="177">
        <f t="shared" si="16"/>
        <v>1283.4621692532</v>
      </c>
      <c r="AC13" s="177">
        <f t="shared" ref="AC13:AD28" si="45">(($AA13-$AZ13)*AC$2)+$AZ13</f>
        <v>1252.4200779963999</v>
      </c>
      <c r="AD13" s="177">
        <f t="shared" si="45"/>
        <v>1221.3779867395999</v>
      </c>
      <c r="AE13" s="177">
        <f t="shared" si="38"/>
        <v>1190.3358954828</v>
      </c>
      <c r="AF13" s="177">
        <f t="shared" si="38"/>
        <v>1159.2938042259998</v>
      </c>
      <c r="AG13" s="177">
        <f t="shared" si="38"/>
        <v>1128.2517129691998</v>
      </c>
      <c r="AH13" s="177">
        <f t="shared" si="38"/>
        <v>1097.2096217123999</v>
      </c>
      <c r="AI13" s="177">
        <f t="shared" si="38"/>
        <v>1066.1675304555997</v>
      </c>
      <c r="AJ13" s="177">
        <f t="shared" si="38"/>
        <v>1035.1254391987998</v>
      </c>
      <c r="AK13" s="177">
        <f t="shared" si="38"/>
        <v>1004.0833479419997</v>
      </c>
      <c r="AL13" s="177">
        <f t="shared" si="38"/>
        <v>973.04125668519964</v>
      </c>
      <c r="AM13" s="177">
        <f t="shared" si="38"/>
        <v>941.99916542839969</v>
      </c>
      <c r="AN13" s="177">
        <f t="shared" si="38"/>
        <v>910.95707417159974</v>
      </c>
      <c r="AO13" s="177">
        <f t="shared" si="38"/>
        <v>879.91498291479968</v>
      </c>
      <c r="AP13" s="177">
        <f t="shared" si="38"/>
        <v>848.87289165799973</v>
      </c>
      <c r="AQ13" s="177">
        <f t="shared" si="38"/>
        <v>817.83080040119967</v>
      </c>
      <c r="AR13" s="177">
        <f t="shared" si="38"/>
        <v>786.78870914439972</v>
      </c>
      <c r="AS13" s="177">
        <f t="shared" si="38"/>
        <v>755.74661788759977</v>
      </c>
      <c r="AT13" s="177">
        <f t="shared" si="38"/>
        <v>724.70452663079982</v>
      </c>
      <c r="AU13" s="177">
        <f t="shared" si="39"/>
        <v>693.66243537399976</v>
      </c>
      <c r="AV13" s="177">
        <f t="shared" si="39"/>
        <v>662.62034411719969</v>
      </c>
      <c r="AW13" s="177">
        <f t="shared" si="39"/>
        <v>631.57825286039974</v>
      </c>
      <c r="AX13" s="177">
        <f t="shared" si="39"/>
        <v>600.53616160359979</v>
      </c>
      <c r="AY13" s="177">
        <f t="shared" si="39"/>
        <v>569.49407034679973</v>
      </c>
      <c r="AZ13" s="177">
        <f t="shared" si="18"/>
        <v>538.45197909000001</v>
      </c>
      <c r="BA13" s="177">
        <f t="shared" si="19"/>
        <v>515.62048247500002</v>
      </c>
      <c r="BB13" s="177">
        <f t="shared" si="20"/>
        <v>492.78898585999997</v>
      </c>
      <c r="BC13" s="177">
        <f t="shared" si="20"/>
        <v>469.95748924499992</v>
      </c>
      <c r="BD13" s="177">
        <f t="shared" si="20"/>
        <v>447.12599262999993</v>
      </c>
      <c r="BE13" s="177">
        <f t="shared" si="20"/>
        <v>424.29449601499988</v>
      </c>
      <c r="BF13" s="177">
        <f t="shared" si="20"/>
        <v>401.46299939999989</v>
      </c>
      <c r="BG13" s="177">
        <f t="shared" si="20"/>
        <v>378.63150278499984</v>
      </c>
      <c r="BH13" s="177">
        <f t="shared" si="20"/>
        <v>355.80000616999985</v>
      </c>
      <c r="BI13" s="177">
        <f t="shared" si="20"/>
        <v>332.96850955499986</v>
      </c>
      <c r="BJ13" s="177">
        <f t="shared" si="20"/>
        <v>310.13701293999986</v>
      </c>
      <c r="BK13" s="177">
        <f t="shared" si="20"/>
        <v>287.30551632499987</v>
      </c>
      <c r="BL13" s="177">
        <f t="shared" si="20"/>
        <v>264.47401970999988</v>
      </c>
      <c r="BM13" s="177">
        <f t="shared" si="20"/>
        <v>241.64252309499983</v>
      </c>
      <c r="BN13" s="177">
        <f t="shared" si="20"/>
        <v>218.81102647999984</v>
      </c>
      <c r="BO13" s="177">
        <f t="shared" si="20"/>
        <v>195.97952986499985</v>
      </c>
      <c r="BP13" s="177">
        <f t="shared" si="20"/>
        <v>173.14803324999986</v>
      </c>
      <c r="BQ13" s="177">
        <f t="shared" si="20"/>
        <v>150.31653663499986</v>
      </c>
      <c r="BR13" s="177">
        <f t="shared" si="20"/>
        <v>127.48504001999986</v>
      </c>
      <c r="BS13" s="177">
        <f t="shared" si="20"/>
        <v>104.65354340499985</v>
      </c>
      <c r="BT13" s="177">
        <f t="shared" si="21"/>
        <v>81.822046790000002</v>
      </c>
      <c r="BU13" s="177">
        <f t="shared" si="22"/>
        <v>65.457637431999999</v>
      </c>
      <c r="BV13" s="177">
        <f t="shared" si="23"/>
        <v>49.093228074000002</v>
      </c>
      <c r="BW13" s="177">
        <f t="shared" si="23"/>
        <v>32.728818715999999</v>
      </c>
      <c r="BX13" s="177">
        <f t="shared" si="23"/>
        <v>16.364409358</v>
      </c>
      <c r="BY13" s="177">
        <v>0</v>
      </c>
      <c r="BZ13" s="177">
        <f t="shared" si="24"/>
        <v>-13.844463368</v>
      </c>
      <c r="CA13" s="177">
        <f t="shared" si="25"/>
        <v>-27.688926735999999</v>
      </c>
      <c r="CB13" s="177">
        <f t="shared" si="25"/>
        <v>-41.533390103999992</v>
      </c>
      <c r="CC13" s="177">
        <f t="shared" si="25"/>
        <v>-55.377853471999998</v>
      </c>
      <c r="CD13" s="177">
        <f t="shared" si="26"/>
        <v>-69.222316839999991</v>
      </c>
      <c r="CE13" s="177">
        <f t="shared" si="27"/>
        <v>-77.52672903349999</v>
      </c>
      <c r="CF13" s="177">
        <f t="shared" si="28"/>
        <v>-85.831141226999989</v>
      </c>
      <c r="CG13" s="177">
        <f t="shared" si="28"/>
        <v>-94.135553420499988</v>
      </c>
      <c r="CH13" s="177">
        <f t="shared" si="28"/>
        <v>-102.43996561399999</v>
      </c>
      <c r="CI13" s="177">
        <f t="shared" si="28"/>
        <v>-110.74437780749997</v>
      </c>
      <c r="CJ13" s="177">
        <f t="shared" si="28"/>
        <v>-119.04879000099999</v>
      </c>
      <c r="CK13" s="177">
        <f t="shared" si="28"/>
        <v>-127.35320219449997</v>
      </c>
      <c r="CL13" s="177">
        <f t="shared" si="28"/>
        <v>-135.65761438799996</v>
      </c>
      <c r="CM13" s="177">
        <f t="shared" si="28"/>
        <v>-143.96202658149997</v>
      </c>
      <c r="CN13" s="177">
        <f t="shared" si="28"/>
        <v>-152.26643877499995</v>
      </c>
      <c r="CO13" s="177">
        <f t="shared" si="28"/>
        <v>-160.57085096849994</v>
      </c>
      <c r="CP13" s="177">
        <f t="shared" si="28"/>
        <v>-168.87526316199995</v>
      </c>
      <c r="CQ13" s="177">
        <f t="shared" si="28"/>
        <v>-177.17967535549997</v>
      </c>
      <c r="CR13" s="177">
        <f t="shared" si="28"/>
        <v>-185.48408754899998</v>
      </c>
      <c r="CS13" s="177">
        <f t="shared" si="28"/>
        <v>-193.78849974249999</v>
      </c>
      <c r="CT13" s="177">
        <f t="shared" si="28"/>
        <v>-202.09291193599998</v>
      </c>
      <c r="CU13" s="177">
        <f t="shared" si="28"/>
        <v>-210.39732412949999</v>
      </c>
      <c r="CV13" s="177">
        <f t="shared" si="28"/>
        <v>-218.70173632300001</v>
      </c>
      <c r="CW13" s="177">
        <f t="shared" si="28"/>
        <v>-227.00614851649999</v>
      </c>
      <c r="CX13" s="177">
        <f t="shared" si="29"/>
        <v>-235.31056070999995</v>
      </c>
      <c r="CY13" s="177">
        <f t="shared" si="30"/>
        <v>-236.50993863519994</v>
      </c>
      <c r="CZ13" s="177">
        <f t="shared" ref="CZ13:DA28" si="46">(($DW13-$CX13)*CZ$2)+$CX13</f>
        <v>-237.70931656039994</v>
      </c>
      <c r="DA13" s="177">
        <f t="shared" si="46"/>
        <v>-238.90869448559994</v>
      </c>
      <c r="DB13" s="177">
        <f t="shared" si="40"/>
        <v>-240.10807241079993</v>
      </c>
      <c r="DC13" s="177">
        <f t="shared" si="40"/>
        <v>-241.30745033599993</v>
      </c>
      <c r="DD13" s="177">
        <f t="shared" si="40"/>
        <v>-242.50682826119993</v>
      </c>
      <c r="DE13" s="177">
        <f t="shared" si="40"/>
        <v>-243.70620618639995</v>
      </c>
      <c r="DF13" s="177">
        <f t="shared" si="40"/>
        <v>-244.90558411159995</v>
      </c>
      <c r="DG13" s="177">
        <f t="shared" si="40"/>
        <v>-246.10496203679995</v>
      </c>
      <c r="DH13" s="177">
        <f t="shared" si="40"/>
        <v>-247.30433996199994</v>
      </c>
      <c r="DI13" s="177">
        <f t="shared" si="40"/>
        <v>-248.50371788719994</v>
      </c>
      <c r="DJ13" s="177">
        <f t="shared" si="40"/>
        <v>-249.70309581239994</v>
      </c>
      <c r="DK13" s="177">
        <f t="shared" si="40"/>
        <v>-250.90247373759993</v>
      </c>
      <c r="DL13" s="177">
        <f t="shared" si="40"/>
        <v>-252.10185166279993</v>
      </c>
      <c r="DM13" s="177">
        <f t="shared" si="40"/>
        <v>-253.30122958799993</v>
      </c>
      <c r="DN13" s="177">
        <f t="shared" si="40"/>
        <v>-254.50060751319992</v>
      </c>
      <c r="DO13" s="177">
        <f t="shared" si="40"/>
        <v>-255.69998543839992</v>
      </c>
      <c r="DP13" s="177">
        <f t="shared" si="40"/>
        <v>-256.89936336359995</v>
      </c>
      <c r="DQ13" s="177">
        <f t="shared" si="40"/>
        <v>-258.09874128879994</v>
      </c>
      <c r="DR13" s="177">
        <f t="shared" si="41"/>
        <v>-259.29811921399994</v>
      </c>
      <c r="DS13" s="177">
        <f t="shared" si="41"/>
        <v>-260.49749713919994</v>
      </c>
      <c r="DT13" s="177">
        <f t="shared" si="41"/>
        <v>-261.69687506439993</v>
      </c>
      <c r="DU13" s="177">
        <f t="shared" si="41"/>
        <v>-262.89625298959993</v>
      </c>
      <c r="DV13" s="177">
        <f t="shared" si="41"/>
        <v>-264.09563091479993</v>
      </c>
      <c r="DW13" s="177">
        <f t="shared" si="32"/>
        <v>-265.29500883999992</v>
      </c>
      <c r="DX13" s="177">
        <f t="shared" si="33"/>
        <v>-258.69032450799995</v>
      </c>
      <c r="DY13" s="177">
        <f t="shared" ref="DY13:DZ28" si="47">(($EV13-$DW13)*DY$2)+$DW13</f>
        <v>-252.08564017599994</v>
      </c>
      <c r="DZ13" s="177">
        <f t="shared" si="47"/>
        <v>-245.48095584399994</v>
      </c>
      <c r="EA13" s="177">
        <f t="shared" si="42"/>
        <v>-238.87627151199993</v>
      </c>
      <c r="EB13" s="177">
        <f t="shared" si="42"/>
        <v>-232.27158717999993</v>
      </c>
      <c r="EC13" s="177">
        <f t="shared" si="42"/>
        <v>-225.66690284799995</v>
      </c>
      <c r="ED13" s="177">
        <f t="shared" si="42"/>
        <v>-219.06221851599994</v>
      </c>
      <c r="EE13" s="177">
        <f t="shared" si="42"/>
        <v>-212.45753418399994</v>
      </c>
      <c r="EF13" s="177">
        <f t="shared" si="42"/>
        <v>-205.85284985199996</v>
      </c>
      <c r="EG13" s="177">
        <f t="shared" si="42"/>
        <v>-199.24816551999996</v>
      </c>
      <c r="EH13" s="177">
        <f t="shared" si="42"/>
        <v>-192.64348118799995</v>
      </c>
      <c r="EI13" s="177">
        <f t="shared" si="42"/>
        <v>-186.03879685599998</v>
      </c>
      <c r="EJ13" s="177">
        <f t="shared" si="42"/>
        <v>-179.43411252399997</v>
      </c>
      <c r="EK13" s="177">
        <f t="shared" si="42"/>
        <v>-172.82942819199997</v>
      </c>
      <c r="EL13" s="177">
        <f t="shared" si="42"/>
        <v>-166.22474385999999</v>
      </c>
      <c r="EM13" s="177">
        <f t="shared" si="42"/>
        <v>-159.62005952799996</v>
      </c>
      <c r="EN13" s="177">
        <f t="shared" si="42"/>
        <v>-153.01537519599998</v>
      </c>
      <c r="EO13" s="177">
        <f t="shared" si="42"/>
        <v>-146.41069086399995</v>
      </c>
      <c r="EP13" s="177">
        <f t="shared" si="42"/>
        <v>-139.80600653199997</v>
      </c>
      <c r="EQ13" s="177">
        <f t="shared" si="43"/>
        <v>-133.20132219999996</v>
      </c>
      <c r="ER13" s="177">
        <f t="shared" si="43"/>
        <v>-126.59663786799996</v>
      </c>
      <c r="ES13" s="177">
        <f t="shared" si="43"/>
        <v>-119.99195353599995</v>
      </c>
      <c r="ET13" s="177">
        <f t="shared" si="43"/>
        <v>-113.38726920399995</v>
      </c>
      <c r="EU13" s="177">
        <f t="shared" si="43"/>
        <v>-106.78258487199994</v>
      </c>
      <c r="EV13" s="177">
        <f t="shared" si="35"/>
        <v>-100.17790054000001</v>
      </c>
    </row>
    <row r="14" spans="1:152" x14ac:dyDescent="0.25">
      <c r="A14" s="84">
        <v>37347</v>
      </c>
      <c r="B14" s="177">
        <f t="shared" si="12"/>
        <v>-1284.6133503200003</v>
      </c>
      <c r="C14" s="177">
        <f t="shared" si="13"/>
        <v>-1282.4024838468004</v>
      </c>
      <c r="D14" s="177">
        <f t="shared" si="44"/>
        <v>-1280.1916173736004</v>
      </c>
      <c r="E14" s="177">
        <f t="shared" si="44"/>
        <v>-1277.9807509004004</v>
      </c>
      <c r="F14" s="177">
        <f t="shared" si="36"/>
        <v>-1275.7698844272004</v>
      </c>
      <c r="G14" s="177">
        <f t="shared" si="36"/>
        <v>-1273.5590179540002</v>
      </c>
      <c r="H14" s="177">
        <f t="shared" si="36"/>
        <v>-1271.3481514808002</v>
      </c>
      <c r="I14" s="177">
        <f t="shared" si="36"/>
        <v>-1269.1372850076002</v>
      </c>
      <c r="J14" s="177">
        <f t="shared" si="36"/>
        <v>-1266.9264185344002</v>
      </c>
      <c r="K14" s="177">
        <f t="shared" si="36"/>
        <v>-1264.7155520612002</v>
      </c>
      <c r="L14" s="177">
        <f t="shared" si="36"/>
        <v>-1262.5046855880003</v>
      </c>
      <c r="M14" s="177">
        <f t="shared" si="36"/>
        <v>-1260.2938191148003</v>
      </c>
      <c r="N14" s="177">
        <f t="shared" si="36"/>
        <v>-1258.0829526416001</v>
      </c>
      <c r="O14" s="177">
        <f t="shared" si="36"/>
        <v>-1255.8720861684001</v>
      </c>
      <c r="P14" s="177">
        <f t="shared" si="36"/>
        <v>-1253.6612196952001</v>
      </c>
      <c r="Q14" s="177">
        <f t="shared" si="36"/>
        <v>-1251.4503532220001</v>
      </c>
      <c r="R14" s="177">
        <f t="shared" si="36"/>
        <v>-1249.2394867488001</v>
      </c>
      <c r="S14" s="177">
        <f t="shared" si="36"/>
        <v>-1247.0286202756001</v>
      </c>
      <c r="T14" s="177">
        <f t="shared" si="36"/>
        <v>-1244.8177538024001</v>
      </c>
      <c r="U14" s="177">
        <f t="shared" si="36"/>
        <v>-1242.6068873292002</v>
      </c>
      <c r="V14" s="177">
        <f t="shared" si="37"/>
        <v>-1240.3960208560002</v>
      </c>
      <c r="W14" s="177">
        <f t="shared" si="37"/>
        <v>-1238.1851543828</v>
      </c>
      <c r="X14" s="177">
        <f t="shared" si="37"/>
        <v>-1235.9742879096</v>
      </c>
      <c r="Y14" s="177">
        <f t="shared" si="37"/>
        <v>-1233.7634214364</v>
      </c>
      <c r="Z14" s="177">
        <f t="shared" si="37"/>
        <v>-1231.5525549632</v>
      </c>
      <c r="AA14" s="177">
        <f t="shared" si="15"/>
        <v>-1229.34168849</v>
      </c>
      <c r="AB14" s="177">
        <f t="shared" si="16"/>
        <v>-1204.5567133384</v>
      </c>
      <c r="AC14" s="177">
        <f t="shared" si="45"/>
        <v>-1179.7717381868001</v>
      </c>
      <c r="AD14" s="177">
        <f t="shared" si="45"/>
        <v>-1154.9867630352001</v>
      </c>
      <c r="AE14" s="177">
        <f t="shared" si="38"/>
        <v>-1130.2017878836</v>
      </c>
      <c r="AF14" s="177">
        <f t="shared" si="38"/>
        <v>-1105.4168127319999</v>
      </c>
      <c r="AG14" s="177">
        <f t="shared" si="38"/>
        <v>-1080.6318375803999</v>
      </c>
      <c r="AH14" s="177">
        <f t="shared" si="38"/>
        <v>-1055.8468624287998</v>
      </c>
      <c r="AI14" s="177">
        <f t="shared" si="38"/>
        <v>-1031.0618872771997</v>
      </c>
      <c r="AJ14" s="177">
        <f t="shared" si="38"/>
        <v>-1006.2769121255999</v>
      </c>
      <c r="AK14" s="177">
        <f t="shared" si="38"/>
        <v>-981.49193697399983</v>
      </c>
      <c r="AL14" s="177">
        <f t="shared" si="38"/>
        <v>-956.70696182239976</v>
      </c>
      <c r="AM14" s="177">
        <f t="shared" si="38"/>
        <v>-931.9219866707997</v>
      </c>
      <c r="AN14" s="177">
        <f t="shared" si="38"/>
        <v>-907.13701151919975</v>
      </c>
      <c r="AO14" s="177">
        <f t="shared" si="38"/>
        <v>-882.35203636759979</v>
      </c>
      <c r="AP14" s="177">
        <f t="shared" si="38"/>
        <v>-857.56706121599973</v>
      </c>
      <c r="AQ14" s="177">
        <f t="shared" si="38"/>
        <v>-832.78208606439978</v>
      </c>
      <c r="AR14" s="177">
        <f t="shared" si="38"/>
        <v>-807.99711091279983</v>
      </c>
      <c r="AS14" s="177">
        <f t="shared" si="38"/>
        <v>-783.21213576119976</v>
      </c>
      <c r="AT14" s="177">
        <f t="shared" si="38"/>
        <v>-758.42716060959981</v>
      </c>
      <c r="AU14" s="177">
        <f t="shared" si="39"/>
        <v>-733.64218545799986</v>
      </c>
      <c r="AV14" s="177">
        <f t="shared" si="39"/>
        <v>-708.85721030639979</v>
      </c>
      <c r="AW14" s="177">
        <f t="shared" si="39"/>
        <v>-684.07223515479973</v>
      </c>
      <c r="AX14" s="177">
        <f t="shared" si="39"/>
        <v>-659.28726000319978</v>
      </c>
      <c r="AY14" s="177">
        <f t="shared" si="39"/>
        <v>-634.50228485159982</v>
      </c>
      <c r="AZ14" s="177">
        <f t="shared" si="18"/>
        <v>-609.71730969999999</v>
      </c>
      <c r="BA14" s="177">
        <f t="shared" si="19"/>
        <v>-584.66725656999995</v>
      </c>
      <c r="BB14" s="177">
        <f t="shared" si="20"/>
        <v>-559.61720343999991</v>
      </c>
      <c r="BC14" s="177">
        <f t="shared" si="20"/>
        <v>-534.56715030999987</v>
      </c>
      <c r="BD14" s="177">
        <f t="shared" si="20"/>
        <v>-509.51709717999984</v>
      </c>
      <c r="BE14" s="177">
        <f t="shared" si="20"/>
        <v>-484.46704404999991</v>
      </c>
      <c r="BF14" s="177">
        <f t="shared" si="20"/>
        <v>-459.41699091999988</v>
      </c>
      <c r="BG14" s="177">
        <f t="shared" si="20"/>
        <v>-434.36693778999984</v>
      </c>
      <c r="BH14" s="177">
        <f t="shared" si="20"/>
        <v>-409.3168846599998</v>
      </c>
      <c r="BI14" s="177">
        <f t="shared" si="20"/>
        <v>-384.26683152999976</v>
      </c>
      <c r="BJ14" s="177">
        <f t="shared" si="20"/>
        <v>-359.21677839999978</v>
      </c>
      <c r="BK14" s="177">
        <f t="shared" si="20"/>
        <v>-334.1667252699998</v>
      </c>
      <c r="BL14" s="177">
        <f t="shared" si="20"/>
        <v>-309.11667213999976</v>
      </c>
      <c r="BM14" s="177">
        <f t="shared" si="20"/>
        <v>-284.06661900999984</v>
      </c>
      <c r="BN14" s="177">
        <f t="shared" si="20"/>
        <v>-259.0165658799998</v>
      </c>
      <c r="BO14" s="177">
        <f t="shared" si="20"/>
        <v>-233.96651274999982</v>
      </c>
      <c r="BP14" s="177">
        <f t="shared" si="20"/>
        <v>-208.91645961999984</v>
      </c>
      <c r="BQ14" s="177">
        <f t="shared" si="20"/>
        <v>-183.86640648999986</v>
      </c>
      <c r="BR14" s="177">
        <f t="shared" si="20"/>
        <v>-158.81635335999985</v>
      </c>
      <c r="BS14" s="177">
        <f t="shared" si="20"/>
        <v>-133.76630022999984</v>
      </c>
      <c r="BT14" s="177">
        <f t="shared" si="21"/>
        <v>-108.7162471</v>
      </c>
      <c r="BU14" s="177">
        <f t="shared" si="22"/>
        <v>-86.972997680000006</v>
      </c>
      <c r="BV14" s="177">
        <f t="shared" si="23"/>
        <v>-65.229748259999994</v>
      </c>
      <c r="BW14" s="177">
        <f t="shared" si="23"/>
        <v>-43.486498840000003</v>
      </c>
      <c r="BX14" s="177">
        <f t="shared" si="23"/>
        <v>-21.743249420000001</v>
      </c>
      <c r="BY14" s="177">
        <v>0</v>
      </c>
      <c r="BZ14" s="177">
        <f t="shared" si="24"/>
        <v>20.169458379999998</v>
      </c>
      <c r="CA14" s="177">
        <f t="shared" si="25"/>
        <v>40.338916759999996</v>
      </c>
      <c r="CB14" s="177">
        <f t="shared" si="25"/>
        <v>60.508375139999991</v>
      </c>
      <c r="CC14" s="177">
        <f t="shared" si="25"/>
        <v>80.677833519999993</v>
      </c>
      <c r="CD14" s="177">
        <f t="shared" si="26"/>
        <v>100.84729189999999</v>
      </c>
      <c r="CE14" s="177">
        <f t="shared" si="27"/>
        <v>117.17620952199999</v>
      </c>
      <c r="CF14" s="177">
        <f t="shared" si="28"/>
        <v>133.505127144</v>
      </c>
      <c r="CG14" s="177">
        <f t="shared" si="28"/>
        <v>149.83404476600001</v>
      </c>
      <c r="CH14" s="177">
        <f t="shared" si="28"/>
        <v>166.16296238799998</v>
      </c>
      <c r="CI14" s="177">
        <f t="shared" si="28"/>
        <v>182.49188000999999</v>
      </c>
      <c r="CJ14" s="177">
        <f t="shared" si="28"/>
        <v>198.82079763199999</v>
      </c>
      <c r="CK14" s="177">
        <f t="shared" si="28"/>
        <v>215.149715254</v>
      </c>
      <c r="CL14" s="177">
        <f t="shared" si="28"/>
        <v>231.47863287599998</v>
      </c>
      <c r="CM14" s="177">
        <f t="shared" si="28"/>
        <v>247.80755049799998</v>
      </c>
      <c r="CN14" s="177">
        <f t="shared" si="28"/>
        <v>264.13646811999996</v>
      </c>
      <c r="CO14" s="177">
        <f t="shared" si="28"/>
        <v>280.46538574199997</v>
      </c>
      <c r="CP14" s="177">
        <f t="shared" si="28"/>
        <v>296.79430336399997</v>
      </c>
      <c r="CQ14" s="177">
        <f t="shared" si="28"/>
        <v>313.12322098599998</v>
      </c>
      <c r="CR14" s="177">
        <f t="shared" si="28"/>
        <v>329.45213860800004</v>
      </c>
      <c r="CS14" s="177">
        <f t="shared" si="28"/>
        <v>345.78105622999999</v>
      </c>
      <c r="CT14" s="177">
        <f t="shared" si="28"/>
        <v>362.10997385200005</v>
      </c>
      <c r="CU14" s="177">
        <f t="shared" si="28"/>
        <v>378.438891474</v>
      </c>
      <c r="CV14" s="177">
        <f t="shared" si="28"/>
        <v>394.76780909600006</v>
      </c>
      <c r="CW14" s="177">
        <f t="shared" si="28"/>
        <v>411.09672671800013</v>
      </c>
      <c r="CX14" s="177">
        <f t="shared" si="29"/>
        <v>427.42564434000002</v>
      </c>
      <c r="CY14" s="177">
        <f t="shared" si="30"/>
        <v>438.04747460000004</v>
      </c>
      <c r="CZ14" s="177">
        <f t="shared" si="46"/>
        <v>448.66930486000001</v>
      </c>
      <c r="DA14" s="177">
        <f t="shared" si="46"/>
        <v>459.29113512000004</v>
      </c>
      <c r="DB14" s="177">
        <f t="shared" si="40"/>
        <v>469.91296538</v>
      </c>
      <c r="DC14" s="177">
        <f t="shared" si="40"/>
        <v>480.53479564000003</v>
      </c>
      <c r="DD14" s="177">
        <f t="shared" si="40"/>
        <v>491.15662589999999</v>
      </c>
      <c r="DE14" s="177">
        <f t="shared" si="40"/>
        <v>501.77845616000002</v>
      </c>
      <c r="DF14" s="177">
        <f t="shared" si="40"/>
        <v>512.40028642000004</v>
      </c>
      <c r="DG14" s="177">
        <f t="shared" si="40"/>
        <v>523.02211667999995</v>
      </c>
      <c r="DH14" s="177">
        <f t="shared" si="40"/>
        <v>533.64394693999998</v>
      </c>
      <c r="DI14" s="177">
        <f t="shared" si="40"/>
        <v>544.2657772</v>
      </c>
      <c r="DJ14" s="177">
        <f t="shared" si="40"/>
        <v>554.88760746000003</v>
      </c>
      <c r="DK14" s="177">
        <f t="shared" si="40"/>
        <v>565.50943772000005</v>
      </c>
      <c r="DL14" s="177">
        <f t="shared" si="40"/>
        <v>576.13126797999996</v>
      </c>
      <c r="DM14" s="177">
        <f t="shared" si="40"/>
        <v>586.75309823999999</v>
      </c>
      <c r="DN14" s="177">
        <f t="shared" si="40"/>
        <v>597.37492850000001</v>
      </c>
      <c r="DO14" s="177">
        <f t="shared" si="40"/>
        <v>607.99675876000003</v>
      </c>
      <c r="DP14" s="177">
        <f t="shared" si="40"/>
        <v>618.61858902000006</v>
      </c>
      <c r="DQ14" s="177">
        <f t="shared" si="40"/>
        <v>629.24041927999997</v>
      </c>
      <c r="DR14" s="177">
        <f t="shared" si="41"/>
        <v>639.86224953999999</v>
      </c>
      <c r="DS14" s="177">
        <f t="shared" si="41"/>
        <v>650.48407980000002</v>
      </c>
      <c r="DT14" s="177">
        <f t="shared" si="41"/>
        <v>661.10591006000004</v>
      </c>
      <c r="DU14" s="177">
        <f t="shared" si="41"/>
        <v>671.72774032000007</v>
      </c>
      <c r="DV14" s="177">
        <f t="shared" si="41"/>
        <v>682.34957058000009</v>
      </c>
      <c r="DW14" s="177">
        <f t="shared" si="32"/>
        <v>692.97140084</v>
      </c>
      <c r="DX14" s="177">
        <f t="shared" si="33"/>
        <v>703.2468424164</v>
      </c>
      <c r="DY14" s="177">
        <f t="shared" si="47"/>
        <v>713.5222839928</v>
      </c>
      <c r="DZ14" s="177">
        <f t="shared" si="47"/>
        <v>723.7977255692</v>
      </c>
      <c r="EA14" s="177">
        <f t="shared" si="42"/>
        <v>734.0731671456</v>
      </c>
      <c r="EB14" s="177">
        <f t="shared" si="42"/>
        <v>744.34860872199999</v>
      </c>
      <c r="EC14" s="177">
        <f t="shared" si="42"/>
        <v>754.62405029839999</v>
      </c>
      <c r="ED14" s="177">
        <f t="shared" si="42"/>
        <v>764.89949187479999</v>
      </c>
      <c r="EE14" s="177">
        <f t="shared" si="42"/>
        <v>775.17493345119999</v>
      </c>
      <c r="EF14" s="177">
        <f t="shared" si="42"/>
        <v>785.45037502759999</v>
      </c>
      <c r="EG14" s="177">
        <f t="shared" si="42"/>
        <v>795.72581660399987</v>
      </c>
      <c r="EH14" s="177">
        <f t="shared" si="42"/>
        <v>806.00125818039987</v>
      </c>
      <c r="EI14" s="177">
        <f t="shared" si="42"/>
        <v>816.27669975679987</v>
      </c>
      <c r="EJ14" s="177">
        <f t="shared" si="42"/>
        <v>826.55214133319987</v>
      </c>
      <c r="EK14" s="177">
        <f t="shared" si="42"/>
        <v>836.82758290959987</v>
      </c>
      <c r="EL14" s="177">
        <f t="shared" si="42"/>
        <v>847.10302448599987</v>
      </c>
      <c r="EM14" s="177">
        <f t="shared" si="42"/>
        <v>857.37846606239987</v>
      </c>
      <c r="EN14" s="177">
        <f t="shared" si="42"/>
        <v>867.65390763879986</v>
      </c>
      <c r="EO14" s="177">
        <f t="shared" si="42"/>
        <v>877.92934921519986</v>
      </c>
      <c r="EP14" s="177">
        <f t="shared" si="42"/>
        <v>888.20479079159986</v>
      </c>
      <c r="EQ14" s="177">
        <f t="shared" si="43"/>
        <v>898.48023236799986</v>
      </c>
      <c r="ER14" s="177">
        <f t="shared" si="43"/>
        <v>908.75567394439986</v>
      </c>
      <c r="ES14" s="177">
        <f t="shared" si="43"/>
        <v>919.03111552079997</v>
      </c>
      <c r="ET14" s="177">
        <f t="shared" si="43"/>
        <v>929.30655709719997</v>
      </c>
      <c r="EU14" s="177">
        <f t="shared" si="43"/>
        <v>939.58199867359997</v>
      </c>
      <c r="EV14" s="177">
        <f t="shared" si="35"/>
        <v>949.85744024999985</v>
      </c>
    </row>
    <row r="15" spans="1:152" x14ac:dyDescent="0.25">
      <c r="A15" s="84">
        <v>37377</v>
      </c>
      <c r="B15" s="177">
        <f t="shared" si="12"/>
        <v>317.58136224999998</v>
      </c>
      <c r="C15" s="177">
        <f t="shared" si="13"/>
        <v>313.83232012439998</v>
      </c>
      <c r="D15" s="177">
        <f t="shared" si="44"/>
        <v>310.08327799879999</v>
      </c>
      <c r="E15" s="177">
        <f t="shared" si="44"/>
        <v>306.33423587319999</v>
      </c>
      <c r="F15" s="177">
        <f t="shared" si="36"/>
        <v>302.58519374759999</v>
      </c>
      <c r="G15" s="177">
        <f t="shared" si="36"/>
        <v>298.83615162199999</v>
      </c>
      <c r="H15" s="177">
        <f t="shared" si="36"/>
        <v>295.08710949639999</v>
      </c>
      <c r="I15" s="177">
        <f t="shared" si="36"/>
        <v>291.33806737079999</v>
      </c>
      <c r="J15" s="177">
        <f t="shared" si="36"/>
        <v>287.58902524519993</v>
      </c>
      <c r="K15" s="177">
        <f t="shared" si="36"/>
        <v>283.83998311959994</v>
      </c>
      <c r="L15" s="177">
        <f t="shared" si="36"/>
        <v>280.09094099399994</v>
      </c>
      <c r="M15" s="177">
        <f t="shared" si="36"/>
        <v>276.34189886839994</v>
      </c>
      <c r="N15" s="177">
        <f t="shared" si="36"/>
        <v>272.59285674279994</v>
      </c>
      <c r="O15" s="177">
        <f t="shared" si="36"/>
        <v>268.84381461719994</v>
      </c>
      <c r="P15" s="177">
        <f t="shared" si="36"/>
        <v>265.09477249159994</v>
      </c>
      <c r="Q15" s="177">
        <f t="shared" si="36"/>
        <v>261.34573036599994</v>
      </c>
      <c r="R15" s="177">
        <f t="shared" si="36"/>
        <v>257.59668824039994</v>
      </c>
      <c r="S15" s="177">
        <f t="shared" si="36"/>
        <v>253.84764611479994</v>
      </c>
      <c r="T15" s="177">
        <f t="shared" si="36"/>
        <v>250.09860398919994</v>
      </c>
      <c r="U15" s="177">
        <f t="shared" si="36"/>
        <v>246.34956186359994</v>
      </c>
      <c r="V15" s="177">
        <f t="shared" si="37"/>
        <v>242.60051973799995</v>
      </c>
      <c r="W15" s="177">
        <f t="shared" si="37"/>
        <v>238.85147761239995</v>
      </c>
      <c r="X15" s="177">
        <f t="shared" si="37"/>
        <v>235.10243548679995</v>
      </c>
      <c r="Y15" s="177">
        <f t="shared" si="37"/>
        <v>231.35339336119995</v>
      </c>
      <c r="Z15" s="177">
        <f t="shared" si="37"/>
        <v>227.60435123559995</v>
      </c>
      <c r="AA15" s="177">
        <f t="shared" si="15"/>
        <v>223.85530910999998</v>
      </c>
      <c r="AB15" s="177">
        <f t="shared" si="16"/>
        <v>218.95803081519998</v>
      </c>
      <c r="AC15" s="177">
        <f t="shared" si="45"/>
        <v>214.06075252039997</v>
      </c>
      <c r="AD15" s="177">
        <f t="shared" si="45"/>
        <v>209.16347422559997</v>
      </c>
      <c r="AE15" s="177">
        <f t="shared" si="38"/>
        <v>204.26619593079997</v>
      </c>
      <c r="AF15" s="177">
        <f t="shared" si="38"/>
        <v>199.36891763599996</v>
      </c>
      <c r="AG15" s="177">
        <f t="shared" si="38"/>
        <v>194.47163934119996</v>
      </c>
      <c r="AH15" s="177">
        <f t="shared" si="38"/>
        <v>189.57436104639996</v>
      </c>
      <c r="AI15" s="177">
        <f t="shared" si="38"/>
        <v>184.67708275159993</v>
      </c>
      <c r="AJ15" s="177">
        <f t="shared" si="38"/>
        <v>179.77980445679992</v>
      </c>
      <c r="AK15" s="177">
        <f t="shared" si="38"/>
        <v>174.88252616199992</v>
      </c>
      <c r="AL15" s="177">
        <f t="shared" si="38"/>
        <v>169.98524786719992</v>
      </c>
      <c r="AM15" s="177">
        <f t="shared" si="38"/>
        <v>165.08796957239991</v>
      </c>
      <c r="AN15" s="177">
        <f t="shared" si="38"/>
        <v>160.19069127759994</v>
      </c>
      <c r="AO15" s="177">
        <f t="shared" si="38"/>
        <v>155.29341298279994</v>
      </c>
      <c r="AP15" s="177">
        <f t="shared" si="38"/>
        <v>150.39613468799993</v>
      </c>
      <c r="AQ15" s="177">
        <f t="shared" si="38"/>
        <v>145.49885639319996</v>
      </c>
      <c r="AR15" s="177">
        <f t="shared" si="38"/>
        <v>140.60157809839995</v>
      </c>
      <c r="AS15" s="177">
        <f t="shared" si="38"/>
        <v>135.70429980359995</v>
      </c>
      <c r="AT15" s="177">
        <f t="shared" si="38"/>
        <v>130.80702150879995</v>
      </c>
      <c r="AU15" s="177">
        <f t="shared" si="39"/>
        <v>125.90974321399995</v>
      </c>
      <c r="AV15" s="177">
        <f t="shared" si="39"/>
        <v>121.01246491919994</v>
      </c>
      <c r="AW15" s="177">
        <f t="shared" si="39"/>
        <v>116.11518662439994</v>
      </c>
      <c r="AX15" s="177">
        <f t="shared" si="39"/>
        <v>111.21790832959994</v>
      </c>
      <c r="AY15" s="177">
        <f t="shared" si="39"/>
        <v>106.32063003479995</v>
      </c>
      <c r="AZ15" s="177">
        <f t="shared" si="18"/>
        <v>101.42335173999999</v>
      </c>
      <c r="BA15" s="177">
        <f t="shared" si="19"/>
        <v>97.158949219999982</v>
      </c>
      <c r="BB15" s="177">
        <f t="shared" si="20"/>
        <v>92.894546699999978</v>
      </c>
      <c r="BC15" s="177">
        <f t="shared" si="20"/>
        <v>88.630144179999974</v>
      </c>
      <c r="BD15" s="177">
        <f t="shared" si="20"/>
        <v>84.365741659999969</v>
      </c>
      <c r="BE15" s="177">
        <f t="shared" ref="BE15:BS24" si="48">(($AZ15-$BT15)*BE$2)+$BT15</f>
        <v>80.101339139999979</v>
      </c>
      <c r="BF15" s="177">
        <f t="shared" si="48"/>
        <v>75.836936619999975</v>
      </c>
      <c r="BG15" s="177">
        <f t="shared" si="48"/>
        <v>71.57253409999997</v>
      </c>
      <c r="BH15" s="177">
        <f t="shared" si="48"/>
        <v>67.308131579999966</v>
      </c>
      <c r="BI15" s="177">
        <f t="shared" si="48"/>
        <v>63.043729059999961</v>
      </c>
      <c r="BJ15" s="177">
        <f t="shared" si="48"/>
        <v>58.779326539999957</v>
      </c>
      <c r="BK15" s="177">
        <f t="shared" si="48"/>
        <v>54.514924019999967</v>
      </c>
      <c r="BL15" s="177">
        <f t="shared" si="48"/>
        <v>50.250521499999962</v>
      </c>
      <c r="BM15" s="177">
        <f t="shared" si="48"/>
        <v>45.986118979999972</v>
      </c>
      <c r="BN15" s="177">
        <f t="shared" si="48"/>
        <v>41.721716459999968</v>
      </c>
      <c r="BO15" s="177">
        <f t="shared" si="48"/>
        <v>37.45731393999997</v>
      </c>
      <c r="BP15" s="177">
        <f t="shared" si="48"/>
        <v>33.192911419999973</v>
      </c>
      <c r="BQ15" s="177">
        <f t="shared" si="48"/>
        <v>28.928508899999976</v>
      </c>
      <c r="BR15" s="177">
        <f t="shared" si="48"/>
        <v>24.664106379999971</v>
      </c>
      <c r="BS15" s="177">
        <f t="shared" si="48"/>
        <v>20.399703859999974</v>
      </c>
      <c r="BT15" s="177">
        <f t="shared" si="21"/>
        <v>16.135301340000002</v>
      </c>
      <c r="BU15" s="177">
        <f t="shared" si="22"/>
        <v>12.908241072000003</v>
      </c>
      <c r="BV15" s="177">
        <f t="shared" si="23"/>
        <v>9.6811808040000003</v>
      </c>
      <c r="BW15" s="177">
        <f t="shared" si="23"/>
        <v>6.4541205360000014</v>
      </c>
      <c r="BX15" s="177">
        <f t="shared" si="23"/>
        <v>3.2270602680000007</v>
      </c>
      <c r="BY15" s="177">
        <v>0</v>
      </c>
      <c r="BZ15" s="177">
        <f t="shared" si="24"/>
        <v>-2.7501494259999997</v>
      </c>
      <c r="CA15" s="177">
        <f t="shared" si="25"/>
        <v>-5.5002988519999993</v>
      </c>
      <c r="CB15" s="177">
        <f t="shared" si="25"/>
        <v>-8.2504482779999986</v>
      </c>
      <c r="CC15" s="177">
        <f t="shared" si="25"/>
        <v>-11.000597703999999</v>
      </c>
      <c r="CD15" s="177">
        <f t="shared" si="26"/>
        <v>-13.750747129999997</v>
      </c>
      <c r="CE15" s="177">
        <f t="shared" si="27"/>
        <v>-15.350323292999997</v>
      </c>
      <c r="CF15" s="177">
        <f t="shared" si="28"/>
        <v>-16.949899455999997</v>
      </c>
      <c r="CG15" s="177">
        <f t="shared" si="28"/>
        <v>-18.549475618999995</v>
      </c>
      <c r="CH15" s="177">
        <f t="shared" si="28"/>
        <v>-20.149051781999994</v>
      </c>
      <c r="CI15" s="177">
        <f t="shared" ref="CI15:CW24" si="49">(($CX15-$CD15)*CI$2)+$CD15</f>
        <v>-21.748627944999996</v>
      </c>
      <c r="CJ15" s="177">
        <f t="shared" si="49"/>
        <v>-23.348204107999994</v>
      </c>
      <c r="CK15" s="177">
        <f t="shared" si="49"/>
        <v>-24.947780270999992</v>
      </c>
      <c r="CL15" s="177">
        <f t="shared" si="49"/>
        <v>-26.547356433999994</v>
      </c>
      <c r="CM15" s="177">
        <f t="shared" si="49"/>
        <v>-28.146932596999992</v>
      </c>
      <c r="CN15" s="177">
        <f t="shared" si="49"/>
        <v>-29.74650875999999</v>
      </c>
      <c r="CO15" s="177">
        <f t="shared" si="49"/>
        <v>-31.346084922999989</v>
      </c>
      <c r="CP15" s="177">
        <f t="shared" si="49"/>
        <v>-32.945661085999987</v>
      </c>
      <c r="CQ15" s="177">
        <f t="shared" si="49"/>
        <v>-34.545237248999996</v>
      </c>
      <c r="CR15" s="177">
        <f t="shared" si="49"/>
        <v>-36.144813411999991</v>
      </c>
      <c r="CS15" s="177">
        <f t="shared" si="49"/>
        <v>-37.744389574999992</v>
      </c>
      <c r="CT15" s="177">
        <f t="shared" si="49"/>
        <v>-39.343965737999994</v>
      </c>
      <c r="CU15" s="177">
        <f t="shared" si="49"/>
        <v>-40.943541900999996</v>
      </c>
      <c r="CV15" s="177">
        <f t="shared" si="49"/>
        <v>-42.543118063999998</v>
      </c>
      <c r="CW15" s="177">
        <f t="shared" si="49"/>
        <v>-44.142694226999993</v>
      </c>
      <c r="CX15" s="177">
        <f t="shared" si="29"/>
        <v>-45.742270389999987</v>
      </c>
      <c r="CY15" s="177">
        <f t="shared" si="30"/>
        <v>-45.713245250799986</v>
      </c>
      <c r="CZ15" s="177">
        <f t="shared" si="46"/>
        <v>-45.684220111599991</v>
      </c>
      <c r="DA15" s="177">
        <f t="shared" si="46"/>
        <v>-45.65519497239999</v>
      </c>
      <c r="DB15" s="177">
        <f t="shared" si="40"/>
        <v>-45.626169833199995</v>
      </c>
      <c r="DC15" s="177">
        <f t="shared" si="40"/>
        <v>-45.597144693999994</v>
      </c>
      <c r="DD15" s="177">
        <f t="shared" si="40"/>
        <v>-45.568119554799992</v>
      </c>
      <c r="DE15" s="177">
        <f t="shared" si="40"/>
        <v>-45.539094415599997</v>
      </c>
      <c r="DF15" s="177">
        <f t="shared" si="40"/>
        <v>-45.510069276399996</v>
      </c>
      <c r="DG15" s="177">
        <f t="shared" si="40"/>
        <v>-45.481044137200001</v>
      </c>
      <c r="DH15" s="177">
        <f t="shared" si="40"/>
        <v>-45.452018998</v>
      </c>
      <c r="DI15" s="177">
        <f t="shared" si="40"/>
        <v>-45.422993858799998</v>
      </c>
      <c r="DJ15" s="177">
        <f t="shared" si="40"/>
        <v>-45.393968719600004</v>
      </c>
      <c r="DK15" s="177">
        <f t="shared" si="40"/>
        <v>-45.364943580400002</v>
      </c>
      <c r="DL15" s="177">
        <f t="shared" si="40"/>
        <v>-45.335918441200008</v>
      </c>
      <c r="DM15" s="177">
        <f t="shared" si="40"/>
        <v>-45.306893302000006</v>
      </c>
      <c r="DN15" s="177">
        <f t="shared" si="40"/>
        <v>-45.277868162800004</v>
      </c>
      <c r="DO15" s="177">
        <f t="shared" si="40"/>
        <v>-45.24884302360001</v>
      </c>
      <c r="DP15" s="177">
        <f t="shared" si="40"/>
        <v>-45.219817884400008</v>
      </c>
      <c r="DQ15" s="177">
        <f t="shared" si="40"/>
        <v>-45.190792745200014</v>
      </c>
      <c r="DR15" s="177">
        <f t="shared" si="41"/>
        <v>-45.161767606000012</v>
      </c>
      <c r="DS15" s="177">
        <f t="shared" si="41"/>
        <v>-45.132742466800011</v>
      </c>
      <c r="DT15" s="177">
        <f t="shared" si="41"/>
        <v>-45.103717327600016</v>
      </c>
      <c r="DU15" s="177">
        <f t="shared" si="41"/>
        <v>-45.074692188400014</v>
      </c>
      <c r="DV15" s="177">
        <f t="shared" si="41"/>
        <v>-45.04566704920002</v>
      </c>
      <c r="DW15" s="177">
        <f t="shared" si="32"/>
        <v>-45.016641910000018</v>
      </c>
      <c r="DX15" s="177">
        <f t="shared" si="33"/>
        <v>-42.852776163600019</v>
      </c>
      <c r="DY15" s="177">
        <f t="shared" si="47"/>
        <v>-40.68891041720002</v>
      </c>
      <c r="DZ15" s="177">
        <f t="shared" si="47"/>
        <v>-38.525044670800021</v>
      </c>
      <c r="EA15" s="177">
        <f t="shared" si="42"/>
        <v>-36.361178924400022</v>
      </c>
      <c r="EB15" s="177">
        <f t="shared" si="42"/>
        <v>-34.197313178000016</v>
      </c>
      <c r="EC15" s="177">
        <f t="shared" si="42"/>
        <v>-32.033447431600017</v>
      </c>
      <c r="ED15" s="177">
        <f t="shared" si="42"/>
        <v>-29.869581685200018</v>
      </c>
      <c r="EE15" s="177">
        <f t="shared" si="42"/>
        <v>-27.705715938800019</v>
      </c>
      <c r="EF15" s="177">
        <f t="shared" si="42"/>
        <v>-25.54185019240002</v>
      </c>
      <c r="EG15" s="177">
        <f t="shared" si="42"/>
        <v>-23.377984446000021</v>
      </c>
      <c r="EH15" s="177">
        <f t="shared" si="42"/>
        <v>-21.214118699600022</v>
      </c>
      <c r="EI15" s="177">
        <f t="shared" si="42"/>
        <v>-19.050252953200022</v>
      </c>
      <c r="EJ15" s="177">
        <f t="shared" si="42"/>
        <v>-16.886387206800023</v>
      </c>
      <c r="EK15" s="177">
        <f t="shared" si="42"/>
        <v>-14.722521460400024</v>
      </c>
      <c r="EL15" s="177">
        <f t="shared" si="42"/>
        <v>-12.558655714000018</v>
      </c>
      <c r="EM15" s="177">
        <f t="shared" si="42"/>
        <v>-10.394789967600019</v>
      </c>
      <c r="EN15" s="177">
        <f t="shared" si="42"/>
        <v>-8.23092422120002</v>
      </c>
      <c r="EO15" s="177">
        <f t="shared" si="42"/>
        <v>-6.0670584748000138</v>
      </c>
      <c r="EP15" s="177">
        <f t="shared" si="42"/>
        <v>-3.9031927284000147</v>
      </c>
      <c r="EQ15" s="177">
        <f t="shared" si="43"/>
        <v>-1.7393269820000086</v>
      </c>
      <c r="ER15" s="177">
        <f t="shared" si="43"/>
        <v>0.4245387643999905</v>
      </c>
      <c r="ES15" s="177">
        <f t="shared" si="43"/>
        <v>2.5884045107999896</v>
      </c>
      <c r="ET15" s="177">
        <f t="shared" si="43"/>
        <v>4.7522702571999957</v>
      </c>
      <c r="EU15" s="177">
        <f t="shared" si="43"/>
        <v>6.9161360035999948</v>
      </c>
      <c r="EV15" s="177">
        <f t="shared" si="35"/>
        <v>9.0800017499999797</v>
      </c>
    </row>
    <row r="16" spans="1:152" x14ac:dyDescent="0.25">
      <c r="A16" s="84">
        <v>37408</v>
      </c>
      <c r="B16" s="177">
        <f t="shared" si="12"/>
        <v>322.11197795999999</v>
      </c>
      <c r="C16" s="177">
        <f t="shared" si="13"/>
        <v>317.48657479079998</v>
      </c>
      <c r="D16" s="177">
        <f t="shared" si="44"/>
        <v>312.86117162159996</v>
      </c>
      <c r="E16" s="177">
        <f t="shared" si="44"/>
        <v>308.23576845239995</v>
      </c>
      <c r="F16" s="177">
        <f t="shared" si="36"/>
        <v>303.61036528319994</v>
      </c>
      <c r="G16" s="177">
        <f t="shared" si="36"/>
        <v>298.98496211399998</v>
      </c>
      <c r="H16" s="177">
        <f t="shared" si="36"/>
        <v>294.35955894479997</v>
      </c>
      <c r="I16" s="177">
        <f t="shared" si="36"/>
        <v>289.73415577559996</v>
      </c>
      <c r="J16" s="177">
        <f t="shared" si="36"/>
        <v>285.10875260639995</v>
      </c>
      <c r="K16" s="177">
        <f t="shared" si="36"/>
        <v>280.48334943719993</v>
      </c>
      <c r="L16" s="177">
        <f t="shared" si="36"/>
        <v>275.85794626799998</v>
      </c>
      <c r="M16" s="177">
        <f t="shared" si="36"/>
        <v>271.23254309879997</v>
      </c>
      <c r="N16" s="177">
        <f t="shared" si="36"/>
        <v>266.60713992959995</v>
      </c>
      <c r="O16" s="177">
        <f t="shared" si="36"/>
        <v>261.98173676039994</v>
      </c>
      <c r="P16" s="177">
        <f t="shared" si="36"/>
        <v>257.35633359119993</v>
      </c>
      <c r="Q16" s="177">
        <f t="shared" si="36"/>
        <v>252.73093042199994</v>
      </c>
      <c r="R16" s="177">
        <f t="shared" si="36"/>
        <v>248.10552725279996</v>
      </c>
      <c r="S16" s="177">
        <f t="shared" si="36"/>
        <v>243.48012408359995</v>
      </c>
      <c r="T16" s="177">
        <f t="shared" si="36"/>
        <v>238.85472091439996</v>
      </c>
      <c r="U16" s="177">
        <f t="shared" si="36"/>
        <v>234.22931774519995</v>
      </c>
      <c r="V16" s="177">
        <f t="shared" si="37"/>
        <v>229.60391457599997</v>
      </c>
      <c r="W16" s="177">
        <f t="shared" si="37"/>
        <v>224.97851140679995</v>
      </c>
      <c r="X16" s="177">
        <f t="shared" si="37"/>
        <v>220.35310823759994</v>
      </c>
      <c r="Y16" s="177">
        <f t="shared" si="37"/>
        <v>215.72770506839996</v>
      </c>
      <c r="Z16" s="177">
        <f t="shared" si="37"/>
        <v>211.10230189919994</v>
      </c>
      <c r="AA16" s="177">
        <f t="shared" si="15"/>
        <v>206.47689872999999</v>
      </c>
      <c r="AB16" s="177">
        <f t="shared" si="16"/>
        <v>201.79555020239997</v>
      </c>
      <c r="AC16" s="177">
        <f t="shared" si="45"/>
        <v>197.11420167479997</v>
      </c>
      <c r="AD16" s="177">
        <f t="shared" si="45"/>
        <v>192.43285314719998</v>
      </c>
      <c r="AE16" s="177">
        <f t="shared" si="38"/>
        <v>187.75150461959998</v>
      </c>
      <c r="AF16" s="177">
        <f t="shared" si="38"/>
        <v>183.07015609199996</v>
      </c>
      <c r="AG16" s="177">
        <f t="shared" si="38"/>
        <v>178.38880756439997</v>
      </c>
      <c r="AH16" s="177">
        <f t="shared" si="38"/>
        <v>173.70745903679995</v>
      </c>
      <c r="AI16" s="177">
        <f t="shared" si="38"/>
        <v>169.02611050919995</v>
      </c>
      <c r="AJ16" s="177">
        <f t="shared" si="38"/>
        <v>164.34476198159996</v>
      </c>
      <c r="AK16" s="177">
        <f t="shared" si="38"/>
        <v>159.66341345399996</v>
      </c>
      <c r="AL16" s="177">
        <f t="shared" si="38"/>
        <v>154.98206492639994</v>
      </c>
      <c r="AM16" s="177">
        <f t="shared" si="38"/>
        <v>150.30071639879992</v>
      </c>
      <c r="AN16" s="177">
        <f t="shared" si="38"/>
        <v>145.61936787119993</v>
      </c>
      <c r="AO16" s="177">
        <f t="shared" si="38"/>
        <v>140.93801934359993</v>
      </c>
      <c r="AP16" s="177">
        <f t="shared" si="38"/>
        <v>136.25667081599994</v>
      </c>
      <c r="AQ16" s="177">
        <f t="shared" si="38"/>
        <v>131.57532228839995</v>
      </c>
      <c r="AR16" s="177">
        <f t="shared" si="38"/>
        <v>126.89397376079995</v>
      </c>
      <c r="AS16" s="177">
        <f t="shared" si="38"/>
        <v>122.21262523319996</v>
      </c>
      <c r="AT16" s="177">
        <f t="shared" si="38"/>
        <v>117.53127670559995</v>
      </c>
      <c r="AU16" s="177">
        <f t="shared" si="39"/>
        <v>112.84992817799994</v>
      </c>
      <c r="AV16" s="177">
        <f t="shared" si="39"/>
        <v>108.16857965039995</v>
      </c>
      <c r="AW16" s="177">
        <f t="shared" si="39"/>
        <v>103.48723112279995</v>
      </c>
      <c r="AX16" s="177">
        <f t="shared" si="39"/>
        <v>98.805882595199947</v>
      </c>
      <c r="AY16" s="177">
        <f t="shared" si="39"/>
        <v>94.124534067599953</v>
      </c>
      <c r="AZ16" s="177">
        <f t="shared" si="18"/>
        <v>89.443185539999988</v>
      </c>
      <c r="BA16" s="177">
        <f t="shared" si="19"/>
        <v>85.678823890999979</v>
      </c>
      <c r="BB16" s="177">
        <f t="shared" ref="BB16:BD30" si="50">(($AZ16-$BT16)*BB$2)+$BT16</f>
        <v>81.914462241999985</v>
      </c>
      <c r="BC16" s="177">
        <f t="shared" si="50"/>
        <v>78.150100592999976</v>
      </c>
      <c r="BD16" s="177">
        <f t="shared" si="50"/>
        <v>74.385738943999968</v>
      </c>
      <c r="BE16" s="177">
        <f t="shared" si="48"/>
        <v>70.621377294999974</v>
      </c>
      <c r="BF16" s="177">
        <f t="shared" si="48"/>
        <v>66.857015645999965</v>
      </c>
      <c r="BG16" s="177">
        <f t="shared" si="48"/>
        <v>63.092653996999971</v>
      </c>
      <c r="BH16" s="177">
        <f t="shared" si="48"/>
        <v>59.32829234799997</v>
      </c>
      <c r="BI16" s="177">
        <f t="shared" si="48"/>
        <v>55.563930698999961</v>
      </c>
      <c r="BJ16" s="177">
        <f t="shared" si="48"/>
        <v>51.799569049999967</v>
      </c>
      <c r="BK16" s="177">
        <f t="shared" si="48"/>
        <v>48.035207400999965</v>
      </c>
      <c r="BL16" s="177">
        <f t="shared" si="48"/>
        <v>44.270845751999964</v>
      </c>
      <c r="BM16" s="177">
        <f t="shared" si="48"/>
        <v>40.50648410299997</v>
      </c>
      <c r="BN16" s="177">
        <f t="shared" si="48"/>
        <v>36.742122453999968</v>
      </c>
      <c r="BO16" s="177">
        <f t="shared" si="48"/>
        <v>32.977760804999974</v>
      </c>
      <c r="BP16" s="177">
        <f t="shared" si="48"/>
        <v>29.213399155999973</v>
      </c>
      <c r="BQ16" s="177">
        <f t="shared" si="48"/>
        <v>25.449037506999975</v>
      </c>
      <c r="BR16" s="177">
        <f t="shared" si="48"/>
        <v>21.684675857999977</v>
      </c>
      <c r="BS16" s="177">
        <f t="shared" si="48"/>
        <v>17.920314208999976</v>
      </c>
      <c r="BT16" s="177">
        <f t="shared" si="21"/>
        <v>14.155952560000001</v>
      </c>
      <c r="BU16" s="177">
        <f t="shared" si="22"/>
        <v>11.324762048000002</v>
      </c>
      <c r="BV16" s="177">
        <f t="shared" si="23"/>
        <v>8.493571536000001</v>
      </c>
      <c r="BW16" s="177">
        <f t="shared" si="23"/>
        <v>5.662381024000001</v>
      </c>
      <c r="BX16" s="177">
        <f t="shared" si="23"/>
        <v>2.8311905120000005</v>
      </c>
      <c r="BY16" s="177">
        <v>0</v>
      </c>
      <c r="BZ16" s="177">
        <f t="shared" si="24"/>
        <v>-2.4357942000000006</v>
      </c>
      <c r="CA16" s="177">
        <f t="shared" si="25"/>
        <v>-4.8715884000000012</v>
      </c>
      <c r="CB16" s="177">
        <f t="shared" si="25"/>
        <v>-7.3073826000000013</v>
      </c>
      <c r="CC16" s="177">
        <f t="shared" si="25"/>
        <v>-9.7431768000000023</v>
      </c>
      <c r="CD16" s="177">
        <f t="shared" si="26"/>
        <v>-12.178971000000002</v>
      </c>
      <c r="CE16" s="177">
        <f t="shared" si="27"/>
        <v>-13.699735453500002</v>
      </c>
      <c r="CF16" s="177">
        <f t="shared" ref="CF16:CH30" si="51">(($CX16-$CD16)*CF$2)+$CD16</f>
        <v>-15.220499907000004</v>
      </c>
      <c r="CG16" s="177">
        <f t="shared" si="51"/>
        <v>-16.741264360500004</v>
      </c>
      <c r="CH16" s="177">
        <f t="shared" si="51"/>
        <v>-18.262028814000004</v>
      </c>
      <c r="CI16" s="177">
        <f t="shared" si="49"/>
        <v>-19.782793267500004</v>
      </c>
      <c r="CJ16" s="177">
        <f t="shared" si="49"/>
        <v>-21.303557721000004</v>
      </c>
      <c r="CK16" s="177">
        <f t="shared" si="49"/>
        <v>-22.824322174500004</v>
      </c>
      <c r="CL16" s="177">
        <f t="shared" si="49"/>
        <v>-24.345086628000004</v>
      </c>
      <c r="CM16" s="177">
        <f t="shared" si="49"/>
        <v>-25.865851081500004</v>
      </c>
      <c r="CN16" s="177">
        <f t="shared" si="49"/>
        <v>-27.386615535000004</v>
      </c>
      <c r="CO16" s="177">
        <f t="shared" si="49"/>
        <v>-28.907379988500004</v>
      </c>
      <c r="CP16" s="177">
        <f t="shared" si="49"/>
        <v>-30.428144442000004</v>
      </c>
      <c r="CQ16" s="177">
        <f t="shared" si="49"/>
        <v>-31.948908895500004</v>
      </c>
      <c r="CR16" s="177">
        <f t="shared" si="49"/>
        <v>-33.469673349000011</v>
      </c>
      <c r="CS16" s="177">
        <f t="shared" si="49"/>
        <v>-34.990437802500011</v>
      </c>
      <c r="CT16" s="177">
        <f t="shared" si="49"/>
        <v>-36.511202256000011</v>
      </c>
      <c r="CU16" s="177">
        <f t="shared" si="49"/>
        <v>-38.031966709500011</v>
      </c>
      <c r="CV16" s="177">
        <f t="shared" si="49"/>
        <v>-39.552731163000018</v>
      </c>
      <c r="CW16" s="177">
        <f t="shared" si="49"/>
        <v>-41.073495616500018</v>
      </c>
      <c r="CX16" s="177">
        <f t="shared" si="29"/>
        <v>-42.594260070000011</v>
      </c>
      <c r="CY16" s="177">
        <f t="shared" si="30"/>
        <v>-42.855492132400009</v>
      </c>
      <c r="CZ16" s="177">
        <f t="shared" si="46"/>
        <v>-43.116724194800014</v>
      </c>
      <c r="DA16" s="177">
        <f t="shared" si="46"/>
        <v>-43.377956257200012</v>
      </c>
      <c r="DB16" s="177">
        <f t="shared" si="40"/>
        <v>-43.639188319600009</v>
      </c>
      <c r="DC16" s="177">
        <f t="shared" si="40"/>
        <v>-43.900420382000014</v>
      </c>
      <c r="DD16" s="177">
        <f t="shared" si="40"/>
        <v>-44.161652444400012</v>
      </c>
      <c r="DE16" s="177">
        <f t="shared" si="40"/>
        <v>-44.422884506800017</v>
      </c>
      <c r="DF16" s="177">
        <f t="shared" si="40"/>
        <v>-44.684116569200015</v>
      </c>
      <c r="DG16" s="177">
        <f t="shared" si="40"/>
        <v>-44.945348631600012</v>
      </c>
      <c r="DH16" s="177">
        <f t="shared" si="40"/>
        <v>-45.206580694000017</v>
      </c>
      <c r="DI16" s="177">
        <f t="shared" si="40"/>
        <v>-45.467812756400015</v>
      </c>
      <c r="DJ16" s="177">
        <f t="shared" si="40"/>
        <v>-45.729044818800013</v>
      </c>
      <c r="DK16" s="177">
        <f t="shared" si="40"/>
        <v>-45.990276881200018</v>
      </c>
      <c r="DL16" s="177">
        <f t="shared" si="40"/>
        <v>-46.251508943600015</v>
      </c>
      <c r="DM16" s="177">
        <f t="shared" si="40"/>
        <v>-46.512741006000013</v>
      </c>
      <c r="DN16" s="177">
        <f t="shared" si="40"/>
        <v>-46.773973068400018</v>
      </c>
      <c r="DO16" s="177">
        <f t="shared" si="40"/>
        <v>-47.035205130800016</v>
      </c>
      <c r="DP16" s="177">
        <f t="shared" si="40"/>
        <v>-47.29643719320002</v>
      </c>
      <c r="DQ16" s="177">
        <f t="shared" si="40"/>
        <v>-47.557669255600018</v>
      </c>
      <c r="DR16" s="177">
        <f t="shared" si="41"/>
        <v>-47.818901318000016</v>
      </c>
      <c r="DS16" s="177">
        <f t="shared" si="41"/>
        <v>-48.080133380400021</v>
      </c>
      <c r="DT16" s="177">
        <f t="shared" si="41"/>
        <v>-48.341365442800019</v>
      </c>
      <c r="DU16" s="177">
        <f t="shared" si="41"/>
        <v>-48.602597505200023</v>
      </c>
      <c r="DV16" s="177">
        <f t="shared" si="41"/>
        <v>-48.863829567600021</v>
      </c>
      <c r="DW16" s="177">
        <f t="shared" si="32"/>
        <v>-49.125061630000019</v>
      </c>
      <c r="DX16" s="177">
        <f t="shared" si="33"/>
        <v>-47.952466209200018</v>
      </c>
      <c r="DY16" s="177">
        <f t="shared" si="47"/>
        <v>-46.779870788400018</v>
      </c>
      <c r="DZ16" s="177">
        <f t="shared" si="47"/>
        <v>-45.607275367600018</v>
      </c>
      <c r="EA16" s="177">
        <f t="shared" si="42"/>
        <v>-44.434679946800017</v>
      </c>
      <c r="EB16" s="177">
        <f t="shared" si="42"/>
        <v>-43.262084526000017</v>
      </c>
      <c r="EC16" s="177">
        <f t="shared" si="42"/>
        <v>-42.089489105200016</v>
      </c>
      <c r="ED16" s="177">
        <f t="shared" si="42"/>
        <v>-40.916893684400009</v>
      </c>
      <c r="EE16" s="177">
        <f t="shared" si="42"/>
        <v>-39.744298263600015</v>
      </c>
      <c r="EF16" s="177">
        <f t="shared" si="42"/>
        <v>-38.571702842800015</v>
      </c>
      <c r="EG16" s="177">
        <f t="shared" si="42"/>
        <v>-37.399107422000014</v>
      </c>
      <c r="EH16" s="177">
        <f t="shared" si="42"/>
        <v>-36.226512001200014</v>
      </c>
      <c r="EI16" s="177">
        <f t="shared" si="42"/>
        <v>-35.053916580400013</v>
      </c>
      <c r="EJ16" s="177">
        <f t="shared" si="42"/>
        <v>-33.881321159600013</v>
      </c>
      <c r="EK16" s="177">
        <f t="shared" si="42"/>
        <v>-32.708725738800013</v>
      </c>
      <c r="EL16" s="177">
        <f t="shared" si="42"/>
        <v>-31.536130318000009</v>
      </c>
      <c r="EM16" s="177">
        <f t="shared" si="42"/>
        <v>-30.363534897200008</v>
      </c>
      <c r="EN16" s="177">
        <f t="shared" si="42"/>
        <v>-29.190939476400004</v>
      </c>
      <c r="EO16" s="177">
        <f t="shared" si="42"/>
        <v>-28.018344055600004</v>
      </c>
      <c r="EP16" s="177">
        <f t="shared" si="42"/>
        <v>-26.8457486348</v>
      </c>
      <c r="EQ16" s="177">
        <f t="shared" si="43"/>
        <v>-25.673153213999999</v>
      </c>
      <c r="ER16" s="177">
        <f t="shared" si="43"/>
        <v>-24.500557793199999</v>
      </c>
      <c r="ES16" s="177">
        <f t="shared" si="43"/>
        <v>-23.327962372399995</v>
      </c>
      <c r="ET16" s="177">
        <f t="shared" si="43"/>
        <v>-22.155366951599994</v>
      </c>
      <c r="EU16" s="177">
        <f t="shared" si="43"/>
        <v>-20.982771530799994</v>
      </c>
      <c r="EV16" s="177">
        <f t="shared" si="35"/>
        <v>-19.81017611</v>
      </c>
    </row>
    <row r="17" spans="1:152" x14ac:dyDescent="0.25">
      <c r="A17" s="84">
        <v>37438</v>
      </c>
      <c r="B17" s="177">
        <f t="shared" si="12"/>
        <v>309.47394838000002</v>
      </c>
      <c r="C17" s="177">
        <f t="shared" si="13"/>
        <v>304.20525519</v>
      </c>
      <c r="D17" s="177">
        <f t="shared" si="44"/>
        <v>298.93656200000004</v>
      </c>
      <c r="E17" s="177">
        <f t="shared" si="44"/>
        <v>293.66786881000002</v>
      </c>
      <c r="F17" s="177">
        <f t="shared" si="36"/>
        <v>288.39917561999999</v>
      </c>
      <c r="G17" s="177">
        <f t="shared" si="36"/>
        <v>283.13048243000003</v>
      </c>
      <c r="H17" s="177">
        <f t="shared" si="36"/>
        <v>277.86178924000001</v>
      </c>
      <c r="I17" s="177">
        <f t="shared" si="36"/>
        <v>272.59309604999999</v>
      </c>
      <c r="J17" s="177">
        <f t="shared" si="36"/>
        <v>267.32440285999996</v>
      </c>
      <c r="K17" s="177">
        <f t="shared" si="36"/>
        <v>262.05570967</v>
      </c>
      <c r="L17" s="177">
        <f t="shared" si="36"/>
        <v>256.78701647999998</v>
      </c>
      <c r="M17" s="177">
        <f t="shared" si="36"/>
        <v>251.51832328999998</v>
      </c>
      <c r="N17" s="177">
        <f t="shared" si="36"/>
        <v>246.24963009999999</v>
      </c>
      <c r="O17" s="177">
        <f t="shared" si="36"/>
        <v>240.98093690999997</v>
      </c>
      <c r="P17" s="177">
        <f t="shared" si="36"/>
        <v>235.71224372</v>
      </c>
      <c r="Q17" s="177">
        <f t="shared" si="36"/>
        <v>230.44355052999998</v>
      </c>
      <c r="R17" s="177">
        <f t="shared" si="36"/>
        <v>225.17485733999999</v>
      </c>
      <c r="S17" s="177">
        <f t="shared" si="36"/>
        <v>219.90616415</v>
      </c>
      <c r="T17" s="177">
        <f t="shared" si="36"/>
        <v>214.63747096</v>
      </c>
      <c r="U17" s="177">
        <f t="shared" si="36"/>
        <v>209.36877777000001</v>
      </c>
      <c r="V17" s="177">
        <f t="shared" si="37"/>
        <v>204.10008457999999</v>
      </c>
      <c r="W17" s="177">
        <f t="shared" si="37"/>
        <v>198.83139138999999</v>
      </c>
      <c r="X17" s="177">
        <f t="shared" si="37"/>
        <v>193.5626982</v>
      </c>
      <c r="Y17" s="177">
        <f t="shared" si="37"/>
        <v>188.29400501000001</v>
      </c>
      <c r="Z17" s="177">
        <f t="shared" si="37"/>
        <v>183.02531182000001</v>
      </c>
      <c r="AA17" s="177">
        <f t="shared" si="15"/>
        <v>177.75661863000005</v>
      </c>
      <c r="AB17" s="177">
        <f t="shared" si="16"/>
        <v>173.57910015800005</v>
      </c>
      <c r="AC17" s="177">
        <f t="shared" si="45"/>
        <v>169.40158168600004</v>
      </c>
      <c r="AD17" s="177">
        <f t="shared" si="45"/>
        <v>165.22406321400001</v>
      </c>
      <c r="AE17" s="177">
        <f t="shared" si="38"/>
        <v>161.04654474200004</v>
      </c>
      <c r="AF17" s="177">
        <f t="shared" si="38"/>
        <v>156.86902627000001</v>
      </c>
      <c r="AG17" s="177">
        <f t="shared" si="38"/>
        <v>152.69150779800003</v>
      </c>
      <c r="AH17" s="177">
        <f t="shared" si="38"/>
        <v>148.513989326</v>
      </c>
      <c r="AI17" s="177">
        <f t="shared" si="38"/>
        <v>144.336470854</v>
      </c>
      <c r="AJ17" s="177">
        <f t="shared" si="38"/>
        <v>140.158952382</v>
      </c>
      <c r="AK17" s="177">
        <f t="shared" si="38"/>
        <v>135.98143390999999</v>
      </c>
      <c r="AL17" s="177">
        <f t="shared" si="38"/>
        <v>131.80391543799999</v>
      </c>
      <c r="AM17" s="177">
        <f t="shared" si="38"/>
        <v>127.62639696599999</v>
      </c>
      <c r="AN17" s="177">
        <f t="shared" si="38"/>
        <v>123.44887849399998</v>
      </c>
      <c r="AO17" s="177">
        <f t="shared" si="38"/>
        <v>119.27136002199998</v>
      </c>
      <c r="AP17" s="177">
        <f t="shared" si="38"/>
        <v>115.09384154999998</v>
      </c>
      <c r="AQ17" s="177">
        <f t="shared" si="38"/>
        <v>110.91632307799998</v>
      </c>
      <c r="AR17" s="177">
        <f t="shared" si="38"/>
        <v>106.73880460599997</v>
      </c>
      <c r="AS17" s="177">
        <f t="shared" si="38"/>
        <v>102.56128613399997</v>
      </c>
      <c r="AT17" s="177">
        <f t="shared" si="38"/>
        <v>98.383767661999968</v>
      </c>
      <c r="AU17" s="177">
        <f t="shared" si="39"/>
        <v>94.206249189999966</v>
      </c>
      <c r="AV17" s="177">
        <f t="shared" si="39"/>
        <v>90.028730717999963</v>
      </c>
      <c r="AW17" s="177">
        <f t="shared" si="39"/>
        <v>85.85121224599996</v>
      </c>
      <c r="AX17" s="177">
        <f t="shared" si="39"/>
        <v>81.673693773999958</v>
      </c>
      <c r="AY17" s="177">
        <f t="shared" si="39"/>
        <v>77.496175301999955</v>
      </c>
      <c r="AZ17" s="177">
        <f t="shared" si="18"/>
        <v>73.318656829999995</v>
      </c>
      <c r="BA17" s="177">
        <f t="shared" si="19"/>
        <v>70.219999207000001</v>
      </c>
      <c r="BB17" s="177">
        <f t="shared" si="50"/>
        <v>67.121341583999993</v>
      </c>
      <c r="BC17" s="177">
        <f t="shared" si="50"/>
        <v>64.022683960999984</v>
      </c>
      <c r="BD17" s="177">
        <f t="shared" si="50"/>
        <v>60.924026337999983</v>
      </c>
      <c r="BE17" s="177">
        <f t="shared" si="48"/>
        <v>57.825368714999982</v>
      </c>
      <c r="BF17" s="177">
        <f t="shared" si="48"/>
        <v>54.726711091999981</v>
      </c>
      <c r="BG17" s="177">
        <f t="shared" si="48"/>
        <v>51.62805346899998</v>
      </c>
      <c r="BH17" s="177">
        <f t="shared" si="48"/>
        <v>48.529395845999979</v>
      </c>
      <c r="BI17" s="177">
        <f t="shared" si="48"/>
        <v>45.43073822299997</v>
      </c>
      <c r="BJ17" s="177">
        <f t="shared" si="48"/>
        <v>42.332080599999969</v>
      </c>
      <c r="BK17" s="177">
        <f t="shared" si="48"/>
        <v>39.233422976999975</v>
      </c>
      <c r="BL17" s="177">
        <f t="shared" si="48"/>
        <v>36.134765353999974</v>
      </c>
      <c r="BM17" s="177">
        <f t="shared" si="48"/>
        <v>33.036107730999973</v>
      </c>
      <c r="BN17" s="177">
        <f t="shared" si="48"/>
        <v>29.937450107999979</v>
      </c>
      <c r="BO17" s="177">
        <f t="shared" si="48"/>
        <v>26.838792484999978</v>
      </c>
      <c r="BP17" s="177">
        <f t="shared" si="48"/>
        <v>23.74013486199998</v>
      </c>
      <c r="BQ17" s="177">
        <f t="shared" si="48"/>
        <v>20.641477238999983</v>
      </c>
      <c r="BR17" s="177">
        <f t="shared" si="48"/>
        <v>17.542819615999981</v>
      </c>
      <c r="BS17" s="177">
        <f t="shared" si="48"/>
        <v>14.44416199299998</v>
      </c>
      <c r="BT17" s="177">
        <f t="shared" si="21"/>
        <v>11.34550437</v>
      </c>
      <c r="BU17" s="177">
        <f t="shared" si="22"/>
        <v>9.0764034960000011</v>
      </c>
      <c r="BV17" s="177">
        <f t="shared" si="22"/>
        <v>6.8073026219999999</v>
      </c>
      <c r="BW17" s="177">
        <f t="shared" si="22"/>
        <v>4.5382017480000005</v>
      </c>
      <c r="BX17" s="177">
        <f t="shared" si="22"/>
        <v>2.2691008740000003</v>
      </c>
      <c r="BY17" s="177">
        <v>0</v>
      </c>
      <c r="BZ17" s="177">
        <f t="shared" si="24"/>
        <v>-1.942462758</v>
      </c>
      <c r="CA17" s="177">
        <f t="shared" si="24"/>
        <v>-3.884925516</v>
      </c>
      <c r="CB17" s="177">
        <f t="shared" si="24"/>
        <v>-5.8273882739999996</v>
      </c>
      <c r="CC17" s="177">
        <f t="shared" si="24"/>
        <v>-7.769851032</v>
      </c>
      <c r="CD17" s="177">
        <f t="shared" si="26"/>
        <v>-9.7123137899999996</v>
      </c>
      <c r="CE17" s="177">
        <f t="shared" si="27"/>
        <v>-10.921716782999999</v>
      </c>
      <c r="CF17" s="177">
        <f t="shared" si="51"/>
        <v>-12.131119775999998</v>
      </c>
      <c r="CG17" s="177">
        <f t="shared" si="51"/>
        <v>-13.340522769</v>
      </c>
      <c r="CH17" s="177">
        <f t="shared" si="51"/>
        <v>-14.549925761999997</v>
      </c>
      <c r="CI17" s="177">
        <f t="shared" si="49"/>
        <v>-15.759328754999999</v>
      </c>
      <c r="CJ17" s="177">
        <f t="shared" si="49"/>
        <v>-16.968731747999996</v>
      </c>
      <c r="CK17" s="177">
        <f t="shared" si="49"/>
        <v>-18.178134740999994</v>
      </c>
      <c r="CL17" s="177">
        <f t="shared" si="49"/>
        <v>-19.387537733999995</v>
      </c>
      <c r="CM17" s="177">
        <f t="shared" si="49"/>
        <v>-20.596940726999996</v>
      </c>
      <c r="CN17" s="177">
        <f t="shared" si="49"/>
        <v>-21.806343719999994</v>
      </c>
      <c r="CO17" s="177">
        <f t="shared" si="49"/>
        <v>-23.015746712999992</v>
      </c>
      <c r="CP17" s="177">
        <f t="shared" si="49"/>
        <v>-24.225149705999996</v>
      </c>
      <c r="CQ17" s="177">
        <f t="shared" si="49"/>
        <v>-25.434552698999994</v>
      </c>
      <c r="CR17" s="177">
        <f t="shared" si="49"/>
        <v>-26.643955691999995</v>
      </c>
      <c r="CS17" s="177">
        <f t="shared" si="49"/>
        <v>-27.853358684999996</v>
      </c>
      <c r="CT17" s="177">
        <f t="shared" si="49"/>
        <v>-29.062761677999998</v>
      </c>
      <c r="CU17" s="177">
        <f t="shared" si="49"/>
        <v>-30.272164670999999</v>
      </c>
      <c r="CV17" s="177">
        <f t="shared" si="49"/>
        <v>-31.481567664</v>
      </c>
      <c r="CW17" s="177">
        <f t="shared" si="49"/>
        <v>-32.690970656999994</v>
      </c>
      <c r="CX17" s="177">
        <f t="shared" si="29"/>
        <v>-33.900373649999992</v>
      </c>
      <c r="CY17" s="177">
        <f t="shared" si="30"/>
        <v>-34.135633651999989</v>
      </c>
      <c r="CZ17" s="177">
        <f t="shared" si="46"/>
        <v>-34.370893653999993</v>
      </c>
      <c r="DA17" s="177">
        <f t="shared" si="46"/>
        <v>-34.606153655999989</v>
      </c>
      <c r="DB17" s="177">
        <f t="shared" si="40"/>
        <v>-34.841413657999993</v>
      </c>
      <c r="DC17" s="177">
        <f t="shared" si="40"/>
        <v>-35.07667365999999</v>
      </c>
      <c r="DD17" s="177">
        <f t="shared" si="40"/>
        <v>-35.311933661999994</v>
      </c>
      <c r="DE17" s="177">
        <f t="shared" si="40"/>
        <v>-35.547193663999991</v>
      </c>
      <c r="DF17" s="177">
        <f t="shared" si="40"/>
        <v>-35.782453665999995</v>
      </c>
      <c r="DG17" s="177">
        <f t="shared" si="40"/>
        <v>-36.017713667999992</v>
      </c>
      <c r="DH17" s="177">
        <f t="shared" si="40"/>
        <v>-36.252973669999996</v>
      </c>
      <c r="DI17" s="177">
        <f t="shared" si="40"/>
        <v>-36.488233671999993</v>
      </c>
      <c r="DJ17" s="177">
        <f t="shared" si="40"/>
        <v>-36.723493673999997</v>
      </c>
      <c r="DK17" s="177">
        <f t="shared" si="40"/>
        <v>-36.958753675999994</v>
      </c>
      <c r="DL17" s="177">
        <f t="shared" si="40"/>
        <v>-37.194013677999997</v>
      </c>
      <c r="DM17" s="177">
        <f t="shared" si="40"/>
        <v>-37.429273679999994</v>
      </c>
      <c r="DN17" s="177">
        <f t="shared" si="40"/>
        <v>-37.664533681999998</v>
      </c>
      <c r="DO17" s="177">
        <f t="shared" si="40"/>
        <v>-37.899793683999995</v>
      </c>
      <c r="DP17" s="177">
        <f t="shared" si="40"/>
        <v>-38.135053685999999</v>
      </c>
      <c r="DQ17" s="177">
        <f t="shared" si="40"/>
        <v>-38.370313687999996</v>
      </c>
      <c r="DR17" s="177">
        <f t="shared" si="41"/>
        <v>-38.60557369</v>
      </c>
      <c r="DS17" s="177">
        <f t="shared" si="41"/>
        <v>-38.840833691999997</v>
      </c>
      <c r="DT17" s="177">
        <f t="shared" si="41"/>
        <v>-39.076093694000001</v>
      </c>
      <c r="DU17" s="177">
        <f t="shared" si="41"/>
        <v>-39.311353695999998</v>
      </c>
      <c r="DV17" s="177">
        <f t="shared" si="41"/>
        <v>-39.546613698000002</v>
      </c>
      <c r="DW17" s="177">
        <f t="shared" si="32"/>
        <v>-39.781873699999998</v>
      </c>
      <c r="DX17" s="177">
        <f t="shared" si="33"/>
        <v>-38.956099293599998</v>
      </c>
      <c r="DY17" s="177">
        <f t="shared" si="47"/>
        <v>-38.130324887199997</v>
      </c>
      <c r="DZ17" s="177">
        <f t="shared" si="47"/>
        <v>-37.304550480799996</v>
      </c>
      <c r="EA17" s="177">
        <f t="shared" si="42"/>
        <v>-36.478776074400002</v>
      </c>
      <c r="EB17" s="177">
        <f t="shared" si="42"/>
        <v>-35.653001668000002</v>
      </c>
      <c r="EC17" s="177">
        <f t="shared" si="42"/>
        <v>-34.827227261600001</v>
      </c>
      <c r="ED17" s="177">
        <f t="shared" si="42"/>
        <v>-34.0014528552</v>
      </c>
      <c r="EE17" s="177">
        <f t="shared" si="42"/>
        <v>-33.175678448799999</v>
      </c>
      <c r="EF17" s="177">
        <f t="shared" si="42"/>
        <v>-32.349904042399999</v>
      </c>
      <c r="EG17" s="177">
        <f t="shared" si="42"/>
        <v>-31.524129635999998</v>
      </c>
      <c r="EH17" s="177">
        <f t="shared" si="42"/>
        <v>-30.698355229600001</v>
      </c>
      <c r="EI17" s="177">
        <f t="shared" si="42"/>
        <v>-29.872580823200003</v>
      </c>
      <c r="EJ17" s="177">
        <f t="shared" si="42"/>
        <v>-29.046806416800003</v>
      </c>
      <c r="EK17" s="177">
        <f t="shared" si="42"/>
        <v>-28.221032010400002</v>
      </c>
      <c r="EL17" s="177">
        <f t="shared" si="42"/>
        <v>-27.395257604000001</v>
      </c>
      <c r="EM17" s="177">
        <f t="shared" si="42"/>
        <v>-26.5694831976</v>
      </c>
      <c r="EN17" s="177">
        <f t="shared" si="42"/>
        <v>-25.7437087912</v>
      </c>
      <c r="EO17" s="177">
        <f t="shared" si="42"/>
        <v>-24.917934384799999</v>
      </c>
      <c r="EP17" s="177">
        <f t="shared" si="42"/>
        <v>-24.092159978399998</v>
      </c>
      <c r="EQ17" s="177">
        <f t="shared" si="43"/>
        <v>-23.266385571999997</v>
      </c>
      <c r="ER17" s="177">
        <f t="shared" si="43"/>
        <v>-22.440611165599996</v>
      </c>
      <c r="ES17" s="177">
        <f t="shared" si="43"/>
        <v>-21.614836759199996</v>
      </c>
      <c r="ET17" s="177">
        <f t="shared" si="43"/>
        <v>-20.789062352799995</v>
      </c>
      <c r="EU17" s="177">
        <f t="shared" si="43"/>
        <v>-19.963287946399994</v>
      </c>
      <c r="EV17" s="177">
        <f t="shared" si="35"/>
        <v>-19.13751354</v>
      </c>
    </row>
    <row r="18" spans="1:152" x14ac:dyDescent="0.25">
      <c r="A18" s="84">
        <v>37469</v>
      </c>
      <c r="B18" s="177">
        <f t="shared" si="12"/>
        <v>297.00888085999998</v>
      </c>
      <c r="C18" s="177">
        <f t="shared" si="13"/>
        <v>291.23108280719998</v>
      </c>
      <c r="D18" s="177">
        <f t="shared" si="44"/>
        <v>285.45328475439999</v>
      </c>
      <c r="E18" s="177">
        <f t="shared" si="44"/>
        <v>279.67548670159999</v>
      </c>
      <c r="F18" s="177">
        <f t="shared" si="36"/>
        <v>273.89768864879994</v>
      </c>
      <c r="G18" s="177">
        <f t="shared" si="36"/>
        <v>268.11989059599995</v>
      </c>
      <c r="H18" s="177">
        <f t="shared" si="36"/>
        <v>262.34209254319995</v>
      </c>
      <c r="I18" s="177">
        <f t="shared" si="36"/>
        <v>256.56429449039996</v>
      </c>
      <c r="J18" s="177">
        <f t="shared" si="36"/>
        <v>250.78649643759996</v>
      </c>
      <c r="K18" s="177">
        <f t="shared" si="36"/>
        <v>245.00869838479994</v>
      </c>
      <c r="L18" s="177">
        <f t="shared" si="36"/>
        <v>239.23090033199992</v>
      </c>
      <c r="M18" s="177">
        <f t="shared" si="36"/>
        <v>233.45310227919992</v>
      </c>
      <c r="N18" s="177">
        <f t="shared" si="36"/>
        <v>227.67530422639993</v>
      </c>
      <c r="O18" s="177">
        <f t="shared" si="36"/>
        <v>221.89750617359994</v>
      </c>
      <c r="P18" s="177">
        <f t="shared" si="36"/>
        <v>216.11970812079994</v>
      </c>
      <c r="Q18" s="177">
        <f t="shared" si="36"/>
        <v>210.34191006799995</v>
      </c>
      <c r="R18" s="177">
        <f t="shared" si="36"/>
        <v>204.56411201519995</v>
      </c>
      <c r="S18" s="177">
        <f t="shared" si="36"/>
        <v>198.78631396239996</v>
      </c>
      <c r="T18" s="177">
        <f t="shared" si="36"/>
        <v>193.00851590959996</v>
      </c>
      <c r="U18" s="177">
        <f t="shared" si="36"/>
        <v>187.23071785679994</v>
      </c>
      <c r="V18" s="177">
        <f t="shared" si="37"/>
        <v>181.45291980399995</v>
      </c>
      <c r="W18" s="177">
        <f t="shared" si="37"/>
        <v>175.67512175119995</v>
      </c>
      <c r="X18" s="177">
        <f t="shared" si="37"/>
        <v>169.89732369839996</v>
      </c>
      <c r="Y18" s="177">
        <f t="shared" si="37"/>
        <v>164.11952564559996</v>
      </c>
      <c r="Z18" s="177">
        <f t="shared" si="37"/>
        <v>158.34172759279994</v>
      </c>
      <c r="AA18" s="177">
        <f t="shared" si="15"/>
        <v>152.56392954</v>
      </c>
      <c r="AB18" s="177">
        <f t="shared" si="16"/>
        <v>148.89171857239998</v>
      </c>
      <c r="AC18" s="177">
        <f t="shared" si="45"/>
        <v>145.21950760479999</v>
      </c>
      <c r="AD18" s="177">
        <f t="shared" si="45"/>
        <v>141.54729663719999</v>
      </c>
      <c r="AE18" s="177">
        <f t="shared" si="38"/>
        <v>137.87508566959997</v>
      </c>
      <c r="AF18" s="177">
        <f t="shared" si="38"/>
        <v>134.20287470199997</v>
      </c>
      <c r="AG18" s="177">
        <f t="shared" si="38"/>
        <v>130.53066373439998</v>
      </c>
      <c r="AH18" s="177">
        <f t="shared" si="38"/>
        <v>126.85845276679999</v>
      </c>
      <c r="AI18" s="177">
        <f t="shared" si="38"/>
        <v>123.18624179919996</v>
      </c>
      <c r="AJ18" s="177">
        <f t="shared" si="38"/>
        <v>119.51403083159997</v>
      </c>
      <c r="AK18" s="177">
        <f t="shared" si="38"/>
        <v>115.84181986399996</v>
      </c>
      <c r="AL18" s="177">
        <f t="shared" si="38"/>
        <v>112.16960889639995</v>
      </c>
      <c r="AM18" s="177">
        <f t="shared" si="38"/>
        <v>108.49739792879996</v>
      </c>
      <c r="AN18" s="177">
        <f t="shared" si="38"/>
        <v>104.82518696119996</v>
      </c>
      <c r="AO18" s="177">
        <f t="shared" si="38"/>
        <v>101.15297599359997</v>
      </c>
      <c r="AP18" s="177">
        <f t="shared" si="38"/>
        <v>97.480765025999958</v>
      </c>
      <c r="AQ18" s="177">
        <f t="shared" si="38"/>
        <v>93.808554058399963</v>
      </c>
      <c r="AR18" s="177">
        <f t="shared" si="38"/>
        <v>90.136343090799954</v>
      </c>
      <c r="AS18" s="177">
        <f t="shared" si="38"/>
        <v>86.46413212319996</v>
      </c>
      <c r="AT18" s="177">
        <f t="shared" si="38"/>
        <v>82.791921155599965</v>
      </c>
      <c r="AU18" s="177">
        <f t="shared" si="39"/>
        <v>79.119710187999971</v>
      </c>
      <c r="AV18" s="177">
        <f t="shared" si="39"/>
        <v>75.447499220399962</v>
      </c>
      <c r="AW18" s="177">
        <f t="shared" si="39"/>
        <v>71.775288252799953</v>
      </c>
      <c r="AX18" s="177">
        <f t="shared" si="39"/>
        <v>68.103077285199959</v>
      </c>
      <c r="AY18" s="177">
        <f t="shared" si="39"/>
        <v>64.430866317599964</v>
      </c>
      <c r="AZ18" s="177">
        <f t="shared" si="18"/>
        <v>60.758655349999991</v>
      </c>
      <c r="BA18" s="177">
        <f t="shared" si="19"/>
        <v>58.186894245999987</v>
      </c>
      <c r="BB18" s="177">
        <f t="shared" si="50"/>
        <v>55.615133141999991</v>
      </c>
      <c r="BC18" s="177">
        <f t="shared" si="50"/>
        <v>53.043372037999987</v>
      </c>
      <c r="BD18" s="177">
        <f t="shared" si="50"/>
        <v>50.471610933999983</v>
      </c>
      <c r="BE18" s="177">
        <f t="shared" si="48"/>
        <v>47.89984982999998</v>
      </c>
      <c r="BF18" s="177">
        <f t="shared" si="48"/>
        <v>45.328088725999983</v>
      </c>
      <c r="BG18" s="177">
        <f t="shared" si="48"/>
        <v>42.756327621999979</v>
      </c>
      <c r="BH18" s="177">
        <f t="shared" si="48"/>
        <v>40.184566517999976</v>
      </c>
      <c r="BI18" s="177">
        <f t="shared" si="48"/>
        <v>37.612805413999979</v>
      </c>
      <c r="BJ18" s="177">
        <f t="shared" si="48"/>
        <v>35.041044309999975</v>
      </c>
      <c r="BK18" s="177">
        <f t="shared" si="48"/>
        <v>32.469283205999979</v>
      </c>
      <c r="BL18" s="177">
        <f t="shared" si="48"/>
        <v>29.897522101999979</v>
      </c>
      <c r="BM18" s="177">
        <f t="shared" si="48"/>
        <v>27.325760997999978</v>
      </c>
      <c r="BN18" s="177">
        <f t="shared" si="48"/>
        <v>24.753999893999982</v>
      </c>
      <c r="BO18" s="177">
        <f t="shared" si="48"/>
        <v>22.182238789999982</v>
      </c>
      <c r="BP18" s="177">
        <f t="shared" si="48"/>
        <v>19.610477685999982</v>
      </c>
      <c r="BQ18" s="177">
        <f t="shared" si="48"/>
        <v>17.038716581999985</v>
      </c>
      <c r="BR18" s="177">
        <f t="shared" si="48"/>
        <v>14.466955477999985</v>
      </c>
      <c r="BS18" s="177">
        <f t="shared" si="48"/>
        <v>11.895194373999985</v>
      </c>
      <c r="BT18" s="177">
        <f t="shared" si="21"/>
        <v>9.3234332700000024</v>
      </c>
      <c r="BU18" s="177">
        <f t="shared" si="22"/>
        <v>7.4587466160000027</v>
      </c>
      <c r="BV18" s="177">
        <f t="shared" si="22"/>
        <v>5.5940599620000011</v>
      </c>
      <c r="BW18" s="177">
        <f t="shared" si="22"/>
        <v>3.7293733080000013</v>
      </c>
      <c r="BX18" s="177">
        <f t="shared" si="22"/>
        <v>1.8646866540000007</v>
      </c>
      <c r="BY18" s="177">
        <v>0</v>
      </c>
      <c r="BZ18" s="177">
        <f t="shared" si="24"/>
        <v>-1.5993299319999998</v>
      </c>
      <c r="CA18" s="177">
        <f t="shared" si="24"/>
        <v>-3.1986598639999997</v>
      </c>
      <c r="CB18" s="177">
        <f t="shared" si="24"/>
        <v>-4.7979897959999995</v>
      </c>
      <c r="CC18" s="177">
        <f t="shared" si="24"/>
        <v>-6.3973197279999994</v>
      </c>
      <c r="CD18" s="177">
        <f t="shared" si="26"/>
        <v>-7.9966496599999992</v>
      </c>
      <c r="CE18" s="177">
        <f t="shared" si="27"/>
        <v>-9.0151938304999995</v>
      </c>
      <c r="CF18" s="177">
        <f t="shared" si="51"/>
        <v>-10.033738001</v>
      </c>
      <c r="CG18" s="177">
        <f t="shared" si="51"/>
        <v>-11.052282171499998</v>
      </c>
      <c r="CH18" s="177">
        <f t="shared" si="51"/>
        <v>-12.070826341999998</v>
      </c>
      <c r="CI18" s="177">
        <f t="shared" si="49"/>
        <v>-13.089370512499997</v>
      </c>
      <c r="CJ18" s="177">
        <f t="shared" si="49"/>
        <v>-14.107914682999997</v>
      </c>
      <c r="CK18" s="177">
        <f t="shared" si="49"/>
        <v>-15.126458853499997</v>
      </c>
      <c r="CL18" s="177">
        <f t="shared" si="49"/>
        <v>-16.145003023999998</v>
      </c>
      <c r="CM18" s="177">
        <f t="shared" si="49"/>
        <v>-17.163547194499998</v>
      </c>
      <c r="CN18" s="177">
        <f t="shared" si="49"/>
        <v>-18.182091364999994</v>
      </c>
      <c r="CO18" s="177">
        <f t="shared" si="49"/>
        <v>-19.200635535499995</v>
      </c>
      <c r="CP18" s="177">
        <f t="shared" si="49"/>
        <v>-20.219179705999995</v>
      </c>
      <c r="CQ18" s="177">
        <f t="shared" si="49"/>
        <v>-21.237723876499995</v>
      </c>
      <c r="CR18" s="177">
        <f t="shared" si="49"/>
        <v>-22.256268046999999</v>
      </c>
      <c r="CS18" s="177">
        <f t="shared" si="49"/>
        <v>-23.274812217499999</v>
      </c>
      <c r="CT18" s="177">
        <f t="shared" si="49"/>
        <v>-24.293356387999996</v>
      </c>
      <c r="CU18" s="177">
        <f t="shared" si="49"/>
        <v>-25.3119005585</v>
      </c>
      <c r="CV18" s="177">
        <f t="shared" si="49"/>
        <v>-26.330444729</v>
      </c>
      <c r="CW18" s="177">
        <f t="shared" si="49"/>
        <v>-27.3489888995</v>
      </c>
      <c r="CX18" s="177">
        <f t="shared" si="29"/>
        <v>-28.367533069999993</v>
      </c>
      <c r="CY18" s="177">
        <f t="shared" si="30"/>
        <v>-28.628308053199994</v>
      </c>
      <c r="CZ18" s="177">
        <f t="shared" si="46"/>
        <v>-28.889083036399995</v>
      </c>
      <c r="DA18" s="177">
        <f t="shared" si="46"/>
        <v>-29.149858019599996</v>
      </c>
      <c r="DB18" s="177">
        <f t="shared" si="40"/>
        <v>-29.410633002799994</v>
      </c>
      <c r="DC18" s="177">
        <f t="shared" si="40"/>
        <v>-29.671407985999995</v>
      </c>
      <c r="DD18" s="177">
        <f t="shared" si="40"/>
        <v>-29.932182969199996</v>
      </c>
      <c r="DE18" s="177">
        <f t="shared" si="40"/>
        <v>-30.192957952399997</v>
      </c>
      <c r="DF18" s="177">
        <f t="shared" si="40"/>
        <v>-30.453732935599998</v>
      </c>
      <c r="DG18" s="177">
        <f t="shared" si="40"/>
        <v>-30.714507918799995</v>
      </c>
      <c r="DH18" s="177">
        <f t="shared" si="40"/>
        <v>-30.975282901999996</v>
      </c>
      <c r="DI18" s="177">
        <f t="shared" si="40"/>
        <v>-31.236057885199997</v>
      </c>
      <c r="DJ18" s="177">
        <f t="shared" si="40"/>
        <v>-31.496832868399999</v>
      </c>
      <c r="DK18" s="177">
        <f t="shared" si="40"/>
        <v>-31.7576078516</v>
      </c>
      <c r="DL18" s="177">
        <f t="shared" si="40"/>
        <v>-32.018382834800001</v>
      </c>
      <c r="DM18" s="177">
        <f t="shared" si="40"/>
        <v>-32.279157818000002</v>
      </c>
      <c r="DN18" s="177">
        <f t="shared" si="40"/>
        <v>-32.539932801200003</v>
      </c>
      <c r="DO18" s="177">
        <f t="shared" si="40"/>
        <v>-32.800707784400004</v>
      </c>
      <c r="DP18" s="177">
        <f t="shared" si="40"/>
        <v>-33.061482767600005</v>
      </c>
      <c r="DQ18" s="177">
        <f t="shared" si="40"/>
        <v>-33.322257750800006</v>
      </c>
      <c r="DR18" s="177">
        <f t="shared" si="41"/>
        <v>-33.583032734</v>
      </c>
      <c r="DS18" s="177">
        <f t="shared" si="41"/>
        <v>-33.843807717200008</v>
      </c>
      <c r="DT18" s="177">
        <f t="shared" si="41"/>
        <v>-34.104582700400002</v>
      </c>
      <c r="DU18" s="177">
        <f t="shared" si="41"/>
        <v>-34.365357683600003</v>
      </c>
      <c r="DV18" s="177">
        <f t="shared" si="41"/>
        <v>-34.626132666800004</v>
      </c>
      <c r="DW18" s="177">
        <f t="shared" si="32"/>
        <v>-34.886907650000005</v>
      </c>
      <c r="DX18" s="177">
        <f t="shared" si="33"/>
        <v>-34.371211366400004</v>
      </c>
      <c r="DY18" s="177">
        <f t="shared" si="47"/>
        <v>-33.855515082800004</v>
      </c>
      <c r="DZ18" s="177">
        <f t="shared" si="47"/>
        <v>-33.339818799200003</v>
      </c>
      <c r="EA18" s="177">
        <f t="shared" si="42"/>
        <v>-32.824122515600003</v>
      </c>
      <c r="EB18" s="177">
        <f t="shared" si="42"/>
        <v>-32.308426232000002</v>
      </c>
      <c r="EC18" s="177">
        <f t="shared" si="42"/>
        <v>-31.792729948400002</v>
      </c>
      <c r="ED18" s="177">
        <f t="shared" si="42"/>
        <v>-31.277033664800001</v>
      </c>
      <c r="EE18" s="177">
        <f t="shared" si="42"/>
        <v>-30.761337381200001</v>
      </c>
      <c r="EF18" s="177">
        <f t="shared" si="42"/>
        <v>-30.2456410976</v>
      </c>
      <c r="EG18" s="177">
        <f t="shared" si="42"/>
        <v>-29.729944814</v>
      </c>
      <c r="EH18" s="177">
        <f t="shared" si="42"/>
        <v>-29.214248530399999</v>
      </c>
      <c r="EI18" s="177">
        <f t="shared" si="42"/>
        <v>-28.698552246799998</v>
      </c>
      <c r="EJ18" s="177">
        <f t="shared" si="42"/>
        <v>-28.182855963199998</v>
      </c>
      <c r="EK18" s="177">
        <f t="shared" si="42"/>
        <v>-27.667159679599997</v>
      </c>
      <c r="EL18" s="177">
        <f t="shared" si="42"/>
        <v>-27.151463395999997</v>
      </c>
      <c r="EM18" s="177">
        <f t="shared" si="42"/>
        <v>-26.635767112399996</v>
      </c>
      <c r="EN18" s="177">
        <f t="shared" si="42"/>
        <v>-26.120070828799996</v>
      </c>
      <c r="EO18" s="177">
        <f t="shared" si="42"/>
        <v>-25.604374545199995</v>
      </c>
      <c r="EP18" s="177">
        <f t="shared" si="42"/>
        <v>-25.088678261599995</v>
      </c>
      <c r="EQ18" s="177">
        <f t="shared" si="43"/>
        <v>-24.572981977999994</v>
      </c>
      <c r="ER18" s="177">
        <f t="shared" si="43"/>
        <v>-24.057285694399994</v>
      </c>
      <c r="ES18" s="177">
        <f t="shared" si="43"/>
        <v>-23.54158941079999</v>
      </c>
      <c r="ET18" s="177">
        <f t="shared" si="43"/>
        <v>-23.025893127199989</v>
      </c>
      <c r="EU18" s="177">
        <f t="shared" si="43"/>
        <v>-22.510196843599989</v>
      </c>
      <c r="EV18" s="177">
        <f t="shared" si="35"/>
        <v>-21.994500559999992</v>
      </c>
    </row>
    <row r="19" spans="1:152" x14ac:dyDescent="0.25">
      <c r="A19" s="84">
        <v>37500</v>
      </c>
      <c r="B19" s="177">
        <f t="shared" si="12"/>
        <v>270.62040401999997</v>
      </c>
      <c r="C19" s="177">
        <f t="shared" si="13"/>
        <v>264.82264334399997</v>
      </c>
      <c r="D19" s="177">
        <f t="shared" si="44"/>
        <v>259.02488266799992</v>
      </c>
      <c r="E19" s="177">
        <f t="shared" si="44"/>
        <v>253.22712199199992</v>
      </c>
      <c r="F19" s="177">
        <f t="shared" si="36"/>
        <v>247.42936131599993</v>
      </c>
      <c r="G19" s="177">
        <f t="shared" si="36"/>
        <v>241.63160063999993</v>
      </c>
      <c r="H19" s="177">
        <f t="shared" si="36"/>
        <v>235.83383996399994</v>
      </c>
      <c r="I19" s="177">
        <f t="shared" si="36"/>
        <v>230.03607928799994</v>
      </c>
      <c r="J19" s="177">
        <f t="shared" si="36"/>
        <v>224.23831861199994</v>
      </c>
      <c r="K19" s="177">
        <f t="shared" si="36"/>
        <v>218.44055793599992</v>
      </c>
      <c r="L19" s="177">
        <f t="shared" si="36"/>
        <v>212.64279725999992</v>
      </c>
      <c r="M19" s="177">
        <f t="shared" si="36"/>
        <v>206.8450365839999</v>
      </c>
      <c r="N19" s="177">
        <f t="shared" si="36"/>
        <v>201.0472759079999</v>
      </c>
      <c r="O19" s="177">
        <f t="shared" si="36"/>
        <v>195.24951523199991</v>
      </c>
      <c r="P19" s="177">
        <f t="shared" si="36"/>
        <v>189.45175455599991</v>
      </c>
      <c r="Q19" s="177">
        <f t="shared" si="36"/>
        <v>183.65399387999992</v>
      </c>
      <c r="R19" s="177">
        <f t="shared" si="36"/>
        <v>177.85623320399992</v>
      </c>
      <c r="S19" s="177">
        <f t="shared" si="36"/>
        <v>172.05847252799992</v>
      </c>
      <c r="T19" s="177">
        <f t="shared" si="36"/>
        <v>166.26071185199993</v>
      </c>
      <c r="U19" s="177">
        <f t="shared" si="36"/>
        <v>160.46295117599993</v>
      </c>
      <c r="V19" s="177">
        <f t="shared" si="37"/>
        <v>154.66519049999994</v>
      </c>
      <c r="W19" s="177">
        <f t="shared" si="37"/>
        <v>148.86742982399994</v>
      </c>
      <c r="X19" s="177">
        <f t="shared" si="37"/>
        <v>143.06966914799995</v>
      </c>
      <c r="Y19" s="177">
        <f t="shared" si="37"/>
        <v>137.27190847199995</v>
      </c>
      <c r="Z19" s="177">
        <f t="shared" si="37"/>
        <v>131.47414779599995</v>
      </c>
      <c r="AA19" s="177">
        <f t="shared" si="15"/>
        <v>125.67638712</v>
      </c>
      <c r="AB19" s="177">
        <f t="shared" si="16"/>
        <v>122.553693244</v>
      </c>
      <c r="AC19" s="177">
        <f t="shared" si="45"/>
        <v>119.430999368</v>
      </c>
      <c r="AD19" s="177">
        <f t="shared" si="45"/>
        <v>116.30830549199999</v>
      </c>
      <c r="AE19" s="177">
        <f t="shared" si="38"/>
        <v>113.18561161599999</v>
      </c>
      <c r="AF19" s="177">
        <f t="shared" si="38"/>
        <v>110.06291773999999</v>
      </c>
      <c r="AG19" s="177">
        <f t="shared" si="38"/>
        <v>106.94022386399999</v>
      </c>
      <c r="AH19" s="177">
        <f t="shared" si="38"/>
        <v>103.81752998799999</v>
      </c>
      <c r="AI19" s="177">
        <f t="shared" si="38"/>
        <v>100.69483611199998</v>
      </c>
      <c r="AJ19" s="177">
        <f t="shared" si="38"/>
        <v>97.572142235999976</v>
      </c>
      <c r="AK19" s="177">
        <f t="shared" si="38"/>
        <v>94.449448359999963</v>
      </c>
      <c r="AL19" s="177">
        <f t="shared" si="38"/>
        <v>91.326754483999963</v>
      </c>
      <c r="AM19" s="177">
        <f t="shared" si="38"/>
        <v>88.204060607999963</v>
      </c>
      <c r="AN19" s="177">
        <f t="shared" si="38"/>
        <v>85.081366731999964</v>
      </c>
      <c r="AO19" s="177">
        <f t="shared" si="38"/>
        <v>81.958672855999964</v>
      </c>
      <c r="AP19" s="177">
        <f t="shared" si="38"/>
        <v>78.835978979999965</v>
      </c>
      <c r="AQ19" s="177">
        <f t="shared" si="38"/>
        <v>75.713285103999965</v>
      </c>
      <c r="AR19" s="177">
        <f t="shared" si="38"/>
        <v>72.590591227999965</v>
      </c>
      <c r="AS19" s="177">
        <f t="shared" si="38"/>
        <v>69.467897351999966</v>
      </c>
      <c r="AT19" s="177">
        <f t="shared" si="38"/>
        <v>66.345203475999966</v>
      </c>
      <c r="AU19" s="177">
        <f t="shared" si="39"/>
        <v>63.222509599999974</v>
      </c>
      <c r="AV19" s="177">
        <f t="shared" si="39"/>
        <v>60.099815723999974</v>
      </c>
      <c r="AW19" s="177">
        <f t="shared" si="39"/>
        <v>56.977121847999967</v>
      </c>
      <c r="AX19" s="177">
        <f t="shared" si="39"/>
        <v>53.854427971999968</v>
      </c>
      <c r="AY19" s="177">
        <f t="shared" si="39"/>
        <v>50.731734095999968</v>
      </c>
      <c r="AZ19" s="177">
        <f t="shared" si="18"/>
        <v>47.609040219999997</v>
      </c>
      <c r="BA19" s="177">
        <f t="shared" si="19"/>
        <v>45.579506865499994</v>
      </c>
      <c r="BB19" s="177">
        <f t="shared" si="50"/>
        <v>43.54997351099999</v>
      </c>
      <c r="BC19" s="177">
        <f t="shared" si="50"/>
        <v>41.520440156499994</v>
      </c>
      <c r="BD19" s="177">
        <f t="shared" si="50"/>
        <v>39.490906801999991</v>
      </c>
      <c r="BE19" s="177">
        <f t="shared" si="48"/>
        <v>37.461373447499987</v>
      </c>
      <c r="BF19" s="177">
        <f t="shared" si="48"/>
        <v>35.431840092999991</v>
      </c>
      <c r="BG19" s="177">
        <f t="shared" si="48"/>
        <v>33.402306738499988</v>
      </c>
      <c r="BH19" s="177">
        <f t="shared" si="48"/>
        <v>31.372773383999988</v>
      </c>
      <c r="BI19" s="177">
        <f t="shared" si="48"/>
        <v>29.343240029499984</v>
      </c>
      <c r="BJ19" s="177">
        <f t="shared" si="48"/>
        <v>27.313706674999988</v>
      </c>
      <c r="BK19" s="177">
        <f t="shared" si="48"/>
        <v>25.284173320499988</v>
      </c>
      <c r="BL19" s="177">
        <f t="shared" si="48"/>
        <v>23.254639965999989</v>
      </c>
      <c r="BM19" s="177">
        <f t="shared" si="48"/>
        <v>21.225106611499989</v>
      </c>
      <c r="BN19" s="177">
        <f t="shared" si="48"/>
        <v>19.195573256999989</v>
      </c>
      <c r="BO19" s="177">
        <f t="shared" si="48"/>
        <v>17.166039902499989</v>
      </c>
      <c r="BP19" s="177">
        <f t="shared" si="48"/>
        <v>15.136506547999989</v>
      </c>
      <c r="BQ19" s="177">
        <f t="shared" si="48"/>
        <v>13.106973193499989</v>
      </c>
      <c r="BR19" s="177">
        <f t="shared" si="48"/>
        <v>11.07743983899999</v>
      </c>
      <c r="BS19" s="177">
        <f t="shared" si="48"/>
        <v>9.0479064844999897</v>
      </c>
      <c r="BT19" s="177">
        <f t="shared" si="21"/>
        <v>7.0183731300000032</v>
      </c>
      <c r="BU19" s="177">
        <f t="shared" si="22"/>
        <v>5.6146985040000033</v>
      </c>
      <c r="BV19" s="177">
        <f t="shared" si="22"/>
        <v>4.2110238780000016</v>
      </c>
      <c r="BW19" s="177">
        <f t="shared" si="22"/>
        <v>2.8073492520000016</v>
      </c>
      <c r="BX19" s="177">
        <f t="shared" si="22"/>
        <v>1.4036746260000008</v>
      </c>
      <c r="BY19" s="177">
        <v>0</v>
      </c>
      <c r="BZ19" s="177">
        <f t="shared" si="24"/>
        <v>-1.1776714640000001</v>
      </c>
      <c r="CA19" s="177">
        <f t="shared" si="24"/>
        <v>-2.3553429280000002</v>
      </c>
      <c r="CB19" s="177">
        <f t="shared" si="24"/>
        <v>-3.5330143920000006</v>
      </c>
      <c r="CC19" s="177">
        <f t="shared" si="24"/>
        <v>-4.7106858560000004</v>
      </c>
      <c r="CD19" s="177">
        <f t="shared" si="26"/>
        <v>-5.8883573200000008</v>
      </c>
      <c r="CE19" s="177">
        <f t="shared" si="27"/>
        <v>-6.5844667800000014</v>
      </c>
      <c r="CF19" s="177">
        <f t="shared" si="51"/>
        <v>-7.2805762400000011</v>
      </c>
      <c r="CG19" s="177">
        <f t="shared" si="51"/>
        <v>-7.9766857000000009</v>
      </c>
      <c r="CH19" s="177">
        <f t="shared" si="51"/>
        <v>-8.6727951600000015</v>
      </c>
      <c r="CI19" s="177">
        <f t="shared" si="49"/>
        <v>-9.3689046200000021</v>
      </c>
      <c r="CJ19" s="177">
        <f t="shared" si="49"/>
        <v>-10.065014080000001</v>
      </c>
      <c r="CK19" s="177">
        <f t="shared" si="49"/>
        <v>-10.76112354</v>
      </c>
      <c r="CL19" s="177">
        <f t="shared" si="49"/>
        <v>-11.457233000000002</v>
      </c>
      <c r="CM19" s="177">
        <f t="shared" si="49"/>
        <v>-12.153342460000001</v>
      </c>
      <c r="CN19" s="177">
        <f t="shared" si="49"/>
        <v>-12.84945192</v>
      </c>
      <c r="CO19" s="177">
        <f t="shared" si="49"/>
        <v>-13.545561380000001</v>
      </c>
      <c r="CP19" s="177">
        <f t="shared" si="49"/>
        <v>-14.241670840000001</v>
      </c>
      <c r="CQ19" s="177">
        <f t="shared" si="49"/>
        <v>-14.937780300000002</v>
      </c>
      <c r="CR19" s="177">
        <f t="shared" si="49"/>
        <v>-15.633889760000002</v>
      </c>
      <c r="CS19" s="177">
        <f t="shared" si="49"/>
        <v>-16.329999220000005</v>
      </c>
      <c r="CT19" s="177">
        <f t="shared" si="49"/>
        <v>-17.026108680000004</v>
      </c>
      <c r="CU19" s="177">
        <f t="shared" si="49"/>
        <v>-17.722218140000003</v>
      </c>
      <c r="CV19" s="177">
        <f t="shared" si="49"/>
        <v>-18.418327600000005</v>
      </c>
      <c r="CW19" s="177">
        <f t="shared" si="49"/>
        <v>-19.114437060000007</v>
      </c>
      <c r="CX19" s="177">
        <f t="shared" si="29"/>
        <v>-19.810546520000003</v>
      </c>
      <c r="CY19" s="177">
        <f t="shared" si="30"/>
        <v>-19.899198172800002</v>
      </c>
      <c r="CZ19" s="177">
        <f t="shared" si="46"/>
        <v>-19.987849825600001</v>
      </c>
      <c r="DA19" s="177">
        <f t="shared" si="46"/>
        <v>-20.076501478400001</v>
      </c>
      <c r="DB19" s="177">
        <f t="shared" si="40"/>
        <v>-20.1651531312</v>
      </c>
      <c r="DC19" s="177">
        <f t="shared" si="40"/>
        <v>-20.253804784</v>
      </c>
      <c r="DD19" s="177">
        <f t="shared" si="40"/>
        <v>-20.342456436799999</v>
      </c>
      <c r="DE19" s="177">
        <f t="shared" si="40"/>
        <v>-20.431108089599999</v>
      </c>
      <c r="DF19" s="177">
        <f t="shared" si="40"/>
        <v>-20.519759742399998</v>
      </c>
      <c r="DG19" s="177">
        <f t="shared" si="40"/>
        <v>-20.608411395199997</v>
      </c>
      <c r="DH19" s="177">
        <f t="shared" si="40"/>
        <v>-20.697063047999997</v>
      </c>
      <c r="DI19" s="177">
        <f t="shared" si="40"/>
        <v>-20.785714700799996</v>
      </c>
      <c r="DJ19" s="177">
        <f t="shared" si="40"/>
        <v>-20.874366353599996</v>
      </c>
      <c r="DK19" s="177">
        <f t="shared" si="40"/>
        <v>-20.963018006399995</v>
      </c>
      <c r="DL19" s="177">
        <f t="shared" si="40"/>
        <v>-21.051669659199995</v>
      </c>
      <c r="DM19" s="177">
        <f t="shared" si="40"/>
        <v>-21.140321311999998</v>
      </c>
      <c r="DN19" s="177">
        <f t="shared" si="40"/>
        <v>-21.228972964799997</v>
      </c>
      <c r="DO19" s="177">
        <f t="shared" si="40"/>
        <v>-21.317624617599996</v>
      </c>
      <c r="DP19" s="177">
        <f t="shared" si="40"/>
        <v>-21.406276270399996</v>
      </c>
      <c r="DQ19" s="177">
        <f t="shared" si="40"/>
        <v>-21.494927923199995</v>
      </c>
      <c r="DR19" s="177">
        <f t="shared" si="41"/>
        <v>-21.583579575999995</v>
      </c>
      <c r="DS19" s="177">
        <f t="shared" si="41"/>
        <v>-21.672231228799994</v>
      </c>
      <c r="DT19" s="177">
        <f t="shared" si="41"/>
        <v>-21.760882881599994</v>
      </c>
      <c r="DU19" s="177">
        <f t="shared" si="41"/>
        <v>-21.849534534399993</v>
      </c>
      <c r="DV19" s="177">
        <f t="shared" si="41"/>
        <v>-21.938186187199992</v>
      </c>
      <c r="DW19" s="177">
        <f t="shared" si="32"/>
        <v>-22.026837839999992</v>
      </c>
      <c r="DX19" s="177">
        <f t="shared" si="33"/>
        <v>-21.425075222399993</v>
      </c>
      <c r="DY19" s="177">
        <f t="shared" si="47"/>
        <v>-20.823312604799991</v>
      </c>
      <c r="DZ19" s="177">
        <f t="shared" si="47"/>
        <v>-20.221549987199992</v>
      </c>
      <c r="EA19" s="177">
        <f t="shared" si="42"/>
        <v>-19.619787369599994</v>
      </c>
      <c r="EB19" s="177">
        <f t="shared" si="42"/>
        <v>-19.018024751999995</v>
      </c>
      <c r="EC19" s="177">
        <f t="shared" si="42"/>
        <v>-18.416262134399993</v>
      </c>
      <c r="ED19" s="177">
        <f t="shared" si="42"/>
        <v>-17.814499516799994</v>
      </c>
      <c r="EE19" s="177">
        <f t="shared" si="42"/>
        <v>-17.212736899199996</v>
      </c>
      <c r="EF19" s="177">
        <f t="shared" si="42"/>
        <v>-16.610974281599994</v>
      </c>
      <c r="EG19" s="177">
        <f t="shared" si="42"/>
        <v>-16.009211663999995</v>
      </c>
      <c r="EH19" s="177">
        <f t="shared" si="42"/>
        <v>-15.407449046399996</v>
      </c>
      <c r="EI19" s="177">
        <f t="shared" si="42"/>
        <v>-14.805686428799998</v>
      </c>
      <c r="EJ19" s="177">
        <f t="shared" si="42"/>
        <v>-14.203923811199999</v>
      </c>
      <c r="EK19" s="177">
        <f t="shared" si="42"/>
        <v>-13.602161193599999</v>
      </c>
      <c r="EL19" s="177">
        <f t="shared" si="42"/>
        <v>-13.000398575999998</v>
      </c>
      <c r="EM19" s="177">
        <f t="shared" si="42"/>
        <v>-12.398635958399998</v>
      </c>
      <c r="EN19" s="177">
        <f t="shared" si="42"/>
        <v>-11.796873340799998</v>
      </c>
      <c r="EO19" s="177">
        <f t="shared" si="42"/>
        <v>-11.195110723199997</v>
      </c>
      <c r="EP19" s="177">
        <f t="shared" si="42"/>
        <v>-10.593348105599997</v>
      </c>
      <c r="EQ19" s="177">
        <f t="shared" si="43"/>
        <v>-9.9915854879999966</v>
      </c>
      <c r="ER19" s="177">
        <f t="shared" si="43"/>
        <v>-9.389822870399998</v>
      </c>
      <c r="ES19" s="177">
        <f t="shared" si="43"/>
        <v>-8.7880602527999976</v>
      </c>
      <c r="ET19" s="177">
        <f t="shared" si="43"/>
        <v>-8.1862976351999972</v>
      </c>
      <c r="EU19" s="177">
        <f t="shared" si="43"/>
        <v>-7.5845350175999968</v>
      </c>
      <c r="EV19" s="177">
        <f t="shared" si="35"/>
        <v>-6.9827724000000018</v>
      </c>
    </row>
    <row r="20" spans="1:152" x14ac:dyDescent="0.25">
      <c r="A20" s="84">
        <v>37530</v>
      </c>
      <c r="B20" s="177">
        <f t="shared" si="12"/>
        <v>256.54321886000002</v>
      </c>
      <c r="C20" s="177">
        <f t="shared" si="13"/>
        <v>250.6772410296</v>
      </c>
      <c r="D20" s="177">
        <f t="shared" si="44"/>
        <v>244.81126319920003</v>
      </c>
      <c r="E20" s="177">
        <f t="shared" si="44"/>
        <v>238.9452853688</v>
      </c>
      <c r="F20" s="177">
        <f t="shared" si="36"/>
        <v>233.07930753839997</v>
      </c>
      <c r="G20" s="177">
        <f t="shared" si="36"/>
        <v>227.213329708</v>
      </c>
      <c r="H20" s="177">
        <f t="shared" si="36"/>
        <v>221.34735187759998</v>
      </c>
      <c r="I20" s="177">
        <f t="shared" si="36"/>
        <v>215.48137404719998</v>
      </c>
      <c r="J20" s="177">
        <f t="shared" si="36"/>
        <v>209.61539621679998</v>
      </c>
      <c r="K20" s="177">
        <f t="shared" si="36"/>
        <v>203.74941838639995</v>
      </c>
      <c r="L20" s="177">
        <f t="shared" si="36"/>
        <v>197.88344055599998</v>
      </c>
      <c r="M20" s="177">
        <f t="shared" si="36"/>
        <v>192.01746272559996</v>
      </c>
      <c r="N20" s="177">
        <f t="shared" si="36"/>
        <v>186.15148489519996</v>
      </c>
      <c r="O20" s="177">
        <f t="shared" si="36"/>
        <v>180.28550706479996</v>
      </c>
      <c r="P20" s="177">
        <f t="shared" si="36"/>
        <v>174.41952923439996</v>
      </c>
      <c r="Q20" s="177">
        <f t="shared" si="36"/>
        <v>168.55355140399996</v>
      </c>
      <c r="R20" s="177">
        <f t="shared" si="36"/>
        <v>162.68757357359996</v>
      </c>
      <c r="S20" s="177">
        <f t="shared" si="36"/>
        <v>156.82159574319996</v>
      </c>
      <c r="T20" s="177">
        <f t="shared" si="36"/>
        <v>150.95561791279997</v>
      </c>
      <c r="U20" s="177">
        <f t="shared" si="36"/>
        <v>145.08964008239997</v>
      </c>
      <c r="V20" s="177">
        <f t="shared" si="37"/>
        <v>139.22366225199997</v>
      </c>
      <c r="W20" s="177">
        <f t="shared" si="37"/>
        <v>133.35768442159997</v>
      </c>
      <c r="X20" s="177">
        <f t="shared" si="37"/>
        <v>127.49170659119997</v>
      </c>
      <c r="Y20" s="177">
        <f t="shared" si="37"/>
        <v>121.62572876079997</v>
      </c>
      <c r="Z20" s="177">
        <f t="shared" si="37"/>
        <v>115.75975093039997</v>
      </c>
      <c r="AA20" s="177">
        <f t="shared" si="15"/>
        <v>109.89377310000002</v>
      </c>
      <c r="AB20" s="177">
        <f t="shared" si="16"/>
        <v>107.12679531680001</v>
      </c>
      <c r="AC20" s="177">
        <f t="shared" si="45"/>
        <v>104.35981753360002</v>
      </c>
      <c r="AD20" s="177">
        <f t="shared" si="45"/>
        <v>101.59283975040002</v>
      </c>
      <c r="AE20" s="177">
        <f t="shared" si="38"/>
        <v>98.825861967200012</v>
      </c>
      <c r="AF20" s="177">
        <f t="shared" si="38"/>
        <v>96.058884184000007</v>
      </c>
      <c r="AG20" s="177">
        <f t="shared" si="38"/>
        <v>93.291906400800002</v>
      </c>
      <c r="AH20" s="177">
        <f t="shared" si="38"/>
        <v>90.524928617599997</v>
      </c>
      <c r="AI20" s="177">
        <f t="shared" si="38"/>
        <v>87.757950834399992</v>
      </c>
      <c r="AJ20" s="177">
        <f t="shared" si="38"/>
        <v>84.990973051200001</v>
      </c>
      <c r="AK20" s="177">
        <f t="shared" si="38"/>
        <v>82.223995267999982</v>
      </c>
      <c r="AL20" s="177">
        <f t="shared" si="38"/>
        <v>79.457017484799991</v>
      </c>
      <c r="AM20" s="177">
        <f t="shared" si="38"/>
        <v>76.690039701599986</v>
      </c>
      <c r="AN20" s="177">
        <f t="shared" si="38"/>
        <v>73.923061918399981</v>
      </c>
      <c r="AO20" s="177">
        <f t="shared" si="38"/>
        <v>71.15608413519999</v>
      </c>
      <c r="AP20" s="177">
        <f t="shared" si="38"/>
        <v>68.389106351999985</v>
      </c>
      <c r="AQ20" s="177">
        <f t="shared" si="38"/>
        <v>65.62212856879998</v>
      </c>
      <c r="AR20" s="177">
        <f t="shared" si="38"/>
        <v>62.855150785599989</v>
      </c>
      <c r="AS20" s="177">
        <f t="shared" si="38"/>
        <v>60.088173002399984</v>
      </c>
      <c r="AT20" s="177">
        <f t="shared" si="38"/>
        <v>57.321195219199979</v>
      </c>
      <c r="AU20" s="177">
        <f t="shared" si="39"/>
        <v>54.554217435999981</v>
      </c>
      <c r="AV20" s="177">
        <f t="shared" si="39"/>
        <v>51.787239652799983</v>
      </c>
      <c r="AW20" s="177">
        <f t="shared" si="39"/>
        <v>49.020261869599977</v>
      </c>
      <c r="AX20" s="177">
        <f t="shared" si="39"/>
        <v>46.253284086399972</v>
      </c>
      <c r="AY20" s="177">
        <f t="shared" si="39"/>
        <v>43.486306303199974</v>
      </c>
      <c r="AZ20" s="177">
        <f t="shared" si="18"/>
        <v>40.719328519999998</v>
      </c>
      <c r="BA20" s="177">
        <f t="shared" si="19"/>
        <v>38.9811917595</v>
      </c>
      <c r="BB20" s="177">
        <f t="shared" si="50"/>
        <v>37.243054998999995</v>
      </c>
      <c r="BC20" s="177">
        <f t="shared" si="50"/>
        <v>35.50491823849999</v>
      </c>
      <c r="BD20" s="177">
        <f t="shared" si="50"/>
        <v>33.766781477999992</v>
      </c>
      <c r="BE20" s="177">
        <f t="shared" si="48"/>
        <v>32.028644717499986</v>
      </c>
      <c r="BF20" s="177">
        <f t="shared" si="48"/>
        <v>30.290507956999988</v>
      </c>
      <c r="BG20" s="177">
        <f t="shared" si="48"/>
        <v>28.552371196499983</v>
      </c>
      <c r="BH20" s="177">
        <f t="shared" si="48"/>
        <v>26.814234435999985</v>
      </c>
      <c r="BI20" s="177">
        <f t="shared" si="48"/>
        <v>25.076097675499987</v>
      </c>
      <c r="BJ20" s="177">
        <f t="shared" si="48"/>
        <v>23.337960914999982</v>
      </c>
      <c r="BK20" s="177">
        <f t="shared" si="48"/>
        <v>21.599824154499984</v>
      </c>
      <c r="BL20" s="177">
        <f t="shared" si="48"/>
        <v>19.861687393999986</v>
      </c>
      <c r="BM20" s="177">
        <f t="shared" si="48"/>
        <v>18.123550633499988</v>
      </c>
      <c r="BN20" s="177">
        <f t="shared" si="48"/>
        <v>16.385413872999987</v>
      </c>
      <c r="BO20" s="177">
        <f t="shared" si="48"/>
        <v>14.647277112499987</v>
      </c>
      <c r="BP20" s="177">
        <f t="shared" si="48"/>
        <v>12.909140351999987</v>
      </c>
      <c r="BQ20" s="177">
        <f t="shared" si="48"/>
        <v>11.171003591499989</v>
      </c>
      <c r="BR20" s="177">
        <f t="shared" si="48"/>
        <v>9.4328668309999895</v>
      </c>
      <c r="BS20" s="177">
        <f t="shared" si="48"/>
        <v>7.6947300704999897</v>
      </c>
      <c r="BT20" s="177">
        <f t="shared" si="21"/>
        <v>5.9565933100000006</v>
      </c>
      <c r="BU20" s="177">
        <f t="shared" si="22"/>
        <v>4.765274648000001</v>
      </c>
      <c r="BV20" s="177">
        <f t="shared" si="22"/>
        <v>3.5739559860000001</v>
      </c>
      <c r="BW20" s="177">
        <f t="shared" si="22"/>
        <v>2.3826373240000005</v>
      </c>
      <c r="BX20" s="177">
        <f t="shared" si="22"/>
        <v>1.1913186620000003</v>
      </c>
      <c r="BY20" s="177">
        <v>0</v>
      </c>
      <c r="BZ20" s="177">
        <f t="shared" si="24"/>
        <v>-0.99826748399999943</v>
      </c>
      <c r="CA20" s="177">
        <f t="shared" si="24"/>
        <v>-1.9965349679999989</v>
      </c>
      <c r="CB20" s="177">
        <f t="shared" si="24"/>
        <v>-2.9948024519999983</v>
      </c>
      <c r="CC20" s="177">
        <f t="shared" si="24"/>
        <v>-3.9930699359999977</v>
      </c>
      <c r="CD20" s="177">
        <f t="shared" si="26"/>
        <v>-4.9913374199999971</v>
      </c>
      <c r="CE20" s="177">
        <f t="shared" si="27"/>
        <v>-5.5848128379999968</v>
      </c>
      <c r="CF20" s="177">
        <f t="shared" si="51"/>
        <v>-6.1782882559999974</v>
      </c>
      <c r="CG20" s="177">
        <f t="shared" si="51"/>
        <v>-6.7717636739999971</v>
      </c>
      <c r="CH20" s="177">
        <f t="shared" si="51"/>
        <v>-7.3652390919999977</v>
      </c>
      <c r="CI20" s="177">
        <f t="shared" si="49"/>
        <v>-7.9587145099999974</v>
      </c>
      <c r="CJ20" s="177">
        <f t="shared" si="49"/>
        <v>-8.5521899279999971</v>
      </c>
      <c r="CK20" s="177">
        <f t="shared" si="49"/>
        <v>-9.1456653459999977</v>
      </c>
      <c r="CL20" s="177">
        <f t="shared" si="49"/>
        <v>-9.7391407639999983</v>
      </c>
      <c r="CM20" s="177">
        <f t="shared" si="49"/>
        <v>-10.332616181999997</v>
      </c>
      <c r="CN20" s="177">
        <f t="shared" si="49"/>
        <v>-10.926091599999996</v>
      </c>
      <c r="CO20" s="177">
        <f t="shared" si="49"/>
        <v>-11.519567017999996</v>
      </c>
      <c r="CP20" s="177">
        <f t="shared" si="49"/>
        <v>-12.113042435999997</v>
      </c>
      <c r="CQ20" s="177">
        <f t="shared" si="49"/>
        <v>-12.706517853999998</v>
      </c>
      <c r="CR20" s="177">
        <f t="shared" si="49"/>
        <v>-13.299993271999998</v>
      </c>
      <c r="CS20" s="177">
        <f t="shared" si="49"/>
        <v>-13.893468689999999</v>
      </c>
      <c r="CT20" s="177">
        <f t="shared" si="49"/>
        <v>-14.486944107999999</v>
      </c>
      <c r="CU20" s="177">
        <f t="shared" si="49"/>
        <v>-15.080419526</v>
      </c>
      <c r="CV20" s="177">
        <f t="shared" si="49"/>
        <v>-15.673894944000001</v>
      </c>
      <c r="CW20" s="177">
        <f t="shared" si="49"/>
        <v>-16.267370362000001</v>
      </c>
      <c r="CX20" s="177">
        <f t="shared" si="29"/>
        <v>-16.860845779999998</v>
      </c>
      <c r="CY20" s="177">
        <f t="shared" si="30"/>
        <v>-16.949687335199997</v>
      </c>
      <c r="CZ20" s="177">
        <f t="shared" si="46"/>
        <v>-17.038528890399999</v>
      </c>
      <c r="DA20" s="177">
        <f t="shared" si="46"/>
        <v>-17.127370445599997</v>
      </c>
      <c r="DB20" s="177">
        <f t="shared" si="40"/>
        <v>-17.216212000799999</v>
      </c>
      <c r="DC20" s="177">
        <f t="shared" si="40"/>
        <v>-17.305053555999997</v>
      </c>
      <c r="DD20" s="177">
        <f t="shared" si="40"/>
        <v>-17.393895111199999</v>
      </c>
      <c r="DE20" s="177">
        <f t="shared" si="40"/>
        <v>-17.482736666399997</v>
      </c>
      <c r="DF20" s="177">
        <f t="shared" si="40"/>
        <v>-17.571578221599999</v>
      </c>
      <c r="DG20" s="177">
        <f t="shared" si="40"/>
        <v>-17.660419776799998</v>
      </c>
      <c r="DH20" s="177">
        <f t="shared" si="40"/>
        <v>-17.749261332</v>
      </c>
      <c r="DI20" s="177">
        <f t="shared" si="40"/>
        <v>-17.838102887199998</v>
      </c>
      <c r="DJ20" s="177">
        <f t="shared" si="40"/>
        <v>-17.9269444424</v>
      </c>
      <c r="DK20" s="177">
        <f t="shared" si="40"/>
        <v>-18.015785997599998</v>
      </c>
      <c r="DL20" s="177">
        <f t="shared" si="40"/>
        <v>-18.1046275528</v>
      </c>
      <c r="DM20" s="177">
        <f t="shared" si="40"/>
        <v>-18.193469107999999</v>
      </c>
      <c r="DN20" s="177">
        <f t="shared" si="40"/>
        <v>-18.282310663200001</v>
      </c>
      <c r="DO20" s="177">
        <f t="shared" si="40"/>
        <v>-18.371152218399999</v>
      </c>
      <c r="DP20" s="177">
        <f t="shared" si="40"/>
        <v>-18.459993773600001</v>
      </c>
      <c r="DQ20" s="177">
        <f t="shared" si="40"/>
        <v>-18.548835328799999</v>
      </c>
      <c r="DR20" s="177">
        <f t="shared" si="41"/>
        <v>-18.637676884000001</v>
      </c>
      <c r="DS20" s="177">
        <f t="shared" si="41"/>
        <v>-18.726518439199999</v>
      </c>
      <c r="DT20" s="177">
        <f t="shared" si="41"/>
        <v>-18.815359994400001</v>
      </c>
      <c r="DU20" s="177">
        <f t="shared" si="41"/>
        <v>-18.9042015496</v>
      </c>
      <c r="DV20" s="177">
        <f t="shared" si="41"/>
        <v>-18.993043104800002</v>
      </c>
      <c r="DW20" s="177">
        <f t="shared" si="32"/>
        <v>-19.08188466</v>
      </c>
      <c r="DX20" s="177">
        <f t="shared" si="33"/>
        <v>-18.610817748399999</v>
      </c>
      <c r="DY20" s="177">
        <f t="shared" si="47"/>
        <v>-18.139750836800001</v>
      </c>
      <c r="DZ20" s="177">
        <f t="shared" si="47"/>
        <v>-17.6686839252</v>
      </c>
      <c r="EA20" s="177">
        <f t="shared" si="42"/>
        <v>-17.197617013599999</v>
      </c>
      <c r="EB20" s="177">
        <f t="shared" si="42"/>
        <v>-16.726550101999997</v>
      </c>
      <c r="EC20" s="177">
        <f t="shared" si="42"/>
        <v>-16.2554831904</v>
      </c>
      <c r="ED20" s="177">
        <f t="shared" si="42"/>
        <v>-15.784416278799998</v>
      </c>
      <c r="EE20" s="177">
        <f t="shared" si="42"/>
        <v>-15.313349367199997</v>
      </c>
      <c r="EF20" s="177">
        <f t="shared" si="42"/>
        <v>-14.842282455599998</v>
      </c>
      <c r="EG20" s="177">
        <f t="shared" si="42"/>
        <v>-14.371215543999998</v>
      </c>
      <c r="EH20" s="177">
        <f t="shared" si="42"/>
        <v>-13.900148632399997</v>
      </c>
      <c r="EI20" s="177">
        <f t="shared" si="42"/>
        <v>-13.429081720799998</v>
      </c>
      <c r="EJ20" s="177">
        <f t="shared" si="42"/>
        <v>-12.958014809199998</v>
      </c>
      <c r="EK20" s="177">
        <f t="shared" si="42"/>
        <v>-12.486947897599997</v>
      </c>
      <c r="EL20" s="177">
        <f t="shared" si="42"/>
        <v>-12.015880985999996</v>
      </c>
      <c r="EM20" s="177">
        <f t="shared" si="42"/>
        <v>-11.544814074399996</v>
      </c>
      <c r="EN20" s="177">
        <f t="shared" si="42"/>
        <v>-11.073747162799995</v>
      </c>
      <c r="EO20" s="177">
        <f t="shared" si="42"/>
        <v>-10.602680251199995</v>
      </c>
      <c r="EP20" s="177">
        <f t="shared" si="42"/>
        <v>-10.131613339599994</v>
      </c>
      <c r="EQ20" s="177">
        <f t="shared" si="43"/>
        <v>-9.6605464279999929</v>
      </c>
      <c r="ER20" s="177">
        <f t="shared" si="43"/>
        <v>-9.1894795163999916</v>
      </c>
      <c r="ES20" s="177">
        <f t="shared" si="43"/>
        <v>-8.7184126047999921</v>
      </c>
      <c r="ET20" s="177">
        <f t="shared" si="43"/>
        <v>-8.2473456931999909</v>
      </c>
      <c r="EU20" s="177">
        <f t="shared" si="43"/>
        <v>-7.7762787815999896</v>
      </c>
      <c r="EV20" s="177">
        <f t="shared" si="35"/>
        <v>-7.3052118699999937</v>
      </c>
    </row>
    <row r="21" spans="1:152" x14ac:dyDescent="0.25">
      <c r="A21" s="84">
        <v>37561</v>
      </c>
      <c r="B21" s="177">
        <f t="shared" si="12"/>
        <v>36.718995450000023</v>
      </c>
      <c r="C21" s="177">
        <f t="shared" si="13"/>
        <v>34.992754160800018</v>
      </c>
      <c r="D21" s="177">
        <f t="shared" si="44"/>
        <v>33.266512871600014</v>
      </c>
      <c r="E21" s="177">
        <f t="shared" si="44"/>
        <v>31.540271582400017</v>
      </c>
      <c r="F21" s="177">
        <f t="shared" si="36"/>
        <v>29.814030293200013</v>
      </c>
      <c r="G21" s="177">
        <f t="shared" si="36"/>
        <v>28.087789004000008</v>
      </c>
      <c r="H21" s="177">
        <f t="shared" si="36"/>
        <v>26.361547714800004</v>
      </c>
      <c r="I21" s="177">
        <f t="shared" si="36"/>
        <v>24.635306425600003</v>
      </c>
      <c r="J21" s="177">
        <f t="shared" si="36"/>
        <v>22.909065136400002</v>
      </c>
      <c r="K21" s="177">
        <f t="shared" si="36"/>
        <v>21.182823847199998</v>
      </c>
      <c r="L21" s="177">
        <f t="shared" si="36"/>
        <v>19.456582557999994</v>
      </c>
      <c r="M21" s="177">
        <f t="shared" si="36"/>
        <v>17.730341268799993</v>
      </c>
      <c r="N21" s="177">
        <f t="shared" si="36"/>
        <v>16.004099979599989</v>
      </c>
      <c r="O21" s="177">
        <f t="shared" si="36"/>
        <v>14.277858690399992</v>
      </c>
      <c r="P21" s="177">
        <f t="shared" si="36"/>
        <v>12.551617401199991</v>
      </c>
      <c r="Q21" s="177">
        <f t="shared" si="36"/>
        <v>10.82537611199999</v>
      </c>
      <c r="R21" s="177">
        <f t="shared" si="36"/>
        <v>9.0991348227999893</v>
      </c>
      <c r="S21" s="177">
        <f t="shared" si="36"/>
        <v>7.3728935335999886</v>
      </c>
      <c r="T21" s="177">
        <f t="shared" si="36"/>
        <v>5.6466522443999878</v>
      </c>
      <c r="U21" s="177">
        <f t="shared" si="36"/>
        <v>3.9204109551999871</v>
      </c>
      <c r="V21" s="177">
        <f t="shared" si="37"/>
        <v>2.1941696659999845</v>
      </c>
      <c r="W21" s="177">
        <f t="shared" si="37"/>
        <v>0.46792837679998378</v>
      </c>
      <c r="X21" s="177">
        <f t="shared" si="37"/>
        <v>-1.2583129124000179</v>
      </c>
      <c r="Y21" s="177">
        <f t="shared" si="37"/>
        <v>-2.9845542016000195</v>
      </c>
      <c r="Z21" s="177">
        <f t="shared" si="37"/>
        <v>-4.7107954908000202</v>
      </c>
      <c r="AA21" s="177">
        <f t="shared" si="15"/>
        <v>-6.4370367800000068</v>
      </c>
      <c r="AB21" s="177">
        <f t="shared" si="16"/>
        <v>-6.6378984048000067</v>
      </c>
      <c r="AC21" s="177">
        <f t="shared" si="45"/>
        <v>-6.8387600296000066</v>
      </c>
      <c r="AD21" s="177">
        <f t="shared" si="45"/>
        <v>-7.0396216544000065</v>
      </c>
      <c r="AE21" s="177">
        <f t="shared" si="38"/>
        <v>-7.2404832792000065</v>
      </c>
      <c r="AF21" s="177">
        <f t="shared" si="38"/>
        <v>-7.4413449040000064</v>
      </c>
      <c r="AG21" s="177">
        <f t="shared" si="38"/>
        <v>-7.6422065288000063</v>
      </c>
      <c r="AH21" s="177">
        <f t="shared" si="38"/>
        <v>-7.8430681536000062</v>
      </c>
      <c r="AI21" s="177">
        <f t="shared" si="38"/>
        <v>-8.0439297784000061</v>
      </c>
      <c r="AJ21" s="177">
        <f t="shared" si="38"/>
        <v>-8.244791403200006</v>
      </c>
      <c r="AK21" s="177">
        <f t="shared" si="38"/>
        <v>-8.4456530280000059</v>
      </c>
      <c r="AL21" s="177">
        <f t="shared" si="38"/>
        <v>-8.6465146528000059</v>
      </c>
      <c r="AM21" s="177">
        <f t="shared" si="38"/>
        <v>-8.8473762776000058</v>
      </c>
      <c r="AN21" s="177">
        <f t="shared" si="38"/>
        <v>-9.0482379024000039</v>
      </c>
      <c r="AO21" s="177">
        <f t="shared" si="38"/>
        <v>-9.2490995272000056</v>
      </c>
      <c r="AP21" s="177">
        <f t="shared" si="38"/>
        <v>-9.4499611520000038</v>
      </c>
      <c r="AQ21" s="177">
        <f t="shared" si="38"/>
        <v>-9.6508227768000037</v>
      </c>
      <c r="AR21" s="177">
        <f t="shared" si="38"/>
        <v>-9.8516844016000036</v>
      </c>
      <c r="AS21" s="177">
        <f t="shared" si="38"/>
        <v>-10.052546026400003</v>
      </c>
      <c r="AT21" s="177">
        <f t="shared" si="38"/>
        <v>-10.253407651200003</v>
      </c>
      <c r="AU21" s="177">
        <f t="shared" si="39"/>
        <v>-10.454269276000002</v>
      </c>
      <c r="AV21" s="177">
        <f t="shared" si="39"/>
        <v>-10.655130900800001</v>
      </c>
      <c r="AW21" s="177">
        <f t="shared" si="39"/>
        <v>-10.855992525600001</v>
      </c>
      <c r="AX21" s="177">
        <f t="shared" si="39"/>
        <v>-11.056854150400001</v>
      </c>
      <c r="AY21" s="177">
        <f t="shared" si="39"/>
        <v>-11.257715775200001</v>
      </c>
      <c r="AZ21" s="177">
        <f t="shared" si="18"/>
        <v>-11.458577399999999</v>
      </c>
      <c r="BA21" s="177">
        <f t="shared" si="19"/>
        <v>-11.057625975499999</v>
      </c>
      <c r="BB21" s="177">
        <f t="shared" si="50"/>
        <v>-10.656674550999998</v>
      </c>
      <c r="BC21" s="177">
        <f t="shared" si="50"/>
        <v>-10.255723126499998</v>
      </c>
      <c r="BD21" s="177">
        <f t="shared" si="50"/>
        <v>-9.8547717019999972</v>
      </c>
      <c r="BE21" s="177">
        <f t="shared" si="48"/>
        <v>-9.4538202774999966</v>
      </c>
      <c r="BF21" s="177">
        <f t="shared" si="48"/>
        <v>-9.0528688529999979</v>
      </c>
      <c r="BG21" s="177">
        <f t="shared" si="48"/>
        <v>-8.6519174284999973</v>
      </c>
      <c r="BH21" s="177">
        <f t="shared" si="48"/>
        <v>-8.2509660039999968</v>
      </c>
      <c r="BI21" s="177">
        <f t="shared" si="48"/>
        <v>-7.8500145794999963</v>
      </c>
      <c r="BJ21" s="177">
        <f t="shared" si="48"/>
        <v>-7.4490631549999957</v>
      </c>
      <c r="BK21" s="177">
        <f t="shared" si="48"/>
        <v>-7.048111730499997</v>
      </c>
      <c r="BL21" s="177">
        <f t="shared" si="48"/>
        <v>-6.6471603059999964</v>
      </c>
      <c r="BM21" s="177">
        <f t="shared" si="48"/>
        <v>-6.2462088814999976</v>
      </c>
      <c r="BN21" s="177">
        <f t="shared" si="48"/>
        <v>-5.8452574569999971</v>
      </c>
      <c r="BO21" s="177">
        <f t="shared" si="48"/>
        <v>-5.4443060324999974</v>
      </c>
      <c r="BP21" s="177">
        <f t="shared" si="48"/>
        <v>-5.0433546079999978</v>
      </c>
      <c r="BQ21" s="177">
        <f t="shared" si="48"/>
        <v>-4.6424031834999973</v>
      </c>
      <c r="BR21" s="177">
        <f t="shared" si="48"/>
        <v>-4.2414517589999976</v>
      </c>
      <c r="BS21" s="177">
        <f t="shared" si="48"/>
        <v>-3.8405003344999979</v>
      </c>
      <c r="BT21" s="177">
        <f t="shared" si="21"/>
        <v>-3.4395489100000005</v>
      </c>
      <c r="BU21" s="177">
        <f t="shared" si="22"/>
        <v>-2.7516391280000008</v>
      </c>
      <c r="BV21" s="177">
        <f t="shared" si="22"/>
        <v>-2.0637293460000001</v>
      </c>
      <c r="BW21" s="177">
        <f t="shared" si="22"/>
        <v>-1.3758195640000004</v>
      </c>
      <c r="BX21" s="177">
        <f t="shared" si="22"/>
        <v>-0.68790978200000019</v>
      </c>
      <c r="BY21" s="177">
        <v>0</v>
      </c>
      <c r="BZ21" s="177">
        <f t="shared" si="24"/>
        <v>0.78580729799999993</v>
      </c>
      <c r="CA21" s="177">
        <f t="shared" si="24"/>
        <v>1.5716145959999999</v>
      </c>
      <c r="CB21" s="177">
        <f t="shared" si="24"/>
        <v>2.3574218939999998</v>
      </c>
      <c r="CC21" s="177">
        <f t="shared" si="24"/>
        <v>3.1432291919999997</v>
      </c>
      <c r="CD21" s="177">
        <f t="shared" si="26"/>
        <v>3.9290364899999997</v>
      </c>
      <c r="CE21" s="177">
        <f t="shared" si="27"/>
        <v>4.9171801065</v>
      </c>
      <c r="CF21" s="177">
        <f t="shared" si="51"/>
        <v>5.9053237229999995</v>
      </c>
      <c r="CG21" s="177">
        <f t="shared" si="51"/>
        <v>6.8934673395000008</v>
      </c>
      <c r="CH21" s="177">
        <f t="shared" si="51"/>
        <v>7.8816109559999994</v>
      </c>
      <c r="CI21" s="177">
        <f t="shared" si="49"/>
        <v>8.8697545724999998</v>
      </c>
      <c r="CJ21" s="177">
        <f t="shared" si="49"/>
        <v>9.8578981890000001</v>
      </c>
      <c r="CK21" s="177">
        <f t="shared" si="49"/>
        <v>10.846041805500001</v>
      </c>
      <c r="CL21" s="177">
        <f t="shared" si="49"/>
        <v>11.834185421999999</v>
      </c>
      <c r="CM21" s="177">
        <f t="shared" si="49"/>
        <v>12.822329038499999</v>
      </c>
      <c r="CN21" s="177">
        <f t="shared" si="49"/>
        <v>13.810472654999998</v>
      </c>
      <c r="CO21" s="177">
        <f t="shared" si="49"/>
        <v>14.798616271499998</v>
      </c>
      <c r="CP21" s="177">
        <f t="shared" si="49"/>
        <v>15.786759887999999</v>
      </c>
      <c r="CQ21" s="177">
        <f t="shared" si="49"/>
        <v>16.774903504500003</v>
      </c>
      <c r="CR21" s="177">
        <f t="shared" si="49"/>
        <v>17.763047121</v>
      </c>
      <c r="CS21" s="177">
        <f t="shared" si="49"/>
        <v>18.751190737500004</v>
      </c>
      <c r="CT21" s="177">
        <f t="shared" si="49"/>
        <v>19.739334354000004</v>
      </c>
      <c r="CU21" s="177">
        <f t="shared" si="49"/>
        <v>20.727477970500004</v>
      </c>
      <c r="CV21" s="177">
        <f t="shared" si="49"/>
        <v>21.715621587000008</v>
      </c>
      <c r="CW21" s="177">
        <f t="shared" si="49"/>
        <v>22.703765203500005</v>
      </c>
      <c r="CX21" s="177">
        <f t="shared" si="29"/>
        <v>23.691908819999998</v>
      </c>
      <c r="CY21" s="177">
        <f t="shared" si="30"/>
        <v>24.923506671199998</v>
      </c>
      <c r="CZ21" s="177">
        <f t="shared" si="46"/>
        <v>26.155104522399999</v>
      </c>
      <c r="DA21" s="177">
        <f t="shared" si="46"/>
        <v>27.386702373599999</v>
      </c>
      <c r="DB21" s="177">
        <f t="shared" si="40"/>
        <v>28.618300224799999</v>
      </c>
      <c r="DC21" s="177">
        <f t="shared" si="40"/>
        <v>29.849898075999999</v>
      </c>
      <c r="DD21" s="177">
        <f t="shared" si="40"/>
        <v>31.081495927200002</v>
      </c>
      <c r="DE21" s="177">
        <f t="shared" si="40"/>
        <v>32.313093778400003</v>
      </c>
      <c r="DF21" s="177">
        <f t="shared" si="40"/>
        <v>33.544691629600003</v>
      </c>
      <c r="DG21" s="177">
        <f t="shared" si="40"/>
        <v>34.776289480800003</v>
      </c>
      <c r="DH21" s="177">
        <f t="shared" si="40"/>
        <v>36.007887331999996</v>
      </c>
      <c r="DI21" s="177">
        <f t="shared" si="40"/>
        <v>37.239485183200003</v>
      </c>
      <c r="DJ21" s="177">
        <f t="shared" si="40"/>
        <v>38.471083034399996</v>
      </c>
      <c r="DK21" s="177">
        <f t="shared" si="40"/>
        <v>39.702680885600003</v>
      </c>
      <c r="DL21" s="177">
        <f t="shared" si="40"/>
        <v>40.934278736799996</v>
      </c>
      <c r="DM21" s="177">
        <f t="shared" si="40"/>
        <v>42.165876588000003</v>
      </c>
      <c r="DN21" s="177">
        <f t="shared" si="40"/>
        <v>43.397474439200003</v>
      </c>
      <c r="DO21" s="177">
        <f t="shared" si="40"/>
        <v>44.629072290400003</v>
      </c>
      <c r="DP21" s="177">
        <f t="shared" si="40"/>
        <v>45.860670141600004</v>
      </c>
      <c r="DQ21" s="177">
        <f t="shared" si="40"/>
        <v>47.092267992800004</v>
      </c>
      <c r="DR21" s="177">
        <f t="shared" si="41"/>
        <v>48.323865844000011</v>
      </c>
      <c r="DS21" s="177">
        <f t="shared" si="41"/>
        <v>49.555463695200004</v>
      </c>
      <c r="DT21" s="177">
        <f t="shared" si="41"/>
        <v>50.787061546400011</v>
      </c>
      <c r="DU21" s="177">
        <f t="shared" si="41"/>
        <v>52.018659397600011</v>
      </c>
      <c r="DV21" s="177">
        <f t="shared" si="41"/>
        <v>53.250257248800011</v>
      </c>
      <c r="DW21" s="177">
        <f t="shared" si="32"/>
        <v>54.481855100000004</v>
      </c>
      <c r="DX21" s="177">
        <f t="shared" si="33"/>
        <v>57.169588710400006</v>
      </c>
      <c r="DY21" s="177">
        <f t="shared" si="47"/>
        <v>59.857322320800002</v>
      </c>
      <c r="DZ21" s="177">
        <f t="shared" si="47"/>
        <v>62.545055931200004</v>
      </c>
      <c r="EA21" s="177">
        <f t="shared" si="42"/>
        <v>65.232789541599999</v>
      </c>
      <c r="EB21" s="177">
        <f t="shared" si="42"/>
        <v>67.920523152000001</v>
      </c>
      <c r="EC21" s="177">
        <f t="shared" si="42"/>
        <v>70.608256762400003</v>
      </c>
      <c r="ED21" s="177">
        <f t="shared" si="42"/>
        <v>73.295990372800006</v>
      </c>
      <c r="EE21" s="177">
        <f t="shared" si="42"/>
        <v>75.983723983200008</v>
      </c>
      <c r="EF21" s="177">
        <f t="shared" si="42"/>
        <v>78.671457593599996</v>
      </c>
      <c r="EG21" s="177">
        <f t="shared" si="42"/>
        <v>81.359191203999998</v>
      </c>
      <c r="EH21" s="177">
        <f t="shared" si="42"/>
        <v>84.046924814400001</v>
      </c>
      <c r="EI21" s="177">
        <f t="shared" si="42"/>
        <v>86.734658424799989</v>
      </c>
      <c r="EJ21" s="177">
        <f t="shared" si="42"/>
        <v>89.422392035200005</v>
      </c>
      <c r="EK21" s="177">
        <f t="shared" si="42"/>
        <v>92.110125645599993</v>
      </c>
      <c r="EL21" s="177">
        <f t="shared" si="42"/>
        <v>94.79785925600001</v>
      </c>
      <c r="EM21" s="177">
        <f t="shared" si="42"/>
        <v>97.485592866399998</v>
      </c>
      <c r="EN21" s="177">
        <f t="shared" si="42"/>
        <v>100.17332647680001</v>
      </c>
      <c r="EO21" s="177">
        <f t="shared" si="42"/>
        <v>102.8610600872</v>
      </c>
      <c r="EP21" s="177">
        <f t="shared" si="42"/>
        <v>105.54879369760002</v>
      </c>
      <c r="EQ21" s="177">
        <f t="shared" si="43"/>
        <v>108.23652730800001</v>
      </c>
      <c r="ER21" s="177">
        <f t="shared" si="43"/>
        <v>110.92426091840002</v>
      </c>
      <c r="ES21" s="177">
        <f t="shared" si="43"/>
        <v>113.61199452880001</v>
      </c>
      <c r="ET21" s="177">
        <f t="shared" si="43"/>
        <v>116.29972813920003</v>
      </c>
      <c r="EU21" s="177">
        <f t="shared" si="43"/>
        <v>118.98746174960003</v>
      </c>
      <c r="EV21" s="177">
        <f t="shared" si="35"/>
        <v>121.67519536</v>
      </c>
    </row>
    <row r="22" spans="1:152" x14ac:dyDescent="0.25">
      <c r="A22" s="84">
        <v>37591</v>
      </c>
      <c r="B22" s="177">
        <f t="shared" si="12"/>
        <v>130.15964553999999</v>
      </c>
      <c r="C22" s="177">
        <f t="shared" si="13"/>
        <v>126.25031823919998</v>
      </c>
      <c r="D22" s="177">
        <f t="shared" si="44"/>
        <v>122.34099093839998</v>
      </c>
      <c r="E22" s="177">
        <f t="shared" si="44"/>
        <v>118.43166363759998</v>
      </c>
      <c r="F22" s="177">
        <f t="shared" ref="F22:U28" si="52">(($B22-$AA22)*F$2)+$AA22</f>
        <v>114.52233633679998</v>
      </c>
      <c r="G22" s="177">
        <f t="shared" si="52"/>
        <v>110.61300903599997</v>
      </c>
      <c r="H22" s="177">
        <f t="shared" si="52"/>
        <v>106.70368173519996</v>
      </c>
      <c r="I22" s="177">
        <f t="shared" si="52"/>
        <v>102.79435443439996</v>
      </c>
      <c r="J22" s="177">
        <f t="shared" si="52"/>
        <v>98.885027133599962</v>
      </c>
      <c r="K22" s="177">
        <f t="shared" si="52"/>
        <v>94.975699832799961</v>
      </c>
      <c r="L22" s="177">
        <f t="shared" si="52"/>
        <v>91.06637253199996</v>
      </c>
      <c r="M22" s="177">
        <f t="shared" si="52"/>
        <v>87.157045231199959</v>
      </c>
      <c r="N22" s="177">
        <f t="shared" si="52"/>
        <v>83.247717930399943</v>
      </c>
      <c r="O22" s="177">
        <f t="shared" si="52"/>
        <v>79.338390629599957</v>
      </c>
      <c r="P22" s="177">
        <f t="shared" si="52"/>
        <v>75.429063328799955</v>
      </c>
      <c r="Q22" s="177">
        <f t="shared" si="52"/>
        <v>71.519736027999954</v>
      </c>
      <c r="R22" s="177">
        <f t="shared" si="52"/>
        <v>67.610408727199967</v>
      </c>
      <c r="S22" s="177">
        <f t="shared" si="52"/>
        <v>63.701081426399966</v>
      </c>
      <c r="T22" s="177">
        <f t="shared" si="52"/>
        <v>59.791754125599965</v>
      </c>
      <c r="U22" s="177">
        <f t="shared" si="52"/>
        <v>55.882426824799964</v>
      </c>
      <c r="V22" s="177">
        <f t="shared" si="37"/>
        <v>51.973099523999963</v>
      </c>
      <c r="W22" s="177">
        <f t="shared" si="37"/>
        <v>48.063772223199962</v>
      </c>
      <c r="X22" s="177">
        <f t="shared" si="37"/>
        <v>44.154444922399968</v>
      </c>
      <c r="Y22" s="177">
        <f t="shared" si="37"/>
        <v>40.245117621599967</v>
      </c>
      <c r="Z22" s="177">
        <f t="shared" si="37"/>
        <v>36.335790320799966</v>
      </c>
      <c r="AA22" s="177">
        <f t="shared" si="15"/>
        <v>32.42646302</v>
      </c>
      <c r="AB22" s="177">
        <f t="shared" si="16"/>
        <v>31.374944616000001</v>
      </c>
      <c r="AC22" s="177">
        <f t="shared" si="45"/>
        <v>30.323426211999998</v>
      </c>
      <c r="AD22" s="177">
        <f t="shared" si="45"/>
        <v>29.271907807999998</v>
      </c>
      <c r="AE22" s="177">
        <f t="shared" ref="AE22:AT28" si="53">(($AA22-$AZ22)*AE$2)+$AZ22</f>
        <v>28.220389403999995</v>
      </c>
      <c r="AF22" s="177">
        <f t="shared" si="53"/>
        <v>27.168870999999996</v>
      </c>
      <c r="AG22" s="177">
        <f t="shared" si="53"/>
        <v>26.117352595999993</v>
      </c>
      <c r="AH22" s="177">
        <f t="shared" si="53"/>
        <v>25.065834191999993</v>
      </c>
      <c r="AI22" s="177">
        <f t="shared" si="53"/>
        <v>24.014315787999994</v>
      </c>
      <c r="AJ22" s="177">
        <f t="shared" si="53"/>
        <v>22.962797383999991</v>
      </c>
      <c r="AK22" s="177">
        <f t="shared" si="53"/>
        <v>21.911278979999992</v>
      </c>
      <c r="AL22" s="177">
        <f t="shared" si="53"/>
        <v>20.859760575999992</v>
      </c>
      <c r="AM22" s="177">
        <f t="shared" si="53"/>
        <v>19.808242171999989</v>
      </c>
      <c r="AN22" s="177">
        <f t="shared" si="53"/>
        <v>18.75672376799999</v>
      </c>
      <c r="AO22" s="177">
        <f t="shared" si="53"/>
        <v>17.70520536399999</v>
      </c>
      <c r="AP22" s="177">
        <f t="shared" si="53"/>
        <v>16.653686959999991</v>
      </c>
      <c r="AQ22" s="177">
        <f t="shared" si="53"/>
        <v>15.602168555999992</v>
      </c>
      <c r="AR22" s="177">
        <f t="shared" si="53"/>
        <v>14.550650151999992</v>
      </c>
      <c r="AS22" s="177">
        <f t="shared" si="53"/>
        <v>13.499131747999993</v>
      </c>
      <c r="AT22" s="177">
        <f t="shared" si="53"/>
        <v>12.447613343999993</v>
      </c>
      <c r="AU22" s="177">
        <f t="shared" si="39"/>
        <v>11.396094939999992</v>
      </c>
      <c r="AV22" s="177">
        <f t="shared" si="39"/>
        <v>10.344576535999991</v>
      </c>
      <c r="AW22" s="177">
        <f t="shared" si="39"/>
        <v>9.2930581319999916</v>
      </c>
      <c r="AX22" s="177">
        <f t="shared" si="39"/>
        <v>8.2415397279999922</v>
      </c>
      <c r="AY22" s="177">
        <f t="shared" si="39"/>
        <v>7.1900213239999911</v>
      </c>
      <c r="AZ22" s="177">
        <f t="shared" si="18"/>
        <v>6.1385029200000005</v>
      </c>
      <c r="BA22" s="177">
        <f t="shared" si="19"/>
        <v>5.8226605600000001</v>
      </c>
      <c r="BB22" s="177">
        <f t="shared" si="50"/>
        <v>5.5068181999999997</v>
      </c>
      <c r="BC22" s="177">
        <f t="shared" si="50"/>
        <v>5.1909758399999992</v>
      </c>
      <c r="BD22" s="177">
        <f t="shared" si="50"/>
        <v>4.8751334799999997</v>
      </c>
      <c r="BE22" s="177">
        <f t="shared" si="48"/>
        <v>4.5592911199999993</v>
      </c>
      <c r="BF22" s="177">
        <f t="shared" si="48"/>
        <v>4.2434487599999988</v>
      </c>
      <c r="BG22" s="177">
        <f t="shared" si="48"/>
        <v>3.9276063999999984</v>
      </c>
      <c r="BH22" s="177">
        <f t="shared" si="48"/>
        <v>3.611764039999998</v>
      </c>
      <c r="BI22" s="177">
        <f t="shared" si="48"/>
        <v>3.2959216799999975</v>
      </c>
      <c r="BJ22" s="177">
        <f t="shared" si="48"/>
        <v>2.9800793199999975</v>
      </c>
      <c r="BK22" s="177">
        <f t="shared" si="48"/>
        <v>2.664236959999998</v>
      </c>
      <c r="BL22" s="177">
        <f t="shared" si="48"/>
        <v>2.348394599999998</v>
      </c>
      <c r="BM22" s="177">
        <f t="shared" si="48"/>
        <v>2.032552239999998</v>
      </c>
      <c r="BN22" s="177">
        <f t="shared" si="48"/>
        <v>1.7167098799999978</v>
      </c>
      <c r="BO22" s="177">
        <f t="shared" si="48"/>
        <v>1.400867519999998</v>
      </c>
      <c r="BP22" s="177">
        <f t="shared" si="48"/>
        <v>1.085025159999998</v>
      </c>
      <c r="BQ22" s="177">
        <f t="shared" si="48"/>
        <v>0.76918279999999806</v>
      </c>
      <c r="BR22" s="177">
        <f t="shared" si="48"/>
        <v>0.45334043999999796</v>
      </c>
      <c r="BS22" s="177">
        <f t="shared" si="48"/>
        <v>0.13749807999999791</v>
      </c>
      <c r="BT22" s="177">
        <f t="shared" si="21"/>
        <v>-0.17834428000000013</v>
      </c>
      <c r="BU22" s="177">
        <f t="shared" si="22"/>
        <v>-0.14267542400000011</v>
      </c>
      <c r="BV22" s="177">
        <f t="shared" si="22"/>
        <v>-0.10700656800000008</v>
      </c>
      <c r="BW22" s="177">
        <f t="shared" si="22"/>
        <v>-7.1337712000000053E-2</v>
      </c>
      <c r="BX22" s="177">
        <f t="shared" si="22"/>
        <v>-3.5668856000000027E-2</v>
      </c>
      <c r="BY22" s="177">
        <v>0</v>
      </c>
      <c r="BZ22" s="177">
        <f t="shared" si="24"/>
        <v>0.15866388800000009</v>
      </c>
      <c r="CA22" s="177">
        <f t="shared" si="24"/>
        <v>0.31732777600000017</v>
      </c>
      <c r="CB22" s="177">
        <f t="shared" si="24"/>
        <v>0.47599166400000015</v>
      </c>
      <c r="CC22" s="177">
        <f t="shared" si="24"/>
        <v>0.63465555200000034</v>
      </c>
      <c r="CD22" s="177">
        <f t="shared" si="26"/>
        <v>0.79331944000000032</v>
      </c>
      <c r="CE22" s="177">
        <f t="shared" si="27"/>
        <v>1.2125462375000002</v>
      </c>
      <c r="CF22" s="177">
        <f t="shared" si="51"/>
        <v>1.6317730350000004</v>
      </c>
      <c r="CG22" s="177">
        <f t="shared" si="51"/>
        <v>2.0509998325000005</v>
      </c>
      <c r="CH22" s="177">
        <f t="shared" si="51"/>
        <v>2.4702266300000004</v>
      </c>
      <c r="CI22" s="177">
        <f t="shared" si="49"/>
        <v>2.8894534275000003</v>
      </c>
      <c r="CJ22" s="177">
        <f t="shared" si="49"/>
        <v>3.3086802250000003</v>
      </c>
      <c r="CK22" s="177">
        <f t="shared" si="49"/>
        <v>3.7279070225000002</v>
      </c>
      <c r="CL22" s="177">
        <f t="shared" si="49"/>
        <v>4.1471338200000005</v>
      </c>
      <c r="CM22" s="177">
        <f t="shared" si="49"/>
        <v>4.5663606175</v>
      </c>
      <c r="CN22" s="177">
        <f t="shared" si="49"/>
        <v>4.9855874149999995</v>
      </c>
      <c r="CO22" s="177">
        <f t="shared" si="49"/>
        <v>5.4048142124999998</v>
      </c>
      <c r="CP22" s="177">
        <f t="shared" si="49"/>
        <v>5.8240410100000002</v>
      </c>
      <c r="CQ22" s="177">
        <f t="shared" si="49"/>
        <v>6.2432678075000005</v>
      </c>
      <c r="CR22" s="177">
        <f t="shared" si="49"/>
        <v>6.6624946050000009</v>
      </c>
      <c r="CS22" s="177">
        <f t="shared" si="49"/>
        <v>7.0817214025000013</v>
      </c>
      <c r="CT22" s="177">
        <f t="shared" si="49"/>
        <v>7.5009482000000016</v>
      </c>
      <c r="CU22" s="177">
        <f t="shared" si="49"/>
        <v>7.920174997500002</v>
      </c>
      <c r="CV22" s="177">
        <f t="shared" si="49"/>
        <v>8.3394017950000023</v>
      </c>
      <c r="CW22" s="177">
        <f t="shared" si="49"/>
        <v>8.7586285925000027</v>
      </c>
      <c r="CX22" s="177">
        <f t="shared" si="29"/>
        <v>9.1778553900000013</v>
      </c>
      <c r="CY22" s="177">
        <f t="shared" si="30"/>
        <v>9.9339813348000021</v>
      </c>
      <c r="CZ22" s="177">
        <f t="shared" si="46"/>
        <v>10.690107279600001</v>
      </c>
      <c r="DA22" s="177">
        <f t="shared" si="46"/>
        <v>11.4462332244</v>
      </c>
      <c r="DB22" s="177">
        <f t="shared" ref="DB22:DQ28" si="54">(($DW22-$CX22)*DB$2)+$CX22</f>
        <v>12.202359169200001</v>
      </c>
      <c r="DC22" s="177">
        <f t="shared" si="54"/>
        <v>12.958485114000002</v>
      </c>
      <c r="DD22" s="177">
        <f t="shared" si="54"/>
        <v>13.714611058800003</v>
      </c>
      <c r="DE22" s="177">
        <f t="shared" si="54"/>
        <v>14.470737003600002</v>
      </c>
      <c r="DF22" s="177">
        <f t="shared" si="54"/>
        <v>15.226862948400001</v>
      </c>
      <c r="DG22" s="177">
        <f t="shared" si="54"/>
        <v>15.982988893200002</v>
      </c>
      <c r="DH22" s="177">
        <f t="shared" si="54"/>
        <v>16.739114837999999</v>
      </c>
      <c r="DI22" s="177">
        <f t="shared" si="54"/>
        <v>17.4952407828</v>
      </c>
      <c r="DJ22" s="177">
        <f t="shared" si="54"/>
        <v>18.251366727600001</v>
      </c>
      <c r="DK22" s="177">
        <f t="shared" si="54"/>
        <v>19.007492672399998</v>
      </c>
      <c r="DL22" s="177">
        <f t="shared" si="54"/>
        <v>19.763618617200002</v>
      </c>
      <c r="DM22" s="177">
        <f t="shared" si="54"/>
        <v>20.519744562</v>
      </c>
      <c r="DN22" s="177">
        <f t="shared" si="54"/>
        <v>21.2758705068</v>
      </c>
      <c r="DO22" s="177">
        <f t="shared" si="54"/>
        <v>22.031996451600001</v>
      </c>
      <c r="DP22" s="177">
        <f t="shared" si="54"/>
        <v>22.788122396400002</v>
      </c>
      <c r="DQ22" s="177">
        <f t="shared" si="54"/>
        <v>23.544248341200003</v>
      </c>
      <c r="DR22" s="177">
        <f t="shared" si="41"/>
        <v>24.300374286000004</v>
      </c>
      <c r="DS22" s="177">
        <f t="shared" si="41"/>
        <v>25.056500230800005</v>
      </c>
      <c r="DT22" s="177">
        <f t="shared" si="41"/>
        <v>25.812626175600005</v>
      </c>
      <c r="DU22" s="177">
        <f t="shared" si="41"/>
        <v>26.568752120400006</v>
      </c>
      <c r="DV22" s="177">
        <f t="shared" si="41"/>
        <v>27.324878065200007</v>
      </c>
      <c r="DW22" s="177">
        <f t="shared" si="32"/>
        <v>28.081004010000001</v>
      </c>
      <c r="DX22" s="177">
        <f t="shared" si="33"/>
        <v>30.068712875999999</v>
      </c>
      <c r="DY22" s="177">
        <f t="shared" si="47"/>
        <v>32.056421741999998</v>
      </c>
      <c r="DZ22" s="177">
        <f t="shared" si="47"/>
        <v>34.044130608000003</v>
      </c>
      <c r="EA22" s="177">
        <f t="shared" ref="EA22:EP28" si="55">(($EV22-$DW22)*EA$2)+$DW22</f>
        <v>36.031839474000002</v>
      </c>
      <c r="EB22" s="177">
        <f t="shared" si="55"/>
        <v>38.01954834</v>
      </c>
      <c r="EC22" s="177">
        <f t="shared" si="55"/>
        <v>40.007257205999998</v>
      </c>
      <c r="ED22" s="177">
        <f t="shared" si="55"/>
        <v>41.994966071999997</v>
      </c>
      <c r="EE22" s="177">
        <f t="shared" si="55"/>
        <v>43.982674938000002</v>
      </c>
      <c r="EF22" s="177">
        <f t="shared" si="55"/>
        <v>45.970383803999994</v>
      </c>
      <c r="EG22" s="177">
        <f t="shared" si="55"/>
        <v>47.958092669999999</v>
      </c>
      <c r="EH22" s="177">
        <f t="shared" si="55"/>
        <v>49.945801535999998</v>
      </c>
      <c r="EI22" s="177">
        <f t="shared" si="55"/>
        <v>51.933510401999996</v>
      </c>
      <c r="EJ22" s="177">
        <f t="shared" si="55"/>
        <v>53.921219267999994</v>
      </c>
      <c r="EK22" s="177">
        <f t="shared" si="55"/>
        <v>55.908928133999993</v>
      </c>
      <c r="EL22" s="177">
        <f t="shared" si="55"/>
        <v>57.896636999999998</v>
      </c>
      <c r="EM22" s="177">
        <f t="shared" si="55"/>
        <v>59.884345866000004</v>
      </c>
      <c r="EN22" s="177">
        <f t="shared" si="55"/>
        <v>61.872054732000002</v>
      </c>
      <c r="EO22" s="177">
        <f t="shared" si="55"/>
        <v>63.859763598000001</v>
      </c>
      <c r="EP22" s="177">
        <f t="shared" si="55"/>
        <v>65.847472464000006</v>
      </c>
      <c r="EQ22" s="177">
        <f t="shared" si="43"/>
        <v>67.835181330000012</v>
      </c>
      <c r="ER22" s="177">
        <f t="shared" si="43"/>
        <v>69.822890196000003</v>
      </c>
      <c r="ES22" s="177">
        <f t="shared" si="43"/>
        <v>71.810599062000009</v>
      </c>
      <c r="ET22" s="177">
        <f t="shared" si="43"/>
        <v>73.798307928000014</v>
      </c>
      <c r="EU22" s="177">
        <f t="shared" si="43"/>
        <v>75.786016794000005</v>
      </c>
      <c r="EV22" s="177">
        <f t="shared" si="35"/>
        <v>77.773725659999997</v>
      </c>
    </row>
    <row r="23" spans="1:152" x14ac:dyDescent="0.25">
      <c r="A23" s="84">
        <v>37622</v>
      </c>
      <c r="B23" s="177">
        <f t="shared" si="12"/>
        <v>-150.03987831000001</v>
      </c>
      <c r="C23" s="177">
        <f t="shared" si="13"/>
        <v>-147.09991972680001</v>
      </c>
      <c r="D23" s="177">
        <f t="shared" si="44"/>
        <v>-144.15996114360001</v>
      </c>
      <c r="E23" s="177">
        <f t="shared" si="44"/>
        <v>-141.22000256039999</v>
      </c>
      <c r="F23" s="177">
        <f t="shared" si="52"/>
        <v>-138.28004397719999</v>
      </c>
      <c r="G23" s="177">
        <f t="shared" si="52"/>
        <v>-135.340085394</v>
      </c>
      <c r="H23" s="177">
        <f t="shared" si="52"/>
        <v>-132.40012681079997</v>
      </c>
      <c r="I23" s="177">
        <f t="shared" si="52"/>
        <v>-129.46016822759998</v>
      </c>
      <c r="J23" s="177">
        <f t="shared" si="52"/>
        <v>-126.52020964439998</v>
      </c>
      <c r="K23" s="177">
        <f t="shared" si="52"/>
        <v>-123.58025106119999</v>
      </c>
      <c r="L23" s="177">
        <f t="shared" si="52"/>
        <v>-120.64029247799998</v>
      </c>
      <c r="M23" s="177">
        <f t="shared" si="52"/>
        <v>-117.70033389479997</v>
      </c>
      <c r="N23" s="177">
        <f t="shared" si="52"/>
        <v>-114.76037531159997</v>
      </c>
      <c r="O23" s="177">
        <f t="shared" si="52"/>
        <v>-111.82041672839998</v>
      </c>
      <c r="P23" s="177">
        <f t="shared" si="52"/>
        <v>-108.88045814519998</v>
      </c>
      <c r="Q23" s="177">
        <f t="shared" si="52"/>
        <v>-105.94049956199997</v>
      </c>
      <c r="R23" s="177">
        <f t="shared" si="52"/>
        <v>-103.00054097879998</v>
      </c>
      <c r="S23" s="177">
        <f t="shared" si="52"/>
        <v>-100.06058239559998</v>
      </c>
      <c r="T23" s="177">
        <f t="shared" si="52"/>
        <v>-97.120623812399984</v>
      </c>
      <c r="U23" s="177">
        <f t="shared" si="52"/>
        <v>-94.180665229199974</v>
      </c>
      <c r="V23" s="177">
        <f t="shared" si="37"/>
        <v>-91.240706645999978</v>
      </c>
      <c r="W23" s="177">
        <f t="shared" si="37"/>
        <v>-88.300748062799983</v>
      </c>
      <c r="X23" s="177">
        <f t="shared" si="37"/>
        <v>-85.360789479599973</v>
      </c>
      <c r="Y23" s="177">
        <f t="shared" si="37"/>
        <v>-82.420830896399977</v>
      </c>
      <c r="Z23" s="177">
        <f t="shared" si="37"/>
        <v>-79.480872313199981</v>
      </c>
      <c r="AA23" s="177">
        <f t="shared" si="15"/>
        <v>-76.54091373</v>
      </c>
      <c r="AB23" s="177">
        <f t="shared" si="16"/>
        <v>-74.932151855200004</v>
      </c>
      <c r="AC23" s="177">
        <f t="shared" si="45"/>
        <v>-73.323389980399995</v>
      </c>
      <c r="AD23" s="177">
        <f t="shared" si="45"/>
        <v>-71.714628105599985</v>
      </c>
      <c r="AE23" s="177">
        <f t="shared" si="53"/>
        <v>-70.10586623079999</v>
      </c>
      <c r="AF23" s="177">
        <f t="shared" si="53"/>
        <v>-68.497104355999994</v>
      </c>
      <c r="AG23" s="177">
        <f t="shared" si="53"/>
        <v>-66.888342481199999</v>
      </c>
      <c r="AH23" s="177">
        <f t="shared" si="53"/>
        <v>-65.279580606399989</v>
      </c>
      <c r="AI23" s="177">
        <f t="shared" si="53"/>
        <v>-63.670818731599994</v>
      </c>
      <c r="AJ23" s="177">
        <f t="shared" si="53"/>
        <v>-62.062056856799984</v>
      </c>
      <c r="AK23" s="177">
        <f t="shared" si="53"/>
        <v>-60.453294981999989</v>
      </c>
      <c r="AL23" s="177">
        <f t="shared" si="53"/>
        <v>-58.844533107199979</v>
      </c>
      <c r="AM23" s="177">
        <f t="shared" si="53"/>
        <v>-57.235771232399983</v>
      </c>
      <c r="AN23" s="177">
        <f t="shared" si="53"/>
        <v>-55.627009357599988</v>
      </c>
      <c r="AO23" s="177">
        <f t="shared" si="53"/>
        <v>-54.018247482799985</v>
      </c>
      <c r="AP23" s="177">
        <f t="shared" si="53"/>
        <v>-52.409485607999983</v>
      </c>
      <c r="AQ23" s="177">
        <f t="shared" si="53"/>
        <v>-50.800723733199987</v>
      </c>
      <c r="AR23" s="177">
        <f t="shared" si="53"/>
        <v>-49.191961858399985</v>
      </c>
      <c r="AS23" s="177">
        <f t="shared" si="53"/>
        <v>-47.583199983599989</v>
      </c>
      <c r="AT23" s="177">
        <f t="shared" si="53"/>
        <v>-45.974438108799987</v>
      </c>
      <c r="AU23" s="177">
        <f t="shared" si="39"/>
        <v>-44.365676233999991</v>
      </c>
      <c r="AV23" s="177">
        <f t="shared" si="39"/>
        <v>-42.756914359199989</v>
      </c>
      <c r="AW23" s="177">
        <f t="shared" si="39"/>
        <v>-41.148152484399986</v>
      </c>
      <c r="AX23" s="177">
        <f t="shared" si="39"/>
        <v>-39.539390609599984</v>
      </c>
      <c r="AY23" s="177">
        <f t="shared" si="39"/>
        <v>-37.930628734799988</v>
      </c>
      <c r="AZ23" s="177">
        <f t="shared" si="18"/>
        <v>-36.32186686</v>
      </c>
      <c r="BA23" s="177">
        <f t="shared" si="19"/>
        <v>-34.848072799000001</v>
      </c>
      <c r="BB23" s="177">
        <f t="shared" si="50"/>
        <v>-33.374278737999994</v>
      </c>
      <c r="BC23" s="177">
        <f t="shared" si="50"/>
        <v>-31.900484676999994</v>
      </c>
      <c r="BD23" s="177">
        <f t="shared" si="50"/>
        <v>-30.426690615999995</v>
      </c>
      <c r="BE23" s="177">
        <f t="shared" si="48"/>
        <v>-28.952896554999995</v>
      </c>
      <c r="BF23" s="177">
        <f t="shared" si="48"/>
        <v>-27.479102493999989</v>
      </c>
      <c r="BG23" s="177">
        <f t="shared" si="48"/>
        <v>-26.005308432999989</v>
      </c>
      <c r="BH23" s="177">
        <f t="shared" si="48"/>
        <v>-24.53151437199999</v>
      </c>
      <c r="BI23" s="177">
        <f t="shared" si="48"/>
        <v>-23.05772031099999</v>
      </c>
      <c r="BJ23" s="177">
        <f t="shared" si="48"/>
        <v>-21.58392624999999</v>
      </c>
      <c r="BK23" s="177">
        <f t="shared" si="48"/>
        <v>-20.110132188999991</v>
      </c>
      <c r="BL23" s="177">
        <f t="shared" si="48"/>
        <v>-18.636338127999991</v>
      </c>
      <c r="BM23" s="177">
        <f t="shared" si="48"/>
        <v>-17.162544066999992</v>
      </c>
      <c r="BN23" s="177">
        <f t="shared" si="48"/>
        <v>-15.688750005999989</v>
      </c>
      <c r="BO23" s="177">
        <f t="shared" si="48"/>
        <v>-14.214955944999989</v>
      </c>
      <c r="BP23" s="177">
        <f t="shared" si="48"/>
        <v>-12.74116188399999</v>
      </c>
      <c r="BQ23" s="177">
        <f t="shared" si="48"/>
        <v>-11.26736782299999</v>
      </c>
      <c r="BR23" s="177">
        <f t="shared" si="48"/>
        <v>-9.7935737619999905</v>
      </c>
      <c r="BS23" s="177">
        <f t="shared" si="48"/>
        <v>-8.319779700999991</v>
      </c>
      <c r="BT23" s="177">
        <f t="shared" si="21"/>
        <v>-6.8459856400000003</v>
      </c>
      <c r="BU23" s="177">
        <f t="shared" si="22"/>
        <v>-5.4767885120000006</v>
      </c>
      <c r="BV23" s="177">
        <f t="shared" si="22"/>
        <v>-4.107591384</v>
      </c>
      <c r="BW23" s="177">
        <f t="shared" si="22"/>
        <v>-2.7383942560000003</v>
      </c>
      <c r="BX23" s="177">
        <f t="shared" si="22"/>
        <v>-1.3691971280000002</v>
      </c>
      <c r="BY23" s="177">
        <v>0</v>
      </c>
      <c r="BZ23" s="177">
        <f t="shared" si="24"/>
        <v>1.323900394</v>
      </c>
      <c r="CA23" s="177">
        <f t="shared" si="24"/>
        <v>2.6478007880000001</v>
      </c>
      <c r="CB23" s="177">
        <f t="shared" si="24"/>
        <v>3.9717011819999999</v>
      </c>
      <c r="CC23" s="177">
        <f t="shared" si="24"/>
        <v>5.2956015760000001</v>
      </c>
      <c r="CD23" s="177">
        <f t="shared" si="26"/>
        <v>6.61950197</v>
      </c>
      <c r="CE23" s="177">
        <f t="shared" si="27"/>
        <v>7.826776948</v>
      </c>
      <c r="CF23" s="177">
        <f t="shared" si="51"/>
        <v>9.0340519260000001</v>
      </c>
      <c r="CG23" s="177">
        <f t="shared" si="51"/>
        <v>10.241326904000001</v>
      </c>
      <c r="CH23" s="177">
        <f t="shared" si="51"/>
        <v>11.448601882</v>
      </c>
      <c r="CI23" s="177">
        <f t="shared" si="49"/>
        <v>12.655876859999999</v>
      </c>
      <c r="CJ23" s="177">
        <f t="shared" si="49"/>
        <v>13.863151837999999</v>
      </c>
      <c r="CK23" s="177">
        <f t="shared" si="49"/>
        <v>15.070426815999998</v>
      </c>
      <c r="CL23" s="177">
        <f t="shared" si="49"/>
        <v>16.277701793999999</v>
      </c>
      <c r="CM23" s="177">
        <f t="shared" si="49"/>
        <v>17.484976771999996</v>
      </c>
      <c r="CN23" s="177">
        <f t="shared" si="49"/>
        <v>18.692251749999997</v>
      </c>
      <c r="CO23" s="177">
        <f t="shared" si="49"/>
        <v>19.899526727999998</v>
      </c>
      <c r="CP23" s="177">
        <f t="shared" si="49"/>
        <v>21.106801705999999</v>
      </c>
      <c r="CQ23" s="177">
        <f t="shared" si="49"/>
        <v>22.314076684</v>
      </c>
      <c r="CR23" s="177">
        <f t="shared" si="49"/>
        <v>23.521351662000001</v>
      </c>
      <c r="CS23" s="177">
        <f t="shared" si="49"/>
        <v>24.728626640000002</v>
      </c>
      <c r="CT23" s="177">
        <f t="shared" si="49"/>
        <v>25.935901618000003</v>
      </c>
      <c r="CU23" s="177">
        <f t="shared" si="49"/>
        <v>27.143176596000004</v>
      </c>
      <c r="CV23" s="177">
        <f t="shared" si="49"/>
        <v>28.350451574000004</v>
      </c>
      <c r="CW23" s="177">
        <f t="shared" si="49"/>
        <v>29.557726552000005</v>
      </c>
      <c r="CX23" s="177">
        <f t="shared" si="29"/>
        <v>30.765001529999999</v>
      </c>
      <c r="CY23" s="177">
        <f t="shared" si="30"/>
        <v>31.764251252000001</v>
      </c>
      <c r="CZ23" s="177">
        <f t="shared" si="46"/>
        <v>32.763500974000003</v>
      </c>
      <c r="DA23" s="177">
        <f t="shared" si="46"/>
        <v>33.762750695999998</v>
      </c>
      <c r="DB23" s="177">
        <f t="shared" si="54"/>
        <v>34.762000418</v>
      </c>
      <c r="DC23" s="177">
        <f t="shared" si="54"/>
        <v>35.761250140000001</v>
      </c>
      <c r="DD23" s="177">
        <f t="shared" si="54"/>
        <v>36.760499862000003</v>
      </c>
      <c r="DE23" s="177">
        <f t="shared" si="54"/>
        <v>37.759749583999998</v>
      </c>
      <c r="DF23" s="177">
        <f t="shared" si="54"/>
        <v>38.758999306</v>
      </c>
      <c r="DG23" s="177">
        <f t="shared" si="54"/>
        <v>39.758249028000002</v>
      </c>
      <c r="DH23" s="177">
        <f t="shared" si="54"/>
        <v>40.757498749999996</v>
      </c>
      <c r="DI23" s="177">
        <f t="shared" si="54"/>
        <v>41.756748471999998</v>
      </c>
      <c r="DJ23" s="177">
        <f t="shared" si="54"/>
        <v>42.755998194</v>
      </c>
      <c r="DK23" s="177">
        <f t="shared" si="54"/>
        <v>43.755247916000002</v>
      </c>
      <c r="DL23" s="177">
        <f t="shared" si="54"/>
        <v>44.754497638000004</v>
      </c>
      <c r="DM23" s="177">
        <f t="shared" si="54"/>
        <v>45.753747359999998</v>
      </c>
      <c r="DN23" s="177">
        <f t="shared" si="54"/>
        <v>46.752997082</v>
      </c>
      <c r="DO23" s="177">
        <f t="shared" si="54"/>
        <v>47.752246804000002</v>
      </c>
      <c r="DP23" s="177">
        <f t="shared" si="54"/>
        <v>48.751496526000004</v>
      </c>
      <c r="DQ23" s="177">
        <f t="shared" si="54"/>
        <v>49.750746248000006</v>
      </c>
      <c r="DR23" s="177">
        <f t="shared" si="41"/>
        <v>50.749995970000001</v>
      </c>
      <c r="DS23" s="177">
        <f t="shared" si="41"/>
        <v>51.749245692000002</v>
      </c>
      <c r="DT23" s="177">
        <f t="shared" si="41"/>
        <v>52.748495414000004</v>
      </c>
      <c r="DU23" s="177">
        <f t="shared" si="41"/>
        <v>53.747745136000006</v>
      </c>
      <c r="DV23" s="177">
        <f t="shared" si="41"/>
        <v>54.746994858000008</v>
      </c>
      <c r="DW23" s="177">
        <f t="shared" si="32"/>
        <v>55.746244580000003</v>
      </c>
      <c r="DX23" s="177">
        <f t="shared" si="33"/>
        <v>57.140509659199999</v>
      </c>
      <c r="DY23" s="177">
        <f t="shared" si="47"/>
        <v>58.534774738400003</v>
      </c>
      <c r="DZ23" s="177">
        <f t="shared" si="47"/>
        <v>59.9290398176</v>
      </c>
      <c r="EA23" s="177">
        <f t="shared" si="55"/>
        <v>61.323304896800003</v>
      </c>
      <c r="EB23" s="177">
        <f t="shared" si="55"/>
        <v>62.717569976</v>
      </c>
      <c r="EC23" s="177">
        <f t="shared" si="55"/>
        <v>64.111835055200004</v>
      </c>
      <c r="ED23" s="177">
        <f t="shared" si="55"/>
        <v>65.5061001344</v>
      </c>
      <c r="EE23" s="177">
        <f t="shared" si="55"/>
        <v>66.900365213599997</v>
      </c>
      <c r="EF23" s="177">
        <f t="shared" si="55"/>
        <v>68.294630292800008</v>
      </c>
      <c r="EG23" s="177">
        <f t="shared" si="55"/>
        <v>69.688895372000005</v>
      </c>
      <c r="EH23" s="177">
        <f t="shared" si="55"/>
        <v>71.083160451200001</v>
      </c>
      <c r="EI23" s="177">
        <f t="shared" si="55"/>
        <v>72.477425530399998</v>
      </c>
      <c r="EJ23" s="177">
        <f t="shared" si="55"/>
        <v>73.871690609599995</v>
      </c>
      <c r="EK23" s="177">
        <f t="shared" si="55"/>
        <v>75.265955688800005</v>
      </c>
      <c r="EL23" s="177">
        <f t="shared" si="55"/>
        <v>76.660220768000002</v>
      </c>
      <c r="EM23" s="177">
        <f t="shared" si="55"/>
        <v>78.054485847199999</v>
      </c>
      <c r="EN23" s="177">
        <f t="shared" si="55"/>
        <v>79.448750926399995</v>
      </c>
      <c r="EO23" s="177">
        <f t="shared" si="55"/>
        <v>80.843016005600006</v>
      </c>
      <c r="EP23" s="177">
        <f t="shared" si="55"/>
        <v>82.237281084800003</v>
      </c>
      <c r="EQ23" s="177">
        <f t="shared" si="43"/>
        <v>83.631546164</v>
      </c>
      <c r="ER23" s="177">
        <f t="shared" si="43"/>
        <v>85.025811243199996</v>
      </c>
      <c r="ES23" s="177">
        <f t="shared" si="43"/>
        <v>86.420076322400007</v>
      </c>
      <c r="ET23" s="177">
        <f t="shared" si="43"/>
        <v>87.814341401600004</v>
      </c>
      <c r="EU23" s="177">
        <f t="shared" si="43"/>
        <v>89.2086064808</v>
      </c>
      <c r="EV23" s="177">
        <f t="shared" si="35"/>
        <v>90.602871559999997</v>
      </c>
    </row>
    <row r="24" spans="1:152" x14ac:dyDescent="0.25">
      <c r="A24" s="84">
        <v>37653</v>
      </c>
      <c r="B24" s="177">
        <f t="shared" si="12"/>
        <v>-149.36994137000002</v>
      </c>
      <c r="C24" s="177">
        <f t="shared" si="13"/>
        <v>-146.4667157344</v>
      </c>
      <c r="D24" s="177">
        <f t="shared" si="44"/>
        <v>-143.5634900988</v>
      </c>
      <c r="E24" s="177">
        <f t="shared" si="44"/>
        <v>-140.66026446320001</v>
      </c>
      <c r="F24" s="177">
        <f t="shared" si="52"/>
        <v>-137.75703882760001</v>
      </c>
      <c r="G24" s="177">
        <f t="shared" si="52"/>
        <v>-134.85381319200002</v>
      </c>
      <c r="H24" s="177">
        <f t="shared" si="52"/>
        <v>-131.9505875564</v>
      </c>
      <c r="I24" s="177">
        <f t="shared" si="52"/>
        <v>-129.0473619208</v>
      </c>
      <c r="J24" s="177">
        <f t="shared" si="52"/>
        <v>-126.14413628519999</v>
      </c>
      <c r="K24" s="177">
        <f t="shared" si="52"/>
        <v>-123.24091064959998</v>
      </c>
      <c r="L24" s="177">
        <f t="shared" si="52"/>
        <v>-120.33768501399999</v>
      </c>
      <c r="M24" s="177">
        <f t="shared" si="52"/>
        <v>-117.43445937839998</v>
      </c>
      <c r="N24" s="177">
        <f t="shared" si="52"/>
        <v>-114.53123374279997</v>
      </c>
      <c r="O24" s="177">
        <f t="shared" si="52"/>
        <v>-111.62800810719997</v>
      </c>
      <c r="P24" s="177">
        <f t="shared" si="52"/>
        <v>-108.72478247159998</v>
      </c>
      <c r="Q24" s="177">
        <f t="shared" si="52"/>
        <v>-105.82155683599998</v>
      </c>
      <c r="R24" s="177">
        <f t="shared" si="52"/>
        <v>-102.91833120039998</v>
      </c>
      <c r="S24" s="177">
        <f t="shared" si="52"/>
        <v>-100.01510556479998</v>
      </c>
      <c r="T24" s="177">
        <f t="shared" si="52"/>
        <v>-97.111879929199972</v>
      </c>
      <c r="U24" s="177">
        <f t="shared" si="52"/>
        <v>-94.208654293599977</v>
      </c>
      <c r="V24" s="177">
        <f t="shared" si="37"/>
        <v>-91.305428657999983</v>
      </c>
      <c r="W24" s="177">
        <f t="shared" si="37"/>
        <v>-88.402203022399974</v>
      </c>
      <c r="X24" s="177">
        <f t="shared" si="37"/>
        <v>-85.498977386799979</v>
      </c>
      <c r="Y24" s="177">
        <f t="shared" si="37"/>
        <v>-82.59575175119997</v>
      </c>
      <c r="Z24" s="177">
        <f t="shared" si="37"/>
        <v>-79.692526115599975</v>
      </c>
      <c r="AA24" s="177">
        <f t="shared" si="15"/>
        <v>-76.789300479999994</v>
      </c>
      <c r="AB24" s="177">
        <f t="shared" si="16"/>
        <v>-75.179724800799988</v>
      </c>
      <c r="AC24" s="177">
        <f t="shared" si="45"/>
        <v>-73.570149121599997</v>
      </c>
      <c r="AD24" s="177">
        <f t="shared" si="45"/>
        <v>-71.960573442399991</v>
      </c>
      <c r="AE24" s="177">
        <f t="shared" si="53"/>
        <v>-70.350997763199985</v>
      </c>
      <c r="AF24" s="177">
        <f t="shared" si="53"/>
        <v>-68.741422083999993</v>
      </c>
      <c r="AG24" s="177">
        <f t="shared" si="53"/>
        <v>-67.131846404799987</v>
      </c>
      <c r="AH24" s="177">
        <f t="shared" si="53"/>
        <v>-65.522270725599981</v>
      </c>
      <c r="AI24" s="177">
        <f t="shared" si="53"/>
        <v>-63.912695046399989</v>
      </c>
      <c r="AJ24" s="177">
        <f t="shared" si="53"/>
        <v>-62.303119367199983</v>
      </c>
      <c r="AK24" s="177">
        <f t="shared" si="53"/>
        <v>-60.693543687999984</v>
      </c>
      <c r="AL24" s="177">
        <f t="shared" si="53"/>
        <v>-59.083968008799985</v>
      </c>
      <c r="AM24" s="177">
        <f t="shared" si="53"/>
        <v>-57.474392329599979</v>
      </c>
      <c r="AN24" s="177">
        <f t="shared" si="53"/>
        <v>-55.86481665039998</v>
      </c>
      <c r="AO24" s="177">
        <f t="shared" si="53"/>
        <v>-54.255240971199981</v>
      </c>
      <c r="AP24" s="177">
        <f t="shared" si="53"/>
        <v>-52.645665291999983</v>
      </c>
      <c r="AQ24" s="177">
        <f t="shared" si="53"/>
        <v>-51.036089612799984</v>
      </c>
      <c r="AR24" s="177">
        <f t="shared" si="53"/>
        <v>-49.426513933599985</v>
      </c>
      <c r="AS24" s="177">
        <f t="shared" si="53"/>
        <v>-47.816938254399986</v>
      </c>
      <c r="AT24" s="177">
        <f t="shared" si="53"/>
        <v>-46.207362575199987</v>
      </c>
      <c r="AU24" s="177">
        <f t="shared" si="39"/>
        <v>-44.597786895999988</v>
      </c>
      <c r="AV24" s="177">
        <f t="shared" si="39"/>
        <v>-42.988211216799989</v>
      </c>
      <c r="AW24" s="177">
        <f t="shared" si="39"/>
        <v>-41.37863553759999</v>
      </c>
      <c r="AX24" s="177">
        <f t="shared" si="39"/>
        <v>-39.769059858399984</v>
      </c>
      <c r="AY24" s="177">
        <f t="shared" si="39"/>
        <v>-38.159484179199985</v>
      </c>
      <c r="AZ24" s="177">
        <f t="shared" si="18"/>
        <v>-36.549908500000001</v>
      </c>
      <c r="BA24" s="177">
        <f t="shared" si="19"/>
        <v>-35.067677517</v>
      </c>
      <c r="BB24" s="177">
        <f t="shared" si="50"/>
        <v>-33.585446533999999</v>
      </c>
      <c r="BC24" s="177">
        <f t="shared" si="50"/>
        <v>-32.103215550999998</v>
      </c>
      <c r="BD24" s="177">
        <f t="shared" si="50"/>
        <v>-30.620984567999997</v>
      </c>
      <c r="BE24" s="177">
        <f t="shared" si="48"/>
        <v>-29.138753584999993</v>
      </c>
      <c r="BF24" s="177">
        <f t="shared" si="48"/>
        <v>-27.656522601999992</v>
      </c>
      <c r="BG24" s="177">
        <f t="shared" si="48"/>
        <v>-26.174291618999991</v>
      </c>
      <c r="BH24" s="177">
        <f t="shared" si="48"/>
        <v>-24.69206063599999</v>
      </c>
      <c r="BI24" s="177">
        <f t="shared" si="48"/>
        <v>-23.209829652999989</v>
      </c>
      <c r="BJ24" s="177">
        <f t="shared" si="48"/>
        <v>-21.727598669999988</v>
      </c>
      <c r="BK24" s="177">
        <f t="shared" si="48"/>
        <v>-20.245367686999987</v>
      </c>
      <c r="BL24" s="177">
        <f t="shared" si="48"/>
        <v>-18.76313670399999</v>
      </c>
      <c r="BM24" s="177">
        <f t="shared" si="48"/>
        <v>-17.280905720999989</v>
      </c>
      <c r="BN24" s="177">
        <f t="shared" si="48"/>
        <v>-15.798674737999988</v>
      </c>
      <c r="BO24" s="177">
        <f t="shared" si="48"/>
        <v>-14.316443754999991</v>
      </c>
      <c r="BP24" s="177">
        <f t="shared" si="48"/>
        <v>-12.83421277199999</v>
      </c>
      <c r="BQ24" s="177">
        <f t="shared" si="48"/>
        <v>-11.351981788999991</v>
      </c>
      <c r="BR24" s="177">
        <f t="shared" si="48"/>
        <v>-9.8697508059999901</v>
      </c>
      <c r="BS24" s="177">
        <f t="shared" si="48"/>
        <v>-8.387519822999991</v>
      </c>
      <c r="BT24" s="177">
        <f t="shared" si="21"/>
        <v>-6.9052888399999999</v>
      </c>
      <c r="BU24" s="177">
        <f t="shared" si="22"/>
        <v>-5.5242310720000001</v>
      </c>
      <c r="BV24" s="177">
        <f t="shared" si="22"/>
        <v>-4.1431733039999994</v>
      </c>
      <c r="BW24" s="177">
        <f t="shared" si="22"/>
        <v>-2.762115536</v>
      </c>
      <c r="BX24" s="177">
        <f t="shared" si="22"/>
        <v>-1.381057768</v>
      </c>
      <c r="BY24" s="177">
        <v>0</v>
      </c>
      <c r="BZ24" s="177">
        <f t="shared" si="24"/>
        <v>1.3369242960000001</v>
      </c>
      <c r="CA24" s="177">
        <f t="shared" si="24"/>
        <v>2.6738485920000001</v>
      </c>
      <c r="CB24" s="177">
        <f t="shared" si="24"/>
        <v>4.010772888</v>
      </c>
      <c r="CC24" s="177">
        <f t="shared" si="24"/>
        <v>5.3476971840000003</v>
      </c>
      <c r="CD24" s="177">
        <f t="shared" si="26"/>
        <v>6.6846214799999997</v>
      </c>
      <c r="CE24" s="177">
        <f t="shared" si="27"/>
        <v>7.9074904734999993</v>
      </c>
      <c r="CF24" s="177">
        <f t="shared" si="51"/>
        <v>9.1303594669999999</v>
      </c>
      <c r="CG24" s="177">
        <f t="shared" si="51"/>
        <v>10.3532284605</v>
      </c>
      <c r="CH24" s="177">
        <f t="shared" si="51"/>
        <v>11.576097453999999</v>
      </c>
      <c r="CI24" s="177">
        <f t="shared" si="49"/>
        <v>12.7989664475</v>
      </c>
      <c r="CJ24" s="177">
        <f t="shared" si="49"/>
        <v>14.021835441</v>
      </c>
      <c r="CK24" s="177">
        <f t="shared" si="49"/>
        <v>15.244704434500001</v>
      </c>
      <c r="CL24" s="177">
        <f t="shared" si="49"/>
        <v>16.467573427999998</v>
      </c>
      <c r="CM24" s="177">
        <f t="shared" si="49"/>
        <v>17.690442421499998</v>
      </c>
      <c r="CN24" s="177">
        <f t="shared" si="49"/>
        <v>18.913311414999999</v>
      </c>
      <c r="CO24" s="177">
        <f t="shared" si="49"/>
        <v>20.1361804085</v>
      </c>
      <c r="CP24" s="177">
        <f t="shared" si="49"/>
        <v>21.359049402</v>
      </c>
      <c r="CQ24" s="177">
        <f t="shared" si="49"/>
        <v>22.581918395500001</v>
      </c>
      <c r="CR24" s="177">
        <f t="shared" si="49"/>
        <v>23.804787389000001</v>
      </c>
      <c r="CS24" s="177">
        <f t="shared" si="49"/>
        <v>25.027656382500005</v>
      </c>
      <c r="CT24" s="177">
        <f t="shared" si="49"/>
        <v>26.250525376000006</v>
      </c>
      <c r="CU24" s="177">
        <f t="shared" si="49"/>
        <v>27.473394369500006</v>
      </c>
      <c r="CV24" s="177">
        <f t="shared" si="49"/>
        <v>28.696263363000007</v>
      </c>
      <c r="CW24" s="177">
        <f t="shared" si="49"/>
        <v>29.919132356500008</v>
      </c>
      <c r="CX24" s="177">
        <f t="shared" si="29"/>
        <v>31.142001350000001</v>
      </c>
      <c r="CY24" s="177">
        <f t="shared" si="30"/>
        <v>32.160210149200005</v>
      </c>
      <c r="CZ24" s="177">
        <f t="shared" si="46"/>
        <v>33.178418948400001</v>
      </c>
      <c r="DA24" s="177">
        <f t="shared" si="46"/>
        <v>34.196627747600004</v>
      </c>
      <c r="DB24" s="177">
        <f t="shared" si="54"/>
        <v>35.214836546800001</v>
      </c>
      <c r="DC24" s="177">
        <f t="shared" si="54"/>
        <v>36.233045346000004</v>
      </c>
      <c r="DD24" s="177">
        <f t="shared" si="54"/>
        <v>37.251254145200001</v>
      </c>
      <c r="DE24" s="177">
        <f t="shared" si="54"/>
        <v>38.269462944400004</v>
      </c>
      <c r="DF24" s="177">
        <f t="shared" si="54"/>
        <v>39.287671743600001</v>
      </c>
      <c r="DG24" s="177">
        <f t="shared" si="54"/>
        <v>40.305880542800004</v>
      </c>
      <c r="DH24" s="177">
        <f t="shared" si="54"/>
        <v>41.324089342000001</v>
      </c>
      <c r="DI24" s="177">
        <f t="shared" si="54"/>
        <v>42.342298141200004</v>
      </c>
      <c r="DJ24" s="177">
        <f t="shared" si="54"/>
        <v>43.360506940400001</v>
      </c>
      <c r="DK24" s="177">
        <f t="shared" si="54"/>
        <v>44.378715739599997</v>
      </c>
      <c r="DL24" s="177">
        <f t="shared" si="54"/>
        <v>45.3969245388</v>
      </c>
      <c r="DM24" s="177">
        <f t="shared" si="54"/>
        <v>46.415133338000004</v>
      </c>
      <c r="DN24" s="177">
        <f t="shared" si="54"/>
        <v>47.4333421372</v>
      </c>
      <c r="DO24" s="177">
        <f t="shared" si="54"/>
        <v>48.451550936400004</v>
      </c>
      <c r="DP24" s="177">
        <f t="shared" si="54"/>
        <v>49.469759735600007</v>
      </c>
      <c r="DQ24" s="177">
        <f t="shared" si="54"/>
        <v>50.487968534800004</v>
      </c>
      <c r="DR24" s="177">
        <f t="shared" si="41"/>
        <v>51.506177334000007</v>
      </c>
      <c r="DS24" s="177">
        <f t="shared" si="41"/>
        <v>52.524386133200011</v>
      </c>
      <c r="DT24" s="177">
        <f t="shared" si="41"/>
        <v>53.542594932400007</v>
      </c>
      <c r="DU24" s="177">
        <f t="shared" si="41"/>
        <v>54.560803731600011</v>
      </c>
      <c r="DV24" s="177">
        <f t="shared" si="41"/>
        <v>55.579012530800014</v>
      </c>
      <c r="DW24" s="177">
        <f t="shared" si="32"/>
        <v>56.597221330000004</v>
      </c>
      <c r="DX24" s="177">
        <f t="shared" si="33"/>
        <v>58.0331370424</v>
      </c>
      <c r="DY24" s="177">
        <f t="shared" si="47"/>
        <v>59.469052754800003</v>
      </c>
      <c r="DZ24" s="177">
        <f t="shared" si="47"/>
        <v>60.9049684672</v>
      </c>
      <c r="EA24" s="177">
        <f t="shared" si="55"/>
        <v>62.340884179600003</v>
      </c>
      <c r="EB24" s="177">
        <f t="shared" si="55"/>
        <v>63.776799892</v>
      </c>
      <c r="EC24" s="177">
        <f t="shared" si="55"/>
        <v>65.212715604400003</v>
      </c>
      <c r="ED24" s="177">
        <f t="shared" si="55"/>
        <v>66.648631316800007</v>
      </c>
      <c r="EE24" s="177">
        <f t="shared" si="55"/>
        <v>68.084547029199996</v>
      </c>
      <c r="EF24" s="177">
        <f t="shared" si="55"/>
        <v>69.520462741599999</v>
      </c>
      <c r="EG24" s="177">
        <f t="shared" si="55"/>
        <v>70.956378454000003</v>
      </c>
      <c r="EH24" s="177">
        <f t="shared" si="55"/>
        <v>72.392294166400006</v>
      </c>
      <c r="EI24" s="177">
        <f t="shared" si="55"/>
        <v>73.828209878799996</v>
      </c>
      <c r="EJ24" s="177">
        <f t="shared" si="55"/>
        <v>75.264125591199999</v>
      </c>
      <c r="EK24" s="177">
        <f t="shared" si="55"/>
        <v>76.700041303600003</v>
      </c>
      <c r="EL24" s="177">
        <f t="shared" si="55"/>
        <v>78.135957015999992</v>
      </c>
      <c r="EM24" s="177">
        <f t="shared" si="55"/>
        <v>79.571872728399995</v>
      </c>
      <c r="EN24" s="177">
        <f t="shared" si="55"/>
        <v>81.007788440799999</v>
      </c>
      <c r="EO24" s="177">
        <f t="shared" si="55"/>
        <v>82.443704153200002</v>
      </c>
      <c r="EP24" s="177">
        <f t="shared" si="55"/>
        <v>83.879619865600006</v>
      </c>
      <c r="EQ24" s="177">
        <f t="shared" si="43"/>
        <v>85.315535578000009</v>
      </c>
      <c r="ER24" s="177">
        <f t="shared" si="43"/>
        <v>86.751451290400013</v>
      </c>
      <c r="ES24" s="177">
        <f t="shared" si="43"/>
        <v>88.187367002800002</v>
      </c>
      <c r="ET24" s="177">
        <f t="shared" si="43"/>
        <v>89.623282715200006</v>
      </c>
      <c r="EU24" s="177">
        <f t="shared" si="43"/>
        <v>91.059198427600009</v>
      </c>
      <c r="EV24" s="177">
        <f t="shared" si="35"/>
        <v>92.495114139999998</v>
      </c>
    </row>
    <row r="25" spans="1:152" x14ac:dyDescent="0.25">
      <c r="A25" s="84">
        <v>37681</v>
      </c>
      <c r="B25" s="177">
        <f t="shared" si="12"/>
        <v>-27.491363020000001</v>
      </c>
      <c r="C25" s="177">
        <f t="shared" si="13"/>
        <v>-27.462966144800003</v>
      </c>
      <c r="D25" s="177">
        <f t="shared" si="44"/>
        <v>-27.434569269600001</v>
      </c>
      <c r="E25" s="177">
        <f t="shared" si="44"/>
        <v>-27.406172394400002</v>
      </c>
      <c r="F25" s="177">
        <f t="shared" si="52"/>
        <v>-27.377775519200004</v>
      </c>
      <c r="G25" s="177">
        <f t="shared" si="52"/>
        <v>-27.349378644000002</v>
      </c>
      <c r="H25" s="177">
        <f t="shared" si="52"/>
        <v>-27.320981768800003</v>
      </c>
      <c r="I25" s="177">
        <f t="shared" si="52"/>
        <v>-27.292584893600001</v>
      </c>
      <c r="J25" s="177">
        <f t="shared" si="52"/>
        <v>-27.264188018400002</v>
      </c>
      <c r="K25" s="177">
        <f t="shared" si="52"/>
        <v>-27.235791143200004</v>
      </c>
      <c r="L25" s="177">
        <f t="shared" si="52"/>
        <v>-27.207394268000002</v>
      </c>
      <c r="M25" s="177">
        <f t="shared" si="52"/>
        <v>-27.178997392800003</v>
      </c>
      <c r="N25" s="177">
        <f t="shared" si="52"/>
        <v>-27.150600517600004</v>
      </c>
      <c r="O25" s="177">
        <f t="shared" si="52"/>
        <v>-27.122203642400002</v>
      </c>
      <c r="P25" s="177">
        <f t="shared" si="52"/>
        <v>-27.093806767200004</v>
      </c>
      <c r="Q25" s="177">
        <f t="shared" si="52"/>
        <v>-27.065409892000005</v>
      </c>
      <c r="R25" s="177">
        <f t="shared" si="52"/>
        <v>-27.037013016800003</v>
      </c>
      <c r="S25" s="177">
        <f t="shared" si="52"/>
        <v>-27.008616141600005</v>
      </c>
      <c r="T25" s="177">
        <f t="shared" si="52"/>
        <v>-26.980219266400002</v>
      </c>
      <c r="U25" s="177">
        <f t="shared" si="52"/>
        <v>-26.951822391200004</v>
      </c>
      <c r="V25" s="177">
        <f t="shared" si="37"/>
        <v>-26.923425516000005</v>
      </c>
      <c r="W25" s="177">
        <f t="shared" si="37"/>
        <v>-26.895028640800003</v>
      </c>
      <c r="X25" s="177">
        <f t="shared" si="37"/>
        <v>-26.866631765600005</v>
      </c>
      <c r="Y25" s="177">
        <f t="shared" si="37"/>
        <v>-26.838234890400006</v>
      </c>
      <c r="Z25" s="177">
        <f t="shared" si="37"/>
        <v>-26.809838015200004</v>
      </c>
      <c r="AA25" s="177">
        <f t="shared" si="15"/>
        <v>-26.781441140000005</v>
      </c>
      <c r="AB25" s="177">
        <f t="shared" si="16"/>
        <v>-26.332148203600006</v>
      </c>
      <c r="AC25" s="177">
        <f t="shared" si="45"/>
        <v>-25.882855267200004</v>
      </c>
      <c r="AD25" s="177">
        <f t="shared" si="45"/>
        <v>-25.433562330800001</v>
      </c>
      <c r="AE25" s="177">
        <f t="shared" si="53"/>
        <v>-24.984269394400002</v>
      </c>
      <c r="AF25" s="177">
        <f t="shared" si="53"/>
        <v>-24.534976458000003</v>
      </c>
      <c r="AG25" s="177">
        <f t="shared" si="53"/>
        <v>-24.085683521600004</v>
      </c>
      <c r="AH25" s="177">
        <f t="shared" si="53"/>
        <v>-23.636390585200001</v>
      </c>
      <c r="AI25" s="177">
        <f t="shared" si="53"/>
        <v>-23.187097648799998</v>
      </c>
      <c r="AJ25" s="177">
        <f t="shared" si="53"/>
        <v>-22.737804712399999</v>
      </c>
      <c r="AK25" s="177">
        <f t="shared" si="53"/>
        <v>-22.288511776</v>
      </c>
      <c r="AL25" s="177">
        <f t="shared" si="53"/>
        <v>-21.839218839599997</v>
      </c>
      <c r="AM25" s="177">
        <f t="shared" si="53"/>
        <v>-21.389925903199998</v>
      </c>
      <c r="AN25" s="177">
        <f t="shared" si="53"/>
        <v>-20.940632966799996</v>
      </c>
      <c r="AO25" s="177">
        <f t="shared" si="53"/>
        <v>-20.491340030399996</v>
      </c>
      <c r="AP25" s="177">
        <f t="shared" si="53"/>
        <v>-20.042047093999997</v>
      </c>
      <c r="AQ25" s="177">
        <f t="shared" si="53"/>
        <v>-19.592754157599998</v>
      </c>
      <c r="AR25" s="177">
        <f t="shared" si="53"/>
        <v>-19.143461221199999</v>
      </c>
      <c r="AS25" s="177">
        <f t="shared" si="53"/>
        <v>-18.694168284799996</v>
      </c>
      <c r="AT25" s="177">
        <f t="shared" si="53"/>
        <v>-18.244875348399997</v>
      </c>
      <c r="AU25" s="177">
        <f t="shared" si="39"/>
        <v>-17.795582411999998</v>
      </c>
      <c r="AV25" s="177">
        <f t="shared" si="39"/>
        <v>-17.346289475599995</v>
      </c>
      <c r="AW25" s="177">
        <f t="shared" si="39"/>
        <v>-16.896996539199996</v>
      </c>
      <c r="AX25" s="177">
        <f t="shared" si="39"/>
        <v>-16.447703602799997</v>
      </c>
      <c r="AY25" s="177">
        <f t="shared" si="39"/>
        <v>-15.998410666399995</v>
      </c>
      <c r="AZ25" s="177">
        <f t="shared" si="18"/>
        <v>-15.549117729999999</v>
      </c>
      <c r="BA25" s="177">
        <f t="shared" si="19"/>
        <v>-14.935978621999999</v>
      </c>
      <c r="BB25" s="177">
        <f t="shared" si="50"/>
        <v>-14.322839513999998</v>
      </c>
      <c r="BC25" s="177">
        <f t="shared" si="50"/>
        <v>-13.709700405999998</v>
      </c>
      <c r="BD25" s="177">
        <f t="shared" si="50"/>
        <v>-13.096561297999997</v>
      </c>
      <c r="BE25" s="177">
        <f t="shared" ref="BE25:BS30" si="56">(($AZ25-$BT25)*BE$2)+$BT25</f>
        <v>-12.483422189999997</v>
      </c>
      <c r="BF25" s="177">
        <f t="shared" si="56"/>
        <v>-11.870283081999997</v>
      </c>
      <c r="BG25" s="177">
        <f t="shared" si="56"/>
        <v>-11.257143973999995</v>
      </c>
      <c r="BH25" s="177">
        <f t="shared" si="56"/>
        <v>-10.644004865999996</v>
      </c>
      <c r="BI25" s="177">
        <f t="shared" si="56"/>
        <v>-10.030865757999994</v>
      </c>
      <c r="BJ25" s="177">
        <f t="shared" si="56"/>
        <v>-9.4177266499999952</v>
      </c>
      <c r="BK25" s="177">
        <f t="shared" si="56"/>
        <v>-8.8045875419999948</v>
      </c>
      <c r="BL25" s="177">
        <f t="shared" si="56"/>
        <v>-8.1914484339999944</v>
      </c>
      <c r="BM25" s="177">
        <f t="shared" si="56"/>
        <v>-7.5783093259999958</v>
      </c>
      <c r="BN25" s="177">
        <f t="shared" si="56"/>
        <v>-6.9651702179999955</v>
      </c>
      <c r="BO25" s="177">
        <f t="shared" si="56"/>
        <v>-6.352031109999996</v>
      </c>
      <c r="BP25" s="177">
        <f t="shared" si="56"/>
        <v>-5.7388920019999965</v>
      </c>
      <c r="BQ25" s="177">
        <f t="shared" si="56"/>
        <v>-5.1257528939999961</v>
      </c>
      <c r="BR25" s="177">
        <f t="shared" si="56"/>
        <v>-4.5126137859999966</v>
      </c>
      <c r="BS25" s="177">
        <f t="shared" si="56"/>
        <v>-3.8994746779999963</v>
      </c>
      <c r="BT25" s="177">
        <f t="shared" si="21"/>
        <v>-3.2863355700000003</v>
      </c>
      <c r="BU25" s="177">
        <f t="shared" si="22"/>
        <v>-2.6290684560000006</v>
      </c>
      <c r="BV25" s="177">
        <f t="shared" si="22"/>
        <v>-1.971801342</v>
      </c>
      <c r="BW25" s="177">
        <f t="shared" si="22"/>
        <v>-1.3145342280000003</v>
      </c>
      <c r="BX25" s="177">
        <f t="shared" si="22"/>
        <v>-0.65726711400000015</v>
      </c>
      <c r="BY25" s="177">
        <v>0</v>
      </c>
      <c r="BZ25" s="177">
        <f t="shared" si="24"/>
        <v>0.66509468800000004</v>
      </c>
      <c r="CA25" s="177">
        <f t="shared" si="24"/>
        <v>1.3301893760000001</v>
      </c>
      <c r="CB25" s="177">
        <f t="shared" si="24"/>
        <v>1.995284064</v>
      </c>
      <c r="CC25" s="177">
        <f t="shared" si="24"/>
        <v>2.6603787520000002</v>
      </c>
      <c r="CD25" s="177">
        <f t="shared" si="26"/>
        <v>3.3254734400000001</v>
      </c>
      <c r="CE25" s="177">
        <f t="shared" si="27"/>
        <v>3.9912543620000003</v>
      </c>
      <c r="CF25" s="177">
        <f t="shared" si="51"/>
        <v>4.657035284</v>
      </c>
      <c r="CG25" s="177">
        <f t="shared" si="51"/>
        <v>5.3228162060000006</v>
      </c>
      <c r="CH25" s="177">
        <f t="shared" si="51"/>
        <v>5.9885971280000003</v>
      </c>
      <c r="CI25" s="177">
        <f t="shared" ref="CI25:CW30" si="57">(($CX25-$CD25)*CI$2)+$CD25</f>
        <v>6.65437805</v>
      </c>
      <c r="CJ25" s="177">
        <f t="shared" si="57"/>
        <v>7.3201589719999998</v>
      </c>
      <c r="CK25" s="177">
        <f t="shared" si="57"/>
        <v>7.9859398939999995</v>
      </c>
      <c r="CL25" s="177">
        <f t="shared" si="57"/>
        <v>8.6517208159999992</v>
      </c>
      <c r="CM25" s="177">
        <f t="shared" si="57"/>
        <v>9.3175017379999989</v>
      </c>
      <c r="CN25" s="177">
        <f t="shared" si="57"/>
        <v>9.9832826599999986</v>
      </c>
      <c r="CO25" s="177">
        <f t="shared" si="57"/>
        <v>10.649063581999998</v>
      </c>
      <c r="CP25" s="177">
        <f t="shared" si="57"/>
        <v>11.314844503999998</v>
      </c>
      <c r="CQ25" s="177">
        <f t="shared" si="57"/>
        <v>11.980625425999998</v>
      </c>
      <c r="CR25" s="177">
        <f t="shared" si="57"/>
        <v>12.646406347999999</v>
      </c>
      <c r="CS25" s="177">
        <f t="shared" si="57"/>
        <v>13.312187269999999</v>
      </c>
      <c r="CT25" s="177">
        <f t="shared" si="57"/>
        <v>13.977968192000001</v>
      </c>
      <c r="CU25" s="177">
        <f t="shared" si="57"/>
        <v>14.643749114</v>
      </c>
      <c r="CV25" s="177">
        <f t="shared" si="57"/>
        <v>15.309530036000002</v>
      </c>
      <c r="CW25" s="177">
        <f t="shared" si="57"/>
        <v>15.975310958000001</v>
      </c>
      <c r="CX25" s="177">
        <f t="shared" si="29"/>
        <v>16.641091879999998</v>
      </c>
      <c r="CY25" s="177">
        <f t="shared" si="30"/>
        <v>17.266339820399999</v>
      </c>
      <c r="CZ25" s="177">
        <f t="shared" si="46"/>
        <v>17.891587760799997</v>
      </c>
      <c r="DA25" s="177">
        <f t="shared" si="46"/>
        <v>18.516835701199998</v>
      </c>
      <c r="DB25" s="177">
        <f t="shared" si="54"/>
        <v>19.142083641599999</v>
      </c>
      <c r="DC25" s="177">
        <f t="shared" si="54"/>
        <v>19.767331581999997</v>
      </c>
      <c r="DD25" s="177">
        <f t="shared" si="54"/>
        <v>20.392579522399998</v>
      </c>
      <c r="DE25" s="177">
        <f t="shared" si="54"/>
        <v>21.0178274628</v>
      </c>
      <c r="DF25" s="177">
        <f t="shared" si="54"/>
        <v>21.643075403200001</v>
      </c>
      <c r="DG25" s="177">
        <f t="shared" si="54"/>
        <v>22.268323343599999</v>
      </c>
      <c r="DH25" s="177">
        <f t="shared" si="54"/>
        <v>22.893571284</v>
      </c>
      <c r="DI25" s="177">
        <f t="shared" si="54"/>
        <v>23.518819224399998</v>
      </c>
      <c r="DJ25" s="177">
        <f t="shared" si="54"/>
        <v>24.144067164799999</v>
      </c>
      <c r="DK25" s="177">
        <f t="shared" si="54"/>
        <v>24.7693151052</v>
      </c>
      <c r="DL25" s="177">
        <f t="shared" si="54"/>
        <v>25.394563045600002</v>
      </c>
      <c r="DM25" s="177">
        <f t="shared" si="54"/>
        <v>26.019810986</v>
      </c>
      <c r="DN25" s="177">
        <f t="shared" si="54"/>
        <v>26.645058926400001</v>
      </c>
      <c r="DO25" s="177">
        <f t="shared" si="54"/>
        <v>27.270306866800002</v>
      </c>
      <c r="DP25" s="177">
        <f t="shared" si="54"/>
        <v>27.8955548072</v>
      </c>
      <c r="DQ25" s="177">
        <f t="shared" si="54"/>
        <v>28.520802747600001</v>
      </c>
      <c r="DR25" s="177">
        <f t="shared" si="41"/>
        <v>29.146050688000003</v>
      </c>
      <c r="DS25" s="177">
        <f t="shared" si="41"/>
        <v>29.771298628400004</v>
      </c>
      <c r="DT25" s="177">
        <f t="shared" si="41"/>
        <v>30.396546568800005</v>
      </c>
      <c r="DU25" s="177">
        <f t="shared" si="41"/>
        <v>31.021794509200006</v>
      </c>
      <c r="DV25" s="177">
        <f t="shared" si="41"/>
        <v>31.647042449600008</v>
      </c>
      <c r="DW25" s="177">
        <f t="shared" si="32"/>
        <v>32.272290390000002</v>
      </c>
      <c r="DX25" s="177">
        <f t="shared" si="33"/>
        <v>33.263653215200002</v>
      </c>
      <c r="DY25" s="177">
        <f t="shared" si="47"/>
        <v>34.255016040400001</v>
      </c>
      <c r="DZ25" s="177">
        <f t="shared" si="47"/>
        <v>35.246378865600001</v>
      </c>
      <c r="EA25" s="177">
        <f t="shared" si="55"/>
        <v>36.2377416908</v>
      </c>
      <c r="EB25" s="177">
        <f t="shared" si="55"/>
        <v>37.229104516</v>
      </c>
      <c r="EC25" s="177">
        <f t="shared" si="55"/>
        <v>38.220467341199999</v>
      </c>
      <c r="ED25" s="177">
        <f t="shared" si="55"/>
        <v>39.211830166399999</v>
      </c>
      <c r="EE25" s="177">
        <f t="shared" si="55"/>
        <v>40.203192991599998</v>
      </c>
      <c r="EF25" s="177">
        <f t="shared" si="55"/>
        <v>41.194555816799998</v>
      </c>
      <c r="EG25" s="177">
        <f t="shared" si="55"/>
        <v>42.185918641999997</v>
      </c>
      <c r="EH25" s="177">
        <f t="shared" si="55"/>
        <v>43.177281467199997</v>
      </c>
      <c r="EI25" s="177">
        <f t="shared" si="55"/>
        <v>44.168644292399996</v>
      </c>
      <c r="EJ25" s="177">
        <f t="shared" si="55"/>
        <v>45.160007117599996</v>
      </c>
      <c r="EK25" s="177">
        <f t="shared" si="55"/>
        <v>46.151369942799995</v>
      </c>
      <c r="EL25" s="177">
        <f t="shared" si="55"/>
        <v>47.142732768000002</v>
      </c>
      <c r="EM25" s="177">
        <f t="shared" si="55"/>
        <v>48.134095593200001</v>
      </c>
      <c r="EN25" s="177">
        <f t="shared" si="55"/>
        <v>49.125458418400001</v>
      </c>
      <c r="EO25" s="177">
        <f t="shared" si="55"/>
        <v>50.1168212436</v>
      </c>
      <c r="EP25" s="177">
        <f t="shared" si="55"/>
        <v>51.1081840688</v>
      </c>
      <c r="EQ25" s="177">
        <f t="shared" si="43"/>
        <v>52.099546893999999</v>
      </c>
      <c r="ER25" s="177">
        <f t="shared" si="43"/>
        <v>53.090909719199999</v>
      </c>
      <c r="ES25" s="177">
        <f t="shared" si="43"/>
        <v>54.082272544399999</v>
      </c>
      <c r="ET25" s="177">
        <f t="shared" si="43"/>
        <v>55.073635369600005</v>
      </c>
      <c r="EU25" s="177">
        <f t="shared" si="43"/>
        <v>56.064998194800005</v>
      </c>
      <c r="EV25" s="177">
        <f t="shared" si="35"/>
        <v>57.056361019999997</v>
      </c>
    </row>
    <row r="26" spans="1:152" x14ac:dyDescent="0.25">
      <c r="A26" s="84">
        <v>37712</v>
      </c>
      <c r="B26" s="177">
        <f t="shared" si="12"/>
        <v>-124.65070931000001</v>
      </c>
      <c r="C26" s="177">
        <f t="shared" si="13"/>
        <v>-122.95745980400001</v>
      </c>
      <c r="D26" s="177">
        <f t="shared" si="44"/>
        <v>-121.26421029800001</v>
      </c>
      <c r="E26" s="177">
        <f t="shared" si="44"/>
        <v>-119.57096079199999</v>
      </c>
      <c r="F26" s="177">
        <f t="shared" si="52"/>
        <v>-117.87771128599999</v>
      </c>
      <c r="G26" s="177">
        <f t="shared" si="52"/>
        <v>-116.18446177999999</v>
      </c>
      <c r="H26" s="177">
        <f t="shared" si="52"/>
        <v>-114.49121227399999</v>
      </c>
      <c r="I26" s="177">
        <f t="shared" si="52"/>
        <v>-112.79796276799999</v>
      </c>
      <c r="J26" s="177">
        <f t="shared" si="52"/>
        <v>-111.10471326199999</v>
      </c>
      <c r="K26" s="177">
        <f t="shared" si="52"/>
        <v>-109.41146375599999</v>
      </c>
      <c r="L26" s="177">
        <f t="shared" si="52"/>
        <v>-107.71821424999999</v>
      </c>
      <c r="M26" s="177">
        <f t="shared" si="52"/>
        <v>-106.02496474399999</v>
      </c>
      <c r="N26" s="177">
        <f t="shared" si="52"/>
        <v>-104.33171523799999</v>
      </c>
      <c r="O26" s="177">
        <f t="shared" si="52"/>
        <v>-102.63846573199999</v>
      </c>
      <c r="P26" s="177">
        <f t="shared" si="52"/>
        <v>-100.94521622599999</v>
      </c>
      <c r="Q26" s="177">
        <f t="shared" si="52"/>
        <v>-99.251966719999984</v>
      </c>
      <c r="R26" s="177">
        <f t="shared" si="52"/>
        <v>-97.558717213999984</v>
      </c>
      <c r="S26" s="177">
        <f t="shared" si="52"/>
        <v>-95.865467707999983</v>
      </c>
      <c r="T26" s="177">
        <f t="shared" si="52"/>
        <v>-94.172218201999982</v>
      </c>
      <c r="U26" s="177">
        <f t="shared" si="52"/>
        <v>-92.478968695999981</v>
      </c>
      <c r="V26" s="177">
        <f t="shared" si="37"/>
        <v>-90.78571918999998</v>
      </c>
      <c r="W26" s="177">
        <f t="shared" si="37"/>
        <v>-89.09246968399998</v>
      </c>
      <c r="X26" s="177">
        <f t="shared" si="37"/>
        <v>-87.399220177999979</v>
      </c>
      <c r="Y26" s="177">
        <f t="shared" si="37"/>
        <v>-85.705970671999978</v>
      </c>
      <c r="Z26" s="177">
        <f t="shared" si="37"/>
        <v>-84.012721165999977</v>
      </c>
      <c r="AA26" s="177">
        <f t="shared" si="15"/>
        <v>-82.319471659999991</v>
      </c>
      <c r="AB26" s="177">
        <f t="shared" si="16"/>
        <v>-80.7424285516</v>
      </c>
      <c r="AC26" s="177">
        <f t="shared" si="45"/>
        <v>-79.165385443199995</v>
      </c>
      <c r="AD26" s="177">
        <f t="shared" si="45"/>
        <v>-77.588342334799989</v>
      </c>
      <c r="AE26" s="177">
        <f t="shared" si="53"/>
        <v>-76.011299226399984</v>
      </c>
      <c r="AF26" s="177">
        <f t="shared" si="53"/>
        <v>-74.434256117999979</v>
      </c>
      <c r="AG26" s="177">
        <f t="shared" si="53"/>
        <v>-72.857213009599988</v>
      </c>
      <c r="AH26" s="177">
        <f t="shared" si="53"/>
        <v>-71.280169901199983</v>
      </c>
      <c r="AI26" s="177">
        <f t="shared" si="53"/>
        <v>-69.703126792799978</v>
      </c>
      <c r="AJ26" s="177">
        <f t="shared" si="53"/>
        <v>-68.126083684399987</v>
      </c>
      <c r="AK26" s="177">
        <f t="shared" si="53"/>
        <v>-66.549040575999982</v>
      </c>
      <c r="AL26" s="177">
        <f t="shared" si="53"/>
        <v>-64.971997467599977</v>
      </c>
      <c r="AM26" s="177">
        <f t="shared" si="53"/>
        <v>-63.394954359199978</v>
      </c>
      <c r="AN26" s="177">
        <f t="shared" si="53"/>
        <v>-61.81791125079998</v>
      </c>
      <c r="AO26" s="177">
        <f t="shared" si="53"/>
        <v>-60.240868142399975</v>
      </c>
      <c r="AP26" s="177">
        <f t="shared" si="53"/>
        <v>-58.663825033999977</v>
      </c>
      <c r="AQ26" s="177">
        <f t="shared" si="53"/>
        <v>-57.086781925599979</v>
      </c>
      <c r="AR26" s="177">
        <f t="shared" si="53"/>
        <v>-55.509738817199981</v>
      </c>
      <c r="AS26" s="177">
        <f t="shared" si="53"/>
        <v>-53.932695708799983</v>
      </c>
      <c r="AT26" s="177">
        <f t="shared" si="53"/>
        <v>-52.355652600399985</v>
      </c>
      <c r="AU26" s="177">
        <f t="shared" si="39"/>
        <v>-50.77860949199998</v>
      </c>
      <c r="AV26" s="177">
        <f t="shared" si="39"/>
        <v>-49.201566383599982</v>
      </c>
      <c r="AW26" s="177">
        <f t="shared" si="39"/>
        <v>-47.624523275199984</v>
      </c>
      <c r="AX26" s="177">
        <f t="shared" si="39"/>
        <v>-46.047480166799986</v>
      </c>
      <c r="AY26" s="177">
        <f t="shared" si="39"/>
        <v>-44.47043705839998</v>
      </c>
      <c r="AZ26" s="177">
        <f t="shared" si="18"/>
        <v>-42.893393949999997</v>
      </c>
      <c r="BA26" s="177">
        <f t="shared" si="19"/>
        <v>-41.174868165499994</v>
      </c>
      <c r="BB26" s="177">
        <f t="shared" si="50"/>
        <v>-39.456342380999999</v>
      </c>
      <c r="BC26" s="177">
        <f t="shared" si="50"/>
        <v>-37.737816596499997</v>
      </c>
      <c r="BD26" s="177">
        <f t="shared" si="50"/>
        <v>-36.019290811999994</v>
      </c>
      <c r="BE26" s="177">
        <f t="shared" si="56"/>
        <v>-34.300765027499992</v>
      </c>
      <c r="BF26" s="177">
        <f t="shared" si="56"/>
        <v>-32.582239242999989</v>
      </c>
      <c r="BG26" s="177">
        <f t="shared" si="56"/>
        <v>-30.863713458499987</v>
      </c>
      <c r="BH26" s="177">
        <f t="shared" si="56"/>
        <v>-29.145187673999985</v>
      </c>
      <c r="BI26" s="177">
        <f t="shared" si="56"/>
        <v>-27.426661889499982</v>
      </c>
      <c r="BJ26" s="177">
        <f t="shared" si="56"/>
        <v>-25.708136104999987</v>
      </c>
      <c r="BK26" s="177">
        <f t="shared" si="56"/>
        <v>-23.989610320499985</v>
      </c>
      <c r="BL26" s="177">
        <f t="shared" si="56"/>
        <v>-22.271084535999989</v>
      </c>
      <c r="BM26" s="177">
        <f t="shared" si="56"/>
        <v>-20.552558751499987</v>
      </c>
      <c r="BN26" s="177">
        <f t="shared" si="56"/>
        <v>-18.834032966999988</v>
      </c>
      <c r="BO26" s="177">
        <f t="shared" si="56"/>
        <v>-17.115507182499989</v>
      </c>
      <c r="BP26" s="177">
        <f t="shared" si="56"/>
        <v>-15.396981397999989</v>
      </c>
      <c r="BQ26" s="177">
        <f t="shared" si="56"/>
        <v>-13.67845561349999</v>
      </c>
      <c r="BR26" s="177">
        <f t="shared" si="56"/>
        <v>-11.959929828999989</v>
      </c>
      <c r="BS26" s="177">
        <f t="shared" si="56"/>
        <v>-10.241404044499991</v>
      </c>
      <c r="BT26" s="177">
        <f t="shared" si="21"/>
        <v>-8.5228782600000006</v>
      </c>
      <c r="BU26" s="177">
        <f t="shared" si="22"/>
        <v>-6.8183026080000007</v>
      </c>
      <c r="BV26" s="177">
        <f t="shared" si="22"/>
        <v>-5.1137269559999998</v>
      </c>
      <c r="BW26" s="177">
        <f t="shared" si="22"/>
        <v>-3.4091513040000003</v>
      </c>
      <c r="BX26" s="177">
        <f t="shared" si="22"/>
        <v>-1.7045756520000002</v>
      </c>
      <c r="BY26" s="177">
        <v>0</v>
      </c>
      <c r="BZ26" s="177">
        <f t="shared" si="24"/>
        <v>1.6821551180000001</v>
      </c>
      <c r="CA26" s="177">
        <f t="shared" si="24"/>
        <v>3.3643102360000001</v>
      </c>
      <c r="CB26" s="177">
        <f t="shared" si="24"/>
        <v>5.0464653539999995</v>
      </c>
      <c r="CC26" s="177">
        <f t="shared" si="24"/>
        <v>6.7286204720000002</v>
      </c>
      <c r="CD26" s="177">
        <f t="shared" si="26"/>
        <v>8.4107755900000001</v>
      </c>
      <c r="CE26" s="177">
        <f t="shared" si="27"/>
        <v>10.0070940345</v>
      </c>
      <c r="CF26" s="177">
        <f t="shared" si="51"/>
        <v>11.603412478999999</v>
      </c>
      <c r="CG26" s="177">
        <f t="shared" si="51"/>
        <v>13.199730923500001</v>
      </c>
      <c r="CH26" s="177">
        <f t="shared" si="51"/>
        <v>14.796049368</v>
      </c>
      <c r="CI26" s="177">
        <f t="shared" si="57"/>
        <v>16.392367812499998</v>
      </c>
      <c r="CJ26" s="177">
        <f t="shared" si="57"/>
        <v>17.988686256999998</v>
      </c>
      <c r="CK26" s="177">
        <f t="shared" si="57"/>
        <v>19.585004701499997</v>
      </c>
      <c r="CL26" s="177">
        <f t="shared" si="57"/>
        <v>21.181323145999997</v>
      </c>
      <c r="CM26" s="177">
        <f t="shared" si="57"/>
        <v>22.777641590499996</v>
      </c>
      <c r="CN26" s="177">
        <f t="shared" si="57"/>
        <v>24.373960034999996</v>
      </c>
      <c r="CO26" s="177">
        <f t="shared" si="57"/>
        <v>25.970278479499999</v>
      </c>
      <c r="CP26" s="177">
        <f t="shared" si="57"/>
        <v>27.566596923999999</v>
      </c>
      <c r="CQ26" s="177">
        <f t="shared" si="57"/>
        <v>29.162915368499998</v>
      </c>
      <c r="CR26" s="177">
        <f t="shared" si="57"/>
        <v>30.759233813000002</v>
      </c>
      <c r="CS26" s="177">
        <f t="shared" si="57"/>
        <v>32.355552257500001</v>
      </c>
      <c r="CT26" s="177">
        <f t="shared" si="57"/>
        <v>33.951870702000008</v>
      </c>
      <c r="CU26" s="177">
        <f t="shared" si="57"/>
        <v>35.548189146500007</v>
      </c>
      <c r="CV26" s="177">
        <f t="shared" si="57"/>
        <v>37.144507591000007</v>
      </c>
      <c r="CW26" s="177">
        <f t="shared" si="57"/>
        <v>38.740826035500007</v>
      </c>
      <c r="CX26" s="177">
        <f t="shared" si="29"/>
        <v>40.337144479999999</v>
      </c>
      <c r="CY26" s="177">
        <f t="shared" si="30"/>
        <v>41.730003776799997</v>
      </c>
      <c r="CZ26" s="177">
        <f t="shared" si="46"/>
        <v>43.122863073600001</v>
      </c>
      <c r="DA26" s="177">
        <f t="shared" si="46"/>
        <v>44.515722370399999</v>
      </c>
      <c r="DB26" s="177">
        <f t="shared" si="54"/>
        <v>45.908581667199996</v>
      </c>
      <c r="DC26" s="177">
        <f t="shared" si="54"/>
        <v>47.301440964000001</v>
      </c>
      <c r="DD26" s="177">
        <f t="shared" si="54"/>
        <v>48.694300260799999</v>
      </c>
      <c r="DE26" s="177">
        <f t="shared" si="54"/>
        <v>50.087159557600003</v>
      </c>
      <c r="DF26" s="177">
        <f t="shared" si="54"/>
        <v>51.480018854400001</v>
      </c>
      <c r="DG26" s="177">
        <f t="shared" si="54"/>
        <v>52.872878151199998</v>
      </c>
      <c r="DH26" s="177">
        <f t="shared" si="54"/>
        <v>54.265737447999996</v>
      </c>
      <c r="DI26" s="177">
        <f t="shared" si="54"/>
        <v>55.658596744800001</v>
      </c>
      <c r="DJ26" s="177">
        <f t="shared" si="54"/>
        <v>57.051456041599998</v>
      </c>
      <c r="DK26" s="177">
        <f t="shared" si="54"/>
        <v>58.444315338399996</v>
      </c>
      <c r="DL26" s="177">
        <f t="shared" si="54"/>
        <v>59.8371746352</v>
      </c>
      <c r="DM26" s="177">
        <f t="shared" si="54"/>
        <v>61.230033931999998</v>
      </c>
      <c r="DN26" s="177">
        <f t="shared" si="54"/>
        <v>62.622893228800002</v>
      </c>
      <c r="DO26" s="177">
        <f t="shared" si="54"/>
        <v>64.015752525600007</v>
      </c>
      <c r="DP26" s="177">
        <f t="shared" si="54"/>
        <v>65.408611822400005</v>
      </c>
      <c r="DQ26" s="177">
        <f t="shared" si="54"/>
        <v>66.801471119200002</v>
      </c>
      <c r="DR26" s="177">
        <f t="shared" si="41"/>
        <v>68.194330416000014</v>
      </c>
      <c r="DS26" s="177">
        <f t="shared" si="41"/>
        <v>69.587189712800011</v>
      </c>
      <c r="DT26" s="177">
        <f t="shared" si="41"/>
        <v>70.980049009600009</v>
      </c>
      <c r="DU26" s="177">
        <f t="shared" si="41"/>
        <v>72.372908306400006</v>
      </c>
      <c r="DV26" s="177">
        <f t="shared" si="41"/>
        <v>73.765767603200004</v>
      </c>
      <c r="DW26" s="177">
        <f t="shared" si="32"/>
        <v>75.158626900000002</v>
      </c>
      <c r="DX26" s="177">
        <f t="shared" si="33"/>
        <v>77.220932049200002</v>
      </c>
      <c r="DY26" s="177">
        <f t="shared" si="47"/>
        <v>79.283237198400002</v>
      </c>
      <c r="DZ26" s="177">
        <f t="shared" si="47"/>
        <v>81.345542347600002</v>
      </c>
      <c r="EA26" s="177">
        <f t="shared" si="55"/>
        <v>83.407847496800002</v>
      </c>
      <c r="EB26" s="177">
        <f t="shared" si="55"/>
        <v>85.470152646000003</v>
      </c>
      <c r="EC26" s="177">
        <f t="shared" si="55"/>
        <v>87.532457795200003</v>
      </c>
      <c r="ED26" s="177">
        <f t="shared" si="55"/>
        <v>89.594762944400003</v>
      </c>
      <c r="EE26" s="177">
        <f t="shared" si="55"/>
        <v>91.657068093600003</v>
      </c>
      <c r="EF26" s="177">
        <f t="shared" si="55"/>
        <v>93.719373242800003</v>
      </c>
      <c r="EG26" s="177">
        <f t="shared" si="55"/>
        <v>95.781678392000003</v>
      </c>
      <c r="EH26" s="177">
        <f t="shared" si="55"/>
        <v>97.843983541200004</v>
      </c>
      <c r="EI26" s="177">
        <f t="shared" si="55"/>
        <v>99.906288690400004</v>
      </c>
      <c r="EJ26" s="177">
        <f t="shared" si="55"/>
        <v>101.9685938396</v>
      </c>
      <c r="EK26" s="177">
        <f t="shared" si="55"/>
        <v>104.0308989888</v>
      </c>
      <c r="EL26" s="177">
        <f t="shared" si="55"/>
        <v>106.093204138</v>
      </c>
      <c r="EM26" s="177">
        <f t="shared" si="55"/>
        <v>108.1555092872</v>
      </c>
      <c r="EN26" s="177">
        <f t="shared" si="55"/>
        <v>110.2178144364</v>
      </c>
      <c r="EO26" s="177">
        <f t="shared" si="55"/>
        <v>112.2801195856</v>
      </c>
      <c r="EP26" s="177">
        <f t="shared" si="55"/>
        <v>114.34242473480001</v>
      </c>
      <c r="EQ26" s="177">
        <f t="shared" si="43"/>
        <v>116.40472988400001</v>
      </c>
      <c r="ER26" s="177">
        <f t="shared" si="43"/>
        <v>118.46703503320001</v>
      </c>
      <c r="ES26" s="177">
        <f t="shared" si="43"/>
        <v>120.52934018240002</v>
      </c>
      <c r="ET26" s="177">
        <f t="shared" si="43"/>
        <v>122.59164533160002</v>
      </c>
      <c r="EU26" s="177">
        <f t="shared" si="43"/>
        <v>124.65395048080002</v>
      </c>
      <c r="EV26" s="177">
        <f t="shared" si="35"/>
        <v>126.71625563000001</v>
      </c>
    </row>
    <row r="27" spans="1:152" x14ac:dyDescent="0.25">
      <c r="A27" s="84">
        <v>37742</v>
      </c>
      <c r="B27" s="177">
        <f t="shared" si="12"/>
        <v>-122.23055042000001</v>
      </c>
      <c r="C27" s="177">
        <f t="shared" si="13"/>
        <v>-120.57402906080002</v>
      </c>
      <c r="D27" s="177">
        <f t="shared" si="44"/>
        <v>-118.91750770160002</v>
      </c>
      <c r="E27" s="177">
        <f t="shared" si="44"/>
        <v>-117.2609863424</v>
      </c>
      <c r="F27" s="177">
        <f t="shared" si="52"/>
        <v>-115.60446498320002</v>
      </c>
      <c r="G27" s="177">
        <f t="shared" si="52"/>
        <v>-113.947943624</v>
      </c>
      <c r="H27" s="177">
        <f t="shared" si="52"/>
        <v>-112.2914222648</v>
      </c>
      <c r="I27" s="177">
        <f t="shared" si="52"/>
        <v>-110.63490090560001</v>
      </c>
      <c r="J27" s="177">
        <f t="shared" si="52"/>
        <v>-108.97837954639999</v>
      </c>
      <c r="K27" s="177">
        <f t="shared" si="52"/>
        <v>-107.32185818719999</v>
      </c>
      <c r="L27" s="177">
        <f t="shared" si="52"/>
        <v>-105.66533682799999</v>
      </c>
      <c r="M27" s="177">
        <f t="shared" si="52"/>
        <v>-104.00881546879999</v>
      </c>
      <c r="N27" s="177">
        <f t="shared" si="52"/>
        <v>-102.3522941096</v>
      </c>
      <c r="O27" s="177">
        <f t="shared" si="52"/>
        <v>-100.6957727504</v>
      </c>
      <c r="P27" s="177">
        <f t="shared" si="52"/>
        <v>-99.039251391199997</v>
      </c>
      <c r="Q27" s="177">
        <f t="shared" si="52"/>
        <v>-97.382730031999998</v>
      </c>
      <c r="R27" s="177">
        <f t="shared" si="52"/>
        <v>-95.726208672799999</v>
      </c>
      <c r="S27" s="177">
        <f t="shared" si="52"/>
        <v>-94.069687313599999</v>
      </c>
      <c r="T27" s="177">
        <f t="shared" si="52"/>
        <v>-92.4131659544</v>
      </c>
      <c r="U27" s="177">
        <f t="shared" si="52"/>
        <v>-90.756644595200001</v>
      </c>
      <c r="V27" s="177">
        <f t="shared" si="37"/>
        <v>-89.100123236000002</v>
      </c>
      <c r="W27" s="177">
        <f t="shared" si="37"/>
        <v>-87.443601876799988</v>
      </c>
      <c r="X27" s="177">
        <f t="shared" si="37"/>
        <v>-85.787080517599989</v>
      </c>
      <c r="Y27" s="177">
        <f t="shared" si="37"/>
        <v>-84.13055915839999</v>
      </c>
      <c r="Z27" s="177">
        <f t="shared" si="37"/>
        <v>-82.474037799199991</v>
      </c>
      <c r="AA27" s="177">
        <f t="shared" si="15"/>
        <v>-80.817516440000006</v>
      </c>
      <c r="AB27" s="177">
        <f t="shared" si="16"/>
        <v>-79.266273402400003</v>
      </c>
      <c r="AC27" s="177">
        <f t="shared" si="45"/>
        <v>-77.7150303648</v>
      </c>
      <c r="AD27" s="177">
        <f t="shared" si="45"/>
        <v>-76.163787327199998</v>
      </c>
      <c r="AE27" s="177">
        <f t="shared" si="53"/>
        <v>-74.61254428960001</v>
      </c>
      <c r="AF27" s="177">
        <f t="shared" si="53"/>
        <v>-73.061301251999993</v>
      </c>
      <c r="AG27" s="177">
        <f t="shared" si="53"/>
        <v>-71.510058214400004</v>
      </c>
      <c r="AH27" s="177">
        <f t="shared" si="53"/>
        <v>-69.958815176799988</v>
      </c>
      <c r="AI27" s="177">
        <f t="shared" si="53"/>
        <v>-68.407572139199999</v>
      </c>
      <c r="AJ27" s="177">
        <f t="shared" si="53"/>
        <v>-66.856329101599982</v>
      </c>
      <c r="AK27" s="177">
        <f t="shared" si="53"/>
        <v>-65.305086063999994</v>
      </c>
      <c r="AL27" s="177">
        <f t="shared" si="53"/>
        <v>-63.753843026399991</v>
      </c>
      <c r="AM27" s="177">
        <f t="shared" si="53"/>
        <v>-62.202599988799989</v>
      </c>
      <c r="AN27" s="177">
        <f t="shared" si="53"/>
        <v>-60.651356951199986</v>
      </c>
      <c r="AO27" s="177">
        <f t="shared" si="53"/>
        <v>-59.100113913599984</v>
      </c>
      <c r="AP27" s="177">
        <f t="shared" si="53"/>
        <v>-57.548870875999988</v>
      </c>
      <c r="AQ27" s="177">
        <f t="shared" si="53"/>
        <v>-55.997627838399985</v>
      </c>
      <c r="AR27" s="177">
        <f t="shared" si="53"/>
        <v>-54.44638480079999</v>
      </c>
      <c r="AS27" s="177">
        <f t="shared" si="53"/>
        <v>-52.895141763199987</v>
      </c>
      <c r="AT27" s="177">
        <f t="shared" si="53"/>
        <v>-51.343898725599985</v>
      </c>
      <c r="AU27" s="177">
        <f t="shared" si="39"/>
        <v>-49.792655687999989</v>
      </c>
      <c r="AV27" s="177">
        <f t="shared" si="39"/>
        <v>-48.241412650399987</v>
      </c>
      <c r="AW27" s="177">
        <f t="shared" si="39"/>
        <v>-46.690169612799984</v>
      </c>
      <c r="AX27" s="177">
        <f t="shared" si="39"/>
        <v>-45.138926575199989</v>
      </c>
      <c r="AY27" s="177">
        <f t="shared" si="39"/>
        <v>-43.587683537599986</v>
      </c>
      <c r="AZ27" s="177">
        <f t="shared" si="18"/>
        <v>-42.036440499999998</v>
      </c>
      <c r="BA27" s="177">
        <f t="shared" si="19"/>
        <v>-40.350785713999997</v>
      </c>
      <c r="BB27" s="177">
        <f t="shared" si="50"/>
        <v>-38.665130927999996</v>
      </c>
      <c r="BC27" s="177">
        <f t="shared" si="50"/>
        <v>-36.979476141999996</v>
      </c>
      <c r="BD27" s="177">
        <f t="shared" si="50"/>
        <v>-35.293821355999995</v>
      </c>
      <c r="BE27" s="177">
        <f t="shared" si="56"/>
        <v>-33.608166569999995</v>
      </c>
      <c r="BF27" s="177">
        <f t="shared" si="56"/>
        <v>-31.92251178399999</v>
      </c>
      <c r="BG27" s="177">
        <f t="shared" si="56"/>
        <v>-30.236856997999986</v>
      </c>
      <c r="BH27" s="177">
        <f t="shared" si="56"/>
        <v>-28.551202211999986</v>
      </c>
      <c r="BI27" s="177">
        <f t="shared" si="56"/>
        <v>-26.865547425999985</v>
      </c>
      <c r="BJ27" s="177">
        <f t="shared" si="56"/>
        <v>-25.179892639999984</v>
      </c>
      <c r="BK27" s="177">
        <f t="shared" si="56"/>
        <v>-23.494237853999984</v>
      </c>
      <c r="BL27" s="177">
        <f t="shared" si="56"/>
        <v>-21.808583067999987</v>
      </c>
      <c r="BM27" s="177">
        <f t="shared" si="56"/>
        <v>-20.122928281999986</v>
      </c>
      <c r="BN27" s="177">
        <f t="shared" si="56"/>
        <v>-18.437273495999989</v>
      </c>
      <c r="BO27" s="177">
        <f t="shared" si="56"/>
        <v>-16.751618709999988</v>
      </c>
      <c r="BP27" s="177">
        <f t="shared" si="56"/>
        <v>-15.065963923999988</v>
      </c>
      <c r="BQ27" s="177">
        <f t="shared" si="56"/>
        <v>-13.380309137999989</v>
      </c>
      <c r="BR27" s="177">
        <f t="shared" si="56"/>
        <v>-11.694654351999988</v>
      </c>
      <c r="BS27" s="177">
        <f t="shared" si="56"/>
        <v>-10.008999565999989</v>
      </c>
      <c r="BT27" s="177">
        <f t="shared" si="21"/>
        <v>-8.3233447799999993</v>
      </c>
      <c r="BU27" s="177">
        <f t="shared" si="22"/>
        <v>-6.6586758239999995</v>
      </c>
      <c r="BV27" s="177">
        <f t="shared" si="22"/>
        <v>-4.9940068679999996</v>
      </c>
      <c r="BW27" s="177">
        <f t="shared" si="22"/>
        <v>-3.3293379119999997</v>
      </c>
      <c r="BX27" s="177">
        <f t="shared" si="22"/>
        <v>-1.6646689559999999</v>
      </c>
      <c r="BY27" s="177">
        <v>0</v>
      </c>
      <c r="BZ27" s="177">
        <f t="shared" si="24"/>
        <v>1.6390709780000003</v>
      </c>
      <c r="CA27" s="177">
        <f t="shared" si="24"/>
        <v>3.2781419560000007</v>
      </c>
      <c r="CB27" s="177">
        <f t="shared" si="24"/>
        <v>4.9172129340000001</v>
      </c>
      <c r="CC27" s="177">
        <f t="shared" si="24"/>
        <v>6.5562839120000014</v>
      </c>
      <c r="CD27" s="177">
        <f t="shared" si="26"/>
        <v>8.1953548900000008</v>
      </c>
      <c r="CE27" s="177">
        <f t="shared" si="27"/>
        <v>9.7409560580000019</v>
      </c>
      <c r="CF27" s="177">
        <f t="shared" si="51"/>
        <v>11.286557226000001</v>
      </c>
      <c r="CG27" s="177">
        <f t="shared" si="51"/>
        <v>12.832158394000002</v>
      </c>
      <c r="CH27" s="177">
        <f t="shared" si="51"/>
        <v>14.377759562000001</v>
      </c>
      <c r="CI27" s="177">
        <f t="shared" si="57"/>
        <v>15.923360730000002</v>
      </c>
      <c r="CJ27" s="177">
        <f t="shared" si="57"/>
        <v>17.468961898000003</v>
      </c>
      <c r="CK27" s="177">
        <f t="shared" si="57"/>
        <v>19.014563066000001</v>
      </c>
      <c r="CL27" s="177">
        <f t="shared" si="57"/>
        <v>20.560164233999998</v>
      </c>
      <c r="CM27" s="177">
        <f t="shared" si="57"/>
        <v>22.105765402000003</v>
      </c>
      <c r="CN27" s="177">
        <f t="shared" si="57"/>
        <v>23.65136657</v>
      </c>
      <c r="CO27" s="177">
        <f t="shared" si="57"/>
        <v>25.196967738000001</v>
      </c>
      <c r="CP27" s="177">
        <f t="shared" si="57"/>
        <v>26.742568906000002</v>
      </c>
      <c r="CQ27" s="177">
        <f t="shared" si="57"/>
        <v>28.288170074000003</v>
      </c>
      <c r="CR27" s="177">
        <f t="shared" si="57"/>
        <v>29.833771242000005</v>
      </c>
      <c r="CS27" s="177">
        <f t="shared" si="57"/>
        <v>31.379372410000006</v>
      </c>
      <c r="CT27" s="177">
        <f t="shared" si="57"/>
        <v>32.924973578000007</v>
      </c>
      <c r="CU27" s="177">
        <f t="shared" si="57"/>
        <v>34.470574746000011</v>
      </c>
      <c r="CV27" s="177">
        <f t="shared" si="57"/>
        <v>36.016175914000016</v>
      </c>
      <c r="CW27" s="177">
        <f t="shared" si="57"/>
        <v>37.561777082000013</v>
      </c>
      <c r="CX27" s="177">
        <f t="shared" si="29"/>
        <v>39.107378250000004</v>
      </c>
      <c r="CY27" s="177">
        <f t="shared" si="30"/>
        <v>40.439808846800005</v>
      </c>
      <c r="CZ27" s="177">
        <f t="shared" si="46"/>
        <v>41.7722394436</v>
      </c>
      <c r="DA27" s="177">
        <f t="shared" si="46"/>
        <v>43.104670040400002</v>
      </c>
      <c r="DB27" s="177">
        <f t="shared" si="54"/>
        <v>44.437100637200004</v>
      </c>
      <c r="DC27" s="177">
        <f t="shared" si="54"/>
        <v>45.769531234000006</v>
      </c>
      <c r="DD27" s="177">
        <f t="shared" si="54"/>
        <v>47.101961830800008</v>
      </c>
      <c r="DE27" s="177">
        <f t="shared" si="54"/>
        <v>48.434392427600002</v>
      </c>
      <c r="DF27" s="177">
        <f t="shared" si="54"/>
        <v>49.766823024400004</v>
      </c>
      <c r="DG27" s="177">
        <f t="shared" si="54"/>
        <v>51.099253621200006</v>
      </c>
      <c r="DH27" s="177">
        <f t="shared" si="54"/>
        <v>52.431684218000001</v>
      </c>
      <c r="DI27" s="177">
        <f t="shared" si="54"/>
        <v>53.764114814800003</v>
      </c>
      <c r="DJ27" s="177">
        <f t="shared" si="54"/>
        <v>55.096545411600005</v>
      </c>
      <c r="DK27" s="177">
        <f t="shared" si="54"/>
        <v>56.428976008399999</v>
      </c>
      <c r="DL27" s="177">
        <f t="shared" si="54"/>
        <v>57.761406605200008</v>
      </c>
      <c r="DM27" s="177">
        <f t="shared" si="54"/>
        <v>59.093837202000003</v>
      </c>
      <c r="DN27" s="177">
        <f t="shared" si="54"/>
        <v>60.426267798800005</v>
      </c>
      <c r="DO27" s="177">
        <f t="shared" si="54"/>
        <v>61.758698395600007</v>
      </c>
      <c r="DP27" s="177">
        <f t="shared" si="54"/>
        <v>63.091128992400009</v>
      </c>
      <c r="DQ27" s="177">
        <f t="shared" si="54"/>
        <v>64.423559589200011</v>
      </c>
      <c r="DR27" s="177">
        <f t="shared" si="41"/>
        <v>65.75599018600002</v>
      </c>
      <c r="DS27" s="177">
        <f t="shared" si="41"/>
        <v>67.088420782800014</v>
      </c>
      <c r="DT27" s="177">
        <f t="shared" si="41"/>
        <v>68.420851379600009</v>
      </c>
      <c r="DU27" s="177">
        <f t="shared" si="41"/>
        <v>69.753281976400018</v>
      </c>
      <c r="DV27" s="177">
        <f t="shared" si="41"/>
        <v>71.085712573200013</v>
      </c>
      <c r="DW27" s="177">
        <f t="shared" si="32"/>
        <v>72.418143170000008</v>
      </c>
      <c r="DX27" s="177">
        <f t="shared" si="33"/>
        <v>74.362744598800006</v>
      </c>
      <c r="DY27" s="177">
        <f t="shared" si="47"/>
        <v>76.307346027600005</v>
      </c>
      <c r="DZ27" s="177">
        <f t="shared" si="47"/>
        <v>78.251947456400003</v>
      </c>
      <c r="EA27" s="177">
        <f t="shared" si="55"/>
        <v>80.196548885200002</v>
      </c>
      <c r="EB27" s="177">
        <f t="shared" si="55"/>
        <v>82.141150314000015</v>
      </c>
      <c r="EC27" s="177">
        <f t="shared" si="55"/>
        <v>84.085751742800014</v>
      </c>
      <c r="ED27" s="177">
        <f t="shared" si="55"/>
        <v>86.030353171600012</v>
      </c>
      <c r="EE27" s="177">
        <f t="shared" si="55"/>
        <v>87.974954600400011</v>
      </c>
      <c r="EF27" s="177">
        <f t="shared" si="55"/>
        <v>89.91955602920001</v>
      </c>
      <c r="EG27" s="177">
        <f t="shared" si="55"/>
        <v>91.864157458000008</v>
      </c>
      <c r="EH27" s="177">
        <f t="shared" si="55"/>
        <v>93.808758886800007</v>
      </c>
      <c r="EI27" s="177">
        <f t="shared" si="55"/>
        <v>95.753360315600005</v>
      </c>
      <c r="EJ27" s="177">
        <f t="shared" si="55"/>
        <v>97.697961744400004</v>
      </c>
      <c r="EK27" s="177">
        <f t="shared" si="55"/>
        <v>99.642563173200017</v>
      </c>
      <c r="EL27" s="177">
        <f t="shared" si="55"/>
        <v>101.58716460200002</v>
      </c>
      <c r="EM27" s="177">
        <f t="shared" si="55"/>
        <v>103.53176603080001</v>
      </c>
      <c r="EN27" s="177">
        <f t="shared" si="55"/>
        <v>105.47636745960001</v>
      </c>
      <c r="EO27" s="177">
        <f t="shared" si="55"/>
        <v>107.42096888840001</v>
      </c>
      <c r="EP27" s="177">
        <f t="shared" si="55"/>
        <v>109.36557031720002</v>
      </c>
      <c r="EQ27" s="177">
        <f t="shared" si="43"/>
        <v>111.31017174600002</v>
      </c>
      <c r="ER27" s="177">
        <f t="shared" si="43"/>
        <v>113.25477317480002</v>
      </c>
      <c r="ES27" s="177">
        <f t="shared" si="43"/>
        <v>115.19937460360003</v>
      </c>
      <c r="ET27" s="177">
        <f t="shared" si="43"/>
        <v>117.14397603240002</v>
      </c>
      <c r="EU27" s="177">
        <f t="shared" si="43"/>
        <v>119.08857746120003</v>
      </c>
      <c r="EV27" s="177">
        <f t="shared" si="35"/>
        <v>121.03317889000002</v>
      </c>
    </row>
    <row r="28" spans="1:152" x14ac:dyDescent="0.25">
      <c r="A28" s="84">
        <v>37773</v>
      </c>
      <c r="B28" s="177">
        <f t="shared" si="12"/>
        <v>-125.82496377000001</v>
      </c>
      <c r="C28" s="177">
        <f t="shared" si="13"/>
        <v>-124.03252616440001</v>
      </c>
      <c r="D28" s="177">
        <f t="shared" si="44"/>
        <v>-122.24008855880001</v>
      </c>
      <c r="E28" s="177">
        <f t="shared" si="44"/>
        <v>-120.4476509532</v>
      </c>
      <c r="F28" s="177">
        <f t="shared" si="52"/>
        <v>-118.65521334760001</v>
      </c>
      <c r="G28" s="177">
        <f t="shared" si="52"/>
        <v>-116.862775742</v>
      </c>
      <c r="H28" s="177">
        <f t="shared" si="52"/>
        <v>-115.0703381364</v>
      </c>
      <c r="I28" s="177">
        <f t="shared" si="52"/>
        <v>-113.2779005308</v>
      </c>
      <c r="J28" s="177">
        <f t="shared" si="52"/>
        <v>-111.4854629252</v>
      </c>
      <c r="K28" s="177">
        <f t="shared" si="52"/>
        <v>-109.6930253196</v>
      </c>
      <c r="L28" s="177">
        <f t="shared" si="52"/>
        <v>-107.90058771399998</v>
      </c>
      <c r="M28" s="177">
        <f t="shared" si="52"/>
        <v>-106.10815010839998</v>
      </c>
      <c r="N28" s="177">
        <f t="shared" si="52"/>
        <v>-104.31571250279998</v>
      </c>
      <c r="O28" s="177">
        <f t="shared" si="52"/>
        <v>-102.52327489719998</v>
      </c>
      <c r="P28" s="177">
        <f t="shared" si="52"/>
        <v>-100.73083729159998</v>
      </c>
      <c r="Q28" s="177">
        <f t="shared" si="52"/>
        <v>-98.938399685999983</v>
      </c>
      <c r="R28" s="177">
        <f t="shared" si="52"/>
        <v>-97.145962080399983</v>
      </c>
      <c r="S28" s="177">
        <f t="shared" si="52"/>
        <v>-95.353524474799983</v>
      </c>
      <c r="T28" s="177">
        <f t="shared" si="52"/>
        <v>-93.561086869199983</v>
      </c>
      <c r="U28" s="177">
        <f t="shared" si="52"/>
        <v>-91.768649263599983</v>
      </c>
      <c r="V28" s="177">
        <f t="shared" ref="V28:V43" si="58">(($B28-$AA28)*V$2)+$AA28</f>
        <v>-89.976211657999983</v>
      </c>
      <c r="W28" s="177">
        <f t="shared" si="37"/>
        <v>-88.183774052399983</v>
      </c>
      <c r="X28" s="177">
        <f t="shared" si="37"/>
        <v>-86.391336446799983</v>
      </c>
      <c r="Y28" s="177">
        <f t="shared" si="37"/>
        <v>-84.598898841199983</v>
      </c>
      <c r="Z28" s="177">
        <f t="shared" si="37"/>
        <v>-82.806461235599983</v>
      </c>
      <c r="AA28" s="177">
        <f t="shared" si="15"/>
        <v>-81.014023629999997</v>
      </c>
      <c r="AB28" s="177">
        <f t="shared" si="16"/>
        <v>-79.440571545599994</v>
      </c>
      <c r="AC28" s="177">
        <f t="shared" si="45"/>
        <v>-77.867119461199991</v>
      </c>
      <c r="AD28" s="177">
        <f t="shared" si="45"/>
        <v>-76.293667376799988</v>
      </c>
      <c r="AE28" s="177">
        <f t="shared" si="53"/>
        <v>-74.720215292399985</v>
      </c>
      <c r="AF28" s="177">
        <f t="shared" si="53"/>
        <v>-73.146763207999982</v>
      </c>
      <c r="AG28" s="177">
        <f t="shared" si="53"/>
        <v>-71.573311123599993</v>
      </c>
      <c r="AH28" s="177">
        <f t="shared" si="53"/>
        <v>-69.99985903919999</v>
      </c>
      <c r="AI28" s="177">
        <f t="shared" si="53"/>
        <v>-68.426406954799987</v>
      </c>
      <c r="AJ28" s="177">
        <f t="shared" si="53"/>
        <v>-66.852954870399984</v>
      </c>
      <c r="AK28" s="177">
        <f t="shared" si="53"/>
        <v>-65.279502785999981</v>
      </c>
      <c r="AL28" s="177">
        <f t="shared" si="53"/>
        <v>-63.706050701599978</v>
      </c>
      <c r="AM28" s="177">
        <f t="shared" si="53"/>
        <v>-62.132598617199982</v>
      </c>
      <c r="AN28" s="177">
        <f t="shared" si="53"/>
        <v>-60.559146532799986</v>
      </c>
      <c r="AO28" s="177">
        <f t="shared" si="53"/>
        <v>-58.985694448399983</v>
      </c>
      <c r="AP28" s="177">
        <f t="shared" si="53"/>
        <v>-57.412242363999979</v>
      </c>
      <c r="AQ28" s="177">
        <f t="shared" si="53"/>
        <v>-55.838790279599984</v>
      </c>
      <c r="AR28" s="177">
        <f t="shared" si="53"/>
        <v>-54.265338195199988</v>
      </c>
      <c r="AS28" s="177">
        <f t="shared" si="53"/>
        <v>-52.691886110799985</v>
      </c>
      <c r="AT28" s="177">
        <f t="shared" si="53"/>
        <v>-51.118434026399981</v>
      </c>
      <c r="AU28" s="177">
        <f t="shared" ref="AU28:AU43" si="59">(($AA28-$AZ28)*AU$2)+$AZ28</f>
        <v>-49.544981941999986</v>
      </c>
      <c r="AV28" s="177">
        <f t="shared" si="39"/>
        <v>-47.971529857599982</v>
      </c>
      <c r="AW28" s="177">
        <f t="shared" si="39"/>
        <v>-46.398077773199986</v>
      </c>
      <c r="AX28" s="177">
        <f t="shared" si="39"/>
        <v>-44.824625688799983</v>
      </c>
      <c r="AY28" s="177">
        <f t="shared" si="39"/>
        <v>-43.251173604399987</v>
      </c>
      <c r="AZ28" s="177">
        <f t="shared" si="18"/>
        <v>-41.677721519999999</v>
      </c>
      <c r="BA28" s="177">
        <f t="shared" si="19"/>
        <v>-40.004034989999994</v>
      </c>
      <c r="BB28" s="177">
        <f t="shared" si="50"/>
        <v>-38.330348459999996</v>
      </c>
      <c r="BC28" s="177">
        <f t="shared" si="50"/>
        <v>-36.656661929999991</v>
      </c>
      <c r="BD28" s="177">
        <f t="shared" si="50"/>
        <v>-34.982975399999987</v>
      </c>
      <c r="BE28" s="177">
        <f t="shared" si="56"/>
        <v>-33.309288869999989</v>
      </c>
      <c r="BF28" s="177">
        <f t="shared" si="56"/>
        <v>-31.635602339999988</v>
      </c>
      <c r="BG28" s="177">
        <f t="shared" si="56"/>
        <v>-29.961915809999986</v>
      </c>
      <c r="BH28" s="177">
        <f t="shared" si="56"/>
        <v>-28.288229279999985</v>
      </c>
      <c r="BI28" s="177">
        <f t="shared" si="56"/>
        <v>-26.614542749999984</v>
      </c>
      <c r="BJ28" s="177">
        <f t="shared" si="56"/>
        <v>-24.940856219999983</v>
      </c>
      <c r="BK28" s="177">
        <f t="shared" si="56"/>
        <v>-23.267169689999985</v>
      </c>
      <c r="BL28" s="177">
        <f t="shared" si="56"/>
        <v>-21.593483159999984</v>
      </c>
      <c r="BM28" s="177">
        <f t="shared" si="56"/>
        <v>-19.919796629999986</v>
      </c>
      <c r="BN28" s="177">
        <f t="shared" si="56"/>
        <v>-18.246110099999989</v>
      </c>
      <c r="BO28" s="177">
        <f t="shared" si="56"/>
        <v>-16.572423569999987</v>
      </c>
      <c r="BP28" s="177">
        <f t="shared" si="56"/>
        <v>-14.898737039999986</v>
      </c>
      <c r="BQ28" s="177">
        <f t="shared" si="56"/>
        <v>-13.225050509999988</v>
      </c>
      <c r="BR28" s="177">
        <f t="shared" si="56"/>
        <v>-11.551363979999987</v>
      </c>
      <c r="BS28" s="177">
        <f t="shared" si="56"/>
        <v>-9.8776774499999878</v>
      </c>
      <c r="BT28" s="177">
        <f t="shared" si="21"/>
        <v>-8.203990919999999</v>
      </c>
      <c r="BU28" s="177">
        <f t="shared" si="22"/>
        <v>-6.5631927359999995</v>
      </c>
      <c r="BV28" s="177">
        <f t="shared" si="22"/>
        <v>-4.9223945519999992</v>
      </c>
      <c r="BW28" s="177">
        <f t="shared" si="22"/>
        <v>-3.2815963679999998</v>
      </c>
      <c r="BX28" s="177">
        <f t="shared" si="22"/>
        <v>-1.6407981839999999</v>
      </c>
      <c r="BY28" s="177">
        <v>0</v>
      </c>
      <c r="BZ28" s="177">
        <f t="shared" si="24"/>
        <v>1.6120830259999999</v>
      </c>
      <c r="CA28" s="177">
        <f t="shared" si="24"/>
        <v>3.2241660519999997</v>
      </c>
      <c r="CB28" s="177">
        <f t="shared" si="24"/>
        <v>4.8362490779999989</v>
      </c>
      <c r="CC28" s="177">
        <f t="shared" si="24"/>
        <v>6.4483321039999995</v>
      </c>
      <c r="CD28" s="177">
        <f t="shared" si="26"/>
        <v>8.0604151299999991</v>
      </c>
      <c r="CE28" s="177">
        <f t="shared" si="27"/>
        <v>9.5745346584999993</v>
      </c>
      <c r="CF28" s="177">
        <f t="shared" si="51"/>
        <v>11.088654186999999</v>
      </c>
      <c r="CG28" s="177">
        <f t="shared" si="51"/>
        <v>12.6027737155</v>
      </c>
      <c r="CH28" s="177">
        <f t="shared" si="51"/>
        <v>14.116893244</v>
      </c>
      <c r="CI28" s="177">
        <f t="shared" si="57"/>
        <v>15.6310127725</v>
      </c>
      <c r="CJ28" s="177">
        <f t="shared" si="57"/>
        <v>17.145132300999997</v>
      </c>
      <c r="CK28" s="177">
        <f t="shared" si="57"/>
        <v>18.6592518295</v>
      </c>
      <c r="CL28" s="177">
        <f t="shared" si="57"/>
        <v>20.173371357999997</v>
      </c>
      <c r="CM28" s="177">
        <f t="shared" si="57"/>
        <v>21.687490886499997</v>
      </c>
      <c r="CN28" s="177">
        <f t="shared" si="57"/>
        <v>23.201610414999998</v>
      </c>
      <c r="CO28" s="177">
        <f t="shared" si="57"/>
        <v>24.715729943499998</v>
      </c>
      <c r="CP28" s="177">
        <f t="shared" si="57"/>
        <v>26.229849471999998</v>
      </c>
      <c r="CQ28" s="177">
        <f t="shared" si="57"/>
        <v>27.743969000500002</v>
      </c>
      <c r="CR28" s="177">
        <f t="shared" si="57"/>
        <v>29.258088529000002</v>
      </c>
      <c r="CS28" s="177">
        <f t="shared" si="57"/>
        <v>30.772208057500002</v>
      </c>
      <c r="CT28" s="177">
        <f t="shared" si="57"/>
        <v>32.286327586000006</v>
      </c>
      <c r="CU28" s="177">
        <f t="shared" si="57"/>
        <v>33.800447114500002</v>
      </c>
      <c r="CV28" s="177">
        <f t="shared" si="57"/>
        <v>35.314566643000006</v>
      </c>
      <c r="CW28" s="177">
        <f t="shared" si="57"/>
        <v>36.82868617150001</v>
      </c>
      <c r="CX28" s="177">
        <f t="shared" si="29"/>
        <v>38.3428057</v>
      </c>
      <c r="CY28" s="177">
        <f t="shared" si="30"/>
        <v>39.643022768400002</v>
      </c>
      <c r="CZ28" s="177">
        <f t="shared" si="46"/>
        <v>40.943239836799997</v>
      </c>
      <c r="DA28" s="177">
        <f t="shared" si="46"/>
        <v>42.243456905199999</v>
      </c>
      <c r="DB28" s="177">
        <f t="shared" si="54"/>
        <v>43.543673973600001</v>
      </c>
      <c r="DC28" s="177">
        <f t="shared" si="54"/>
        <v>44.843891041999996</v>
      </c>
      <c r="DD28" s="177">
        <f t="shared" si="54"/>
        <v>46.144108110399998</v>
      </c>
      <c r="DE28" s="177">
        <f t="shared" si="54"/>
        <v>47.4443251788</v>
      </c>
      <c r="DF28" s="177">
        <f t="shared" si="54"/>
        <v>48.744542247200002</v>
      </c>
      <c r="DG28" s="177">
        <f t="shared" si="54"/>
        <v>50.044759315599997</v>
      </c>
      <c r="DH28" s="177">
        <f t="shared" si="54"/>
        <v>51.344976383999999</v>
      </c>
      <c r="DI28" s="177">
        <f t="shared" si="54"/>
        <v>52.645193452399994</v>
      </c>
      <c r="DJ28" s="177">
        <f t="shared" si="54"/>
        <v>53.945410520799996</v>
      </c>
      <c r="DK28" s="177">
        <f t="shared" si="54"/>
        <v>55.245627589199998</v>
      </c>
      <c r="DL28" s="177">
        <f t="shared" si="54"/>
        <v>56.5458446576</v>
      </c>
      <c r="DM28" s="177">
        <f t="shared" si="54"/>
        <v>57.846061725999995</v>
      </c>
      <c r="DN28" s="177">
        <f t="shared" si="54"/>
        <v>59.146278794399997</v>
      </c>
      <c r="DO28" s="177">
        <f t="shared" si="54"/>
        <v>60.446495862799999</v>
      </c>
      <c r="DP28" s="177">
        <f t="shared" si="54"/>
        <v>61.746712931199994</v>
      </c>
      <c r="DQ28" s="177">
        <f t="shared" si="54"/>
        <v>63.046929999599996</v>
      </c>
      <c r="DR28" s="177">
        <f t="shared" ref="DR28:DR43" si="60">(($DW28-$CX28)*DR$2)+$CX28</f>
        <v>64.347147067999998</v>
      </c>
      <c r="DS28" s="177">
        <f t="shared" si="41"/>
        <v>65.6473641364</v>
      </c>
      <c r="DT28" s="177">
        <f t="shared" si="41"/>
        <v>66.947581204800002</v>
      </c>
      <c r="DU28" s="177">
        <f t="shared" si="41"/>
        <v>68.247798273200004</v>
      </c>
      <c r="DV28" s="177">
        <f t="shared" si="41"/>
        <v>69.548015341600006</v>
      </c>
      <c r="DW28" s="177">
        <f t="shared" si="32"/>
        <v>70.848232409999994</v>
      </c>
      <c r="DX28" s="177">
        <f t="shared" si="33"/>
        <v>72.742143245199998</v>
      </c>
      <c r="DY28" s="177">
        <f t="shared" si="47"/>
        <v>74.636054080400001</v>
      </c>
      <c r="DZ28" s="177">
        <f t="shared" si="47"/>
        <v>76.52996491559999</v>
      </c>
      <c r="EA28" s="177">
        <f t="shared" si="55"/>
        <v>78.423875750799994</v>
      </c>
      <c r="EB28" s="177">
        <f t="shared" si="55"/>
        <v>80.317786585999997</v>
      </c>
      <c r="EC28" s="177">
        <f t="shared" si="55"/>
        <v>82.2116974212</v>
      </c>
      <c r="ED28" s="177">
        <f t="shared" si="55"/>
        <v>84.105608256399989</v>
      </c>
      <c r="EE28" s="177">
        <f t="shared" si="55"/>
        <v>85.999519091599993</v>
      </c>
      <c r="EF28" s="177">
        <f t="shared" si="55"/>
        <v>87.893429926799996</v>
      </c>
      <c r="EG28" s="177">
        <f t="shared" si="55"/>
        <v>89.787340761999985</v>
      </c>
      <c r="EH28" s="177">
        <f t="shared" si="55"/>
        <v>91.681251597199989</v>
      </c>
      <c r="EI28" s="177">
        <f t="shared" si="55"/>
        <v>93.575162432399992</v>
      </c>
      <c r="EJ28" s="177">
        <f t="shared" si="55"/>
        <v>95.469073267599981</v>
      </c>
      <c r="EK28" s="177">
        <f t="shared" si="55"/>
        <v>97.362984102799999</v>
      </c>
      <c r="EL28" s="177">
        <f t="shared" si="55"/>
        <v>99.256894937999988</v>
      </c>
      <c r="EM28" s="177">
        <f t="shared" si="55"/>
        <v>101.15080577319999</v>
      </c>
      <c r="EN28" s="177">
        <f t="shared" si="55"/>
        <v>103.04471660839999</v>
      </c>
      <c r="EO28" s="177">
        <f t="shared" si="55"/>
        <v>104.9386274436</v>
      </c>
      <c r="EP28" s="177">
        <f t="shared" si="55"/>
        <v>106.8325382788</v>
      </c>
      <c r="EQ28" s="177">
        <f t="shared" ref="EQ28:EQ43" si="61">(($EV28-$DW28)*EQ$2)+$DW28</f>
        <v>108.72644911399999</v>
      </c>
      <c r="ER28" s="177">
        <f t="shared" si="43"/>
        <v>110.62035994920001</v>
      </c>
      <c r="ES28" s="177">
        <f t="shared" si="43"/>
        <v>112.5142707844</v>
      </c>
      <c r="ET28" s="177">
        <f t="shared" si="43"/>
        <v>114.40818161960001</v>
      </c>
      <c r="EU28" s="177">
        <f t="shared" si="43"/>
        <v>116.3020924548</v>
      </c>
      <c r="EV28" s="177">
        <f t="shared" si="35"/>
        <v>118.19600328999999</v>
      </c>
    </row>
    <row r="29" spans="1:152" x14ac:dyDescent="0.25">
      <c r="A29" s="84">
        <v>37803</v>
      </c>
      <c r="B29" s="177">
        <f t="shared" si="12"/>
        <v>-128.11350425000001</v>
      </c>
      <c r="C29" s="177">
        <f t="shared" ref="C29:R44" si="62">(($B29-$AA29)*C$2)+$AA29</f>
        <v>-126.17993103560001</v>
      </c>
      <c r="D29" s="177">
        <f t="shared" si="62"/>
        <v>-124.24635782120001</v>
      </c>
      <c r="E29" s="177">
        <f t="shared" si="62"/>
        <v>-122.31278460679999</v>
      </c>
      <c r="F29" s="177">
        <f t="shared" si="62"/>
        <v>-120.37921139239999</v>
      </c>
      <c r="G29" s="177">
        <f t="shared" si="62"/>
        <v>-118.445638178</v>
      </c>
      <c r="H29" s="177">
        <f t="shared" si="62"/>
        <v>-116.5120649636</v>
      </c>
      <c r="I29" s="177">
        <f t="shared" si="62"/>
        <v>-114.5784917492</v>
      </c>
      <c r="J29" s="177">
        <f t="shared" si="62"/>
        <v>-112.64491853479998</v>
      </c>
      <c r="K29" s="177">
        <f t="shared" si="62"/>
        <v>-110.71134532039999</v>
      </c>
      <c r="L29" s="177">
        <f t="shared" si="62"/>
        <v>-108.77777210599999</v>
      </c>
      <c r="M29" s="177">
        <f t="shared" si="62"/>
        <v>-106.84419889159999</v>
      </c>
      <c r="N29" s="177">
        <f t="shared" si="62"/>
        <v>-104.91062567719999</v>
      </c>
      <c r="O29" s="177">
        <f t="shared" si="62"/>
        <v>-102.97705246279997</v>
      </c>
      <c r="P29" s="177">
        <f t="shared" si="62"/>
        <v>-101.04347924839999</v>
      </c>
      <c r="Q29" s="177">
        <f t="shared" si="62"/>
        <v>-99.109906033999977</v>
      </c>
      <c r="R29" s="177">
        <f t="shared" si="62"/>
        <v>-97.176332819599992</v>
      </c>
      <c r="S29" s="177">
        <f t="shared" ref="S29:U43" si="63">(($B29-$AA29)*S$2)+$AA29</f>
        <v>-95.242759605199979</v>
      </c>
      <c r="T29" s="177">
        <f t="shared" si="63"/>
        <v>-93.309186390799994</v>
      </c>
      <c r="U29" s="177">
        <f t="shared" si="63"/>
        <v>-91.37561317639998</v>
      </c>
      <c r="V29" s="177">
        <f t="shared" si="58"/>
        <v>-89.442039961999981</v>
      </c>
      <c r="W29" s="177">
        <f t="shared" si="37"/>
        <v>-87.508466747599982</v>
      </c>
      <c r="X29" s="177">
        <f t="shared" si="37"/>
        <v>-85.574893533199983</v>
      </c>
      <c r="Y29" s="177">
        <f t="shared" si="37"/>
        <v>-83.641320318799984</v>
      </c>
      <c r="Z29" s="177">
        <f t="shared" si="37"/>
        <v>-81.707747104399985</v>
      </c>
      <c r="AA29" s="177">
        <f t="shared" si="15"/>
        <v>-79.77417389</v>
      </c>
      <c r="AB29" s="177">
        <f t="shared" ref="AB29:AQ44" si="64">(($AA29-$AZ29)*AB$2)+$AZ29</f>
        <v>-78.204966772799992</v>
      </c>
      <c r="AC29" s="177">
        <f t="shared" si="64"/>
        <v>-76.635759655599998</v>
      </c>
      <c r="AD29" s="177">
        <f t="shared" si="64"/>
        <v>-75.066552538400003</v>
      </c>
      <c r="AE29" s="177">
        <f t="shared" si="64"/>
        <v>-73.497345421199995</v>
      </c>
      <c r="AF29" s="177">
        <f t="shared" si="64"/>
        <v>-71.928138303999987</v>
      </c>
      <c r="AG29" s="177">
        <f t="shared" si="64"/>
        <v>-70.358931186799992</v>
      </c>
      <c r="AH29" s="177">
        <f t="shared" si="64"/>
        <v>-68.789724069599998</v>
      </c>
      <c r="AI29" s="177">
        <f t="shared" si="64"/>
        <v>-67.22051695239999</v>
      </c>
      <c r="AJ29" s="177">
        <f t="shared" si="64"/>
        <v>-65.651309835199982</v>
      </c>
      <c r="AK29" s="177">
        <f t="shared" si="64"/>
        <v>-64.082102717999987</v>
      </c>
      <c r="AL29" s="177">
        <f t="shared" si="64"/>
        <v>-62.512895600799986</v>
      </c>
      <c r="AM29" s="177">
        <f t="shared" si="64"/>
        <v>-60.943688483599985</v>
      </c>
      <c r="AN29" s="177">
        <f t="shared" si="64"/>
        <v>-59.374481366399991</v>
      </c>
      <c r="AO29" s="177">
        <f t="shared" si="64"/>
        <v>-57.805274249199982</v>
      </c>
      <c r="AP29" s="177">
        <f t="shared" si="64"/>
        <v>-56.236067131999988</v>
      </c>
      <c r="AQ29" s="177">
        <f t="shared" si="64"/>
        <v>-54.666860014799987</v>
      </c>
      <c r="AR29" s="177">
        <f t="shared" ref="AR29:AT43" si="65">(($AA29-$AZ29)*AR$2)+$AZ29</f>
        <v>-53.097652897599986</v>
      </c>
      <c r="AS29" s="177">
        <f t="shared" si="65"/>
        <v>-51.528445780399991</v>
      </c>
      <c r="AT29" s="177">
        <f t="shared" si="65"/>
        <v>-49.95923866319999</v>
      </c>
      <c r="AU29" s="177">
        <f t="shared" si="59"/>
        <v>-48.390031545999989</v>
      </c>
      <c r="AV29" s="177">
        <f t="shared" si="39"/>
        <v>-46.820824428799988</v>
      </c>
      <c r="AW29" s="177">
        <f t="shared" si="39"/>
        <v>-45.251617311599986</v>
      </c>
      <c r="AX29" s="177">
        <f t="shared" si="39"/>
        <v>-43.682410194399992</v>
      </c>
      <c r="AY29" s="177">
        <f t="shared" si="39"/>
        <v>-42.113203077199991</v>
      </c>
      <c r="AZ29" s="177">
        <f t="shared" si="18"/>
        <v>-40.543995960000004</v>
      </c>
      <c r="BA29" s="177">
        <f t="shared" si="19"/>
        <v>-38.913502939500006</v>
      </c>
      <c r="BB29" s="177">
        <f t="shared" si="50"/>
        <v>-37.283009919000001</v>
      </c>
      <c r="BC29" s="177">
        <f t="shared" si="50"/>
        <v>-35.652516898499997</v>
      </c>
      <c r="BD29" s="177">
        <f t="shared" si="50"/>
        <v>-34.022023877999999</v>
      </c>
      <c r="BE29" s="177">
        <f t="shared" si="56"/>
        <v>-32.391530857499994</v>
      </c>
      <c r="BF29" s="177">
        <f t="shared" si="56"/>
        <v>-30.761037836999993</v>
      </c>
      <c r="BG29" s="177">
        <f t="shared" si="56"/>
        <v>-29.130544816499992</v>
      </c>
      <c r="BH29" s="177">
        <f t="shared" si="56"/>
        <v>-27.50005179599999</v>
      </c>
      <c r="BI29" s="177">
        <f t="shared" si="56"/>
        <v>-25.869558775499989</v>
      </c>
      <c r="BJ29" s="177">
        <f t="shared" si="56"/>
        <v>-24.239065754999988</v>
      </c>
      <c r="BK29" s="177">
        <f t="shared" si="56"/>
        <v>-22.60857273449999</v>
      </c>
      <c r="BL29" s="177">
        <f t="shared" si="56"/>
        <v>-20.978079713999989</v>
      </c>
      <c r="BM29" s="177">
        <f t="shared" si="56"/>
        <v>-19.347586693499991</v>
      </c>
      <c r="BN29" s="177">
        <f t="shared" si="56"/>
        <v>-17.71709367299999</v>
      </c>
      <c r="BO29" s="177">
        <f t="shared" si="56"/>
        <v>-16.086600652499989</v>
      </c>
      <c r="BP29" s="177">
        <f t="shared" si="56"/>
        <v>-14.456107631999991</v>
      </c>
      <c r="BQ29" s="177">
        <f t="shared" si="56"/>
        <v>-12.82561461149999</v>
      </c>
      <c r="BR29" s="177">
        <f t="shared" si="56"/>
        <v>-11.195121590999991</v>
      </c>
      <c r="BS29" s="177">
        <f t="shared" si="56"/>
        <v>-9.5646285704999912</v>
      </c>
      <c r="BT29" s="177">
        <f t="shared" si="21"/>
        <v>-7.9341355500000006</v>
      </c>
      <c r="BU29" s="177">
        <f t="shared" si="22"/>
        <v>-6.3473084400000008</v>
      </c>
      <c r="BV29" s="177">
        <f t="shared" si="22"/>
        <v>-4.7604813300000002</v>
      </c>
      <c r="BW29" s="177">
        <f t="shared" si="22"/>
        <v>-3.1736542200000004</v>
      </c>
      <c r="BX29" s="177">
        <f t="shared" si="22"/>
        <v>-1.5868271100000002</v>
      </c>
      <c r="BY29" s="177">
        <v>0</v>
      </c>
      <c r="BZ29" s="177">
        <f t="shared" si="24"/>
        <v>1.5558350819999998</v>
      </c>
      <c r="CA29" s="177">
        <f t="shared" si="24"/>
        <v>3.1116701639999995</v>
      </c>
      <c r="CB29" s="177">
        <f t="shared" si="24"/>
        <v>4.6675052459999993</v>
      </c>
      <c r="CC29" s="177">
        <f t="shared" si="24"/>
        <v>6.223340327999999</v>
      </c>
      <c r="CD29" s="177">
        <f t="shared" si="26"/>
        <v>7.7791754099999988</v>
      </c>
      <c r="CE29" s="177">
        <f t="shared" si="27"/>
        <v>9.2362389534999991</v>
      </c>
      <c r="CF29" s="177">
        <f t="shared" si="51"/>
        <v>10.693302496999999</v>
      </c>
      <c r="CG29" s="177">
        <f t="shared" si="51"/>
        <v>12.1503660405</v>
      </c>
      <c r="CH29" s="177">
        <f t="shared" si="51"/>
        <v>13.607429583999998</v>
      </c>
      <c r="CI29" s="177">
        <f t="shared" si="57"/>
        <v>15.064493127499999</v>
      </c>
      <c r="CJ29" s="177">
        <f t="shared" si="57"/>
        <v>16.521556670999999</v>
      </c>
      <c r="CK29" s="177">
        <f t="shared" si="57"/>
        <v>17.978620214499998</v>
      </c>
      <c r="CL29" s="177">
        <f t="shared" si="57"/>
        <v>19.435683757999996</v>
      </c>
      <c r="CM29" s="177">
        <f t="shared" si="57"/>
        <v>20.892747301499995</v>
      </c>
      <c r="CN29" s="177">
        <f t="shared" si="57"/>
        <v>22.349810844999997</v>
      </c>
      <c r="CO29" s="177">
        <f t="shared" si="57"/>
        <v>23.806874388499999</v>
      </c>
      <c r="CP29" s="177">
        <f t="shared" si="57"/>
        <v>25.263937931999997</v>
      </c>
      <c r="CQ29" s="177">
        <f t="shared" si="57"/>
        <v>26.721001475499996</v>
      </c>
      <c r="CR29" s="177">
        <f t="shared" si="57"/>
        <v>28.178065019000002</v>
      </c>
      <c r="CS29" s="177">
        <f t="shared" si="57"/>
        <v>29.6351285625</v>
      </c>
      <c r="CT29" s="177">
        <f t="shared" si="57"/>
        <v>31.092192106000006</v>
      </c>
      <c r="CU29" s="177">
        <f t="shared" si="57"/>
        <v>32.549255649500004</v>
      </c>
      <c r="CV29" s="177">
        <f t="shared" si="57"/>
        <v>34.006319193000003</v>
      </c>
      <c r="CW29" s="177">
        <f t="shared" si="57"/>
        <v>35.463382736500009</v>
      </c>
      <c r="CX29" s="177">
        <f t="shared" si="29"/>
        <v>36.92044628</v>
      </c>
      <c r="CY29" s="177">
        <f t="shared" ref="CY29:DN44" si="66">(($DW29-$CX29)*CY$2)+$CX29</f>
        <v>38.170029396000004</v>
      </c>
      <c r="CZ29" s="177">
        <f t="shared" si="66"/>
        <v>39.419612512</v>
      </c>
      <c r="DA29" s="177">
        <f t="shared" si="66"/>
        <v>40.669195628000004</v>
      </c>
      <c r="DB29" s="177">
        <f t="shared" si="66"/>
        <v>41.918778744000001</v>
      </c>
      <c r="DC29" s="177">
        <f t="shared" si="66"/>
        <v>43.168361860000005</v>
      </c>
      <c r="DD29" s="177">
        <f t="shared" si="66"/>
        <v>44.417944976000001</v>
      </c>
      <c r="DE29" s="177">
        <f t="shared" si="66"/>
        <v>45.667528092000005</v>
      </c>
      <c r="DF29" s="177">
        <f t="shared" si="66"/>
        <v>46.917111208000001</v>
      </c>
      <c r="DG29" s="177">
        <f t="shared" si="66"/>
        <v>48.166694324000005</v>
      </c>
      <c r="DH29" s="177">
        <f t="shared" si="66"/>
        <v>49.416277440000002</v>
      </c>
      <c r="DI29" s="177">
        <f t="shared" si="66"/>
        <v>50.665860555999998</v>
      </c>
      <c r="DJ29" s="177">
        <f t="shared" si="66"/>
        <v>51.915443672000002</v>
      </c>
      <c r="DK29" s="177">
        <f t="shared" si="66"/>
        <v>53.165026788000006</v>
      </c>
      <c r="DL29" s="177">
        <f t="shared" si="66"/>
        <v>54.414609904000002</v>
      </c>
      <c r="DM29" s="177">
        <f t="shared" si="66"/>
        <v>55.664193019999999</v>
      </c>
      <c r="DN29" s="177">
        <f t="shared" si="66"/>
        <v>56.91377613600001</v>
      </c>
      <c r="DO29" s="177">
        <f t="shared" ref="DO29:DQ43" si="67">(($DW29-$CX29)*DO$2)+$CX29</f>
        <v>58.163359252000006</v>
      </c>
      <c r="DP29" s="177">
        <f t="shared" si="67"/>
        <v>59.412942368000003</v>
      </c>
      <c r="DQ29" s="177">
        <f t="shared" si="67"/>
        <v>60.662525484000014</v>
      </c>
      <c r="DR29" s="177">
        <f t="shared" si="60"/>
        <v>61.91210860000001</v>
      </c>
      <c r="DS29" s="177">
        <f t="shared" si="41"/>
        <v>63.161691716000014</v>
      </c>
      <c r="DT29" s="177">
        <f t="shared" si="41"/>
        <v>64.411274832000018</v>
      </c>
      <c r="DU29" s="177">
        <f t="shared" si="41"/>
        <v>65.660857948000015</v>
      </c>
      <c r="DV29" s="177">
        <f t="shared" si="41"/>
        <v>66.910441064000025</v>
      </c>
      <c r="DW29" s="177">
        <f t="shared" si="32"/>
        <v>68.160024180000008</v>
      </c>
      <c r="DX29" s="177">
        <f t="shared" ref="DX29:EM44" si="68">(($EV29-$DW29)*DX$2)+$DW29</f>
        <v>69.987723398800014</v>
      </c>
      <c r="DY29" s="177">
        <f t="shared" si="68"/>
        <v>71.815422617600007</v>
      </c>
      <c r="DZ29" s="177">
        <f t="shared" si="68"/>
        <v>73.643121836400013</v>
      </c>
      <c r="EA29" s="177">
        <f t="shared" si="68"/>
        <v>75.470821055200005</v>
      </c>
      <c r="EB29" s="177">
        <f t="shared" si="68"/>
        <v>77.298520274000012</v>
      </c>
      <c r="EC29" s="177">
        <f t="shared" si="68"/>
        <v>79.126219492800004</v>
      </c>
      <c r="ED29" s="177">
        <f t="shared" si="68"/>
        <v>80.953918711600011</v>
      </c>
      <c r="EE29" s="177">
        <f t="shared" si="68"/>
        <v>82.781617930400017</v>
      </c>
      <c r="EF29" s="177">
        <f t="shared" si="68"/>
        <v>84.60931714920001</v>
      </c>
      <c r="EG29" s="177">
        <f t="shared" si="68"/>
        <v>86.437016368000002</v>
      </c>
      <c r="EH29" s="177">
        <f t="shared" si="68"/>
        <v>88.264715586800008</v>
      </c>
      <c r="EI29" s="177">
        <f t="shared" si="68"/>
        <v>90.092414805600015</v>
      </c>
      <c r="EJ29" s="177">
        <f t="shared" si="68"/>
        <v>91.920114024400007</v>
      </c>
      <c r="EK29" s="177">
        <f t="shared" si="68"/>
        <v>93.747813243200014</v>
      </c>
      <c r="EL29" s="177">
        <f t="shared" si="68"/>
        <v>95.575512462000006</v>
      </c>
      <c r="EM29" s="177">
        <f t="shared" si="68"/>
        <v>97.403211680800013</v>
      </c>
      <c r="EN29" s="177">
        <f t="shared" ref="EN29:EP43" si="69">(($EV29-$DW29)*EN$2)+$DW29</f>
        <v>99.230910899600019</v>
      </c>
      <c r="EO29" s="177">
        <f t="shared" si="69"/>
        <v>101.05861011840003</v>
      </c>
      <c r="EP29" s="177">
        <f t="shared" si="69"/>
        <v>102.88630933720002</v>
      </c>
      <c r="EQ29" s="177">
        <f t="shared" si="61"/>
        <v>104.71400855600001</v>
      </c>
      <c r="ER29" s="177">
        <f t="shared" si="43"/>
        <v>106.54170777480002</v>
      </c>
      <c r="ES29" s="177">
        <f t="shared" si="43"/>
        <v>108.36940699360002</v>
      </c>
      <c r="ET29" s="177">
        <f t="shared" si="43"/>
        <v>110.19710621240003</v>
      </c>
      <c r="EU29" s="177">
        <f t="shared" si="43"/>
        <v>112.02480543120004</v>
      </c>
      <c r="EV29" s="177">
        <f t="shared" si="35"/>
        <v>113.85250465000001</v>
      </c>
    </row>
    <row r="30" spans="1:152" x14ac:dyDescent="0.25">
      <c r="A30" s="84">
        <v>37834</v>
      </c>
      <c r="B30" s="177">
        <f t="shared" si="12"/>
        <v>-131.06601329999998</v>
      </c>
      <c r="C30" s="177">
        <f t="shared" si="62"/>
        <v>-128.97436702479999</v>
      </c>
      <c r="D30" s="177">
        <f t="shared" si="62"/>
        <v>-126.88272074959997</v>
      </c>
      <c r="E30" s="177">
        <f t="shared" si="62"/>
        <v>-124.79107447439998</v>
      </c>
      <c r="F30" s="177">
        <f t="shared" si="62"/>
        <v>-122.69942819919997</v>
      </c>
      <c r="G30" s="177">
        <f t="shared" si="62"/>
        <v>-120.60778192399997</v>
      </c>
      <c r="H30" s="177">
        <f t="shared" si="62"/>
        <v>-118.51613564879997</v>
      </c>
      <c r="I30" s="177">
        <f t="shared" si="62"/>
        <v>-116.42448937359997</v>
      </c>
      <c r="J30" s="177">
        <f t="shared" si="62"/>
        <v>-114.33284309839996</v>
      </c>
      <c r="K30" s="177">
        <f t="shared" si="62"/>
        <v>-112.24119682319997</v>
      </c>
      <c r="L30" s="177">
        <f t="shared" si="62"/>
        <v>-110.14955054799997</v>
      </c>
      <c r="M30" s="177">
        <f t="shared" si="62"/>
        <v>-108.05790427279996</v>
      </c>
      <c r="N30" s="177">
        <f t="shared" si="62"/>
        <v>-105.96625799759997</v>
      </c>
      <c r="O30" s="177">
        <f t="shared" si="62"/>
        <v>-103.87461172239996</v>
      </c>
      <c r="P30" s="177">
        <f t="shared" si="62"/>
        <v>-101.78296544719997</v>
      </c>
      <c r="Q30" s="177">
        <f t="shared" si="62"/>
        <v>-99.691319171999965</v>
      </c>
      <c r="R30" s="177">
        <f t="shared" si="62"/>
        <v>-97.599672896799973</v>
      </c>
      <c r="S30" s="177">
        <f t="shared" si="63"/>
        <v>-95.508026621599967</v>
      </c>
      <c r="T30" s="177">
        <f t="shared" si="63"/>
        <v>-93.416380346399976</v>
      </c>
      <c r="U30" s="177">
        <f t="shared" si="63"/>
        <v>-91.32473407119997</v>
      </c>
      <c r="V30" s="177">
        <f t="shared" si="58"/>
        <v>-89.233087795999978</v>
      </c>
      <c r="W30" s="177">
        <f t="shared" si="37"/>
        <v>-87.141441520799972</v>
      </c>
      <c r="X30" s="177">
        <f t="shared" si="37"/>
        <v>-85.049795245599967</v>
      </c>
      <c r="Y30" s="177">
        <f t="shared" si="37"/>
        <v>-82.958148970399975</v>
      </c>
      <c r="Z30" s="177">
        <f t="shared" si="37"/>
        <v>-80.866502695199969</v>
      </c>
      <c r="AA30" s="177">
        <f t="shared" si="15"/>
        <v>-78.774856419999992</v>
      </c>
      <c r="AB30" s="177">
        <f t="shared" si="64"/>
        <v>-77.205150326799981</v>
      </c>
      <c r="AC30" s="177">
        <f t="shared" si="64"/>
        <v>-75.635444233599998</v>
      </c>
      <c r="AD30" s="177">
        <f t="shared" si="64"/>
        <v>-74.065738140399986</v>
      </c>
      <c r="AE30" s="177">
        <f t="shared" si="64"/>
        <v>-72.496032047199989</v>
      </c>
      <c r="AF30" s="177">
        <f t="shared" si="64"/>
        <v>-70.926325953999992</v>
      </c>
      <c r="AG30" s="177">
        <f t="shared" si="64"/>
        <v>-69.356619860799981</v>
      </c>
      <c r="AH30" s="177">
        <f t="shared" si="64"/>
        <v>-67.786913767599984</v>
      </c>
      <c r="AI30" s="177">
        <f t="shared" si="64"/>
        <v>-66.217207674399987</v>
      </c>
      <c r="AJ30" s="177">
        <f t="shared" si="64"/>
        <v>-64.647501581199975</v>
      </c>
      <c r="AK30" s="177">
        <f t="shared" si="64"/>
        <v>-63.077795487999978</v>
      </c>
      <c r="AL30" s="177">
        <f t="shared" si="64"/>
        <v>-61.508089394799981</v>
      </c>
      <c r="AM30" s="177">
        <f t="shared" si="64"/>
        <v>-59.938383301599977</v>
      </c>
      <c r="AN30" s="177">
        <f t="shared" si="64"/>
        <v>-58.368677208399973</v>
      </c>
      <c r="AO30" s="177">
        <f t="shared" si="64"/>
        <v>-56.798971115199976</v>
      </c>
      <c r="AP30" s="177">
        <f t="shared" si="64"/>
        <v>-55.229265021999979</v>
      </c>
      <c r="AQ30" s="177">
        <f t="shared" si="64"/>
        <v>-53.659558928799981</v>
      </c>
      <c r="AR30" s="177">
        <f t="shared" si="65"/>
        <v>-52.089852835599984</v>
      </c>
      <c r="AS30" s="177">
        <f t="shared" si="65"/>
        <v>-50.52014674239998</v>
      </c>
      <c r="AT30" s="177">
        <f t="shared" si="65"/>
        <v>-48.950440649199983</v>
      </c>
      <c r="AU30" s="177">
        <f t="shared" si="59"/>
        <v>-47.380734555999979</v>
      </c>
      <c r="AV30" s="177">
        <f t="shared" si="39"/>
        <v>-45.811028462799982</v>
      </c>
      <c r="AW30" s="177">
        <f t="shared" si="39"/>
        <v>-44.241322369599978</v>
      </c>
      <c r="AX30" s="177">
        <f t="shared" si="39"/>
        <v>-42.67161627639998</v>
      </c>
      <c r="AY30" s="177">
        <f t="shared" si="39"/>
        <v>-41.101910183199976</v>
      </c>
      <c r="AZ30" s="177">
        <f t="shared" si="18"/>
        <v>-39.532204089999993</v>
      </c>
      <c r="BA30" s="177">
        <f t="shared" si="19"/>
        <v>-37.939925606499997</v>
      </c>
      <c r="BB30" s="177">
        <f t="shared" si="50"/>
        <v>-36.347647122999987</v>
      </c>
      <c r="BC30" s="177">
        <f t="shared" si="50"/>
        <v>-34.755368639499991</v>
      </c>
      <c r="BD30" s="177">
        <f t="shared" si="50"/>
        <v>-33.163090155999988</v>
      </c>
      <c r="BE30" s="177">
        <f t="shared" si="56"/>
        <v>-31.570811672499989</v>
      </c>
      <c r="BF30" s="177">
        <f t="shared" si="56"/>
        <v>-29.978533188999986</v>
      </c>
      <c r="BG30" s="177">
        <f t="shared" si="56"/>
        <v>-28.386254705499987</v>
      </c>
      <c r="BH30" s="177">
        <f t="shared" si="56"/>
        <v>-26.793976221999984</v>
      </c>
      <c r="BI30" s="177">
        <f t="shared" si="56"/>
        <v>-25.201697738499984</v>
      </c>
      <c r="BJ30" s="177">
        <f t="shared" si="56"/>
        <v>-23.609419254999985</v>
      </c>
      <c r="BK30" s="177">
        <f t="shared" si="56"/>
        <v>-22.017140771499985</v>
      </c>
      <c r="BL30" s="177">
        <f t="shared" si="56"/>
        <v>-20.424862287999986</v>
      </c>
      <c r="BM30" s="177">
        <f t="shared" si="56"/>
        <v>-18.832583804499986</v>
      </c>
      <c r="BN30" s="177">
        <f t="shared" si="56"/>
        <v>-17.240305320999987</v>
      </c>
      <c r="BO30" s="177">
        <f t="shared" si="56"/>
        <v>-15.648026837499987</v>
      </c>
      <c r="BP30" s="177">
        <f t="shared" si="56"/>
        <v>-14.055748353999988</v>
      </c>
      <c r="BQ30" s="177">
        <f t="shared" si="56"/>
        <v>-12.463469870499988</v>
      </c>
      <c r="BR30" s="177">
        <f t="shared" si="56"/>
        <v>-10.871191386999989</v>
      </c>
      <c r="BS30" s="177">
        <f t="shared" si="56"/>
        <v>-9.2789129034999895</v>
      </c>
      <c r="BT30" s="177">
        <f t="shared" si="21"/>
        <v>-7.6866344200000007</v>
      </c>
      <c r="BU30" s="177">
        <f t="shared" si="22"/>
        <v>-6.1493075360000011</v>
      </c>
      <c r="BV30" s="177">
        <f t="shared" si="22"/>
        <v>-4.6119806520000006</v>
      </c>
      <c r="BW30" s="177">
        <f t="shared" si="22"/>
        <v>-3.0746537680000006</v>
      </c>
      <c r="BX30" s="177">
        <f t="shared" si="22"/>
        <v>-1.5373268840000003</v>
      </c>
      <c r="BY30" s="177">
        <v>0</v>
      </c>
      <c r="BZ30" s="177">
        <f t="shared" si="24"/>
        <v>1.5036652740000003</v>
      </c>
      <c r="CA30" s="177">
        <f t="shared" si="24"/>
        <v>3.0073305480000005</v>
      </c>
      <c r="CB30" s="177">
        <f t="shared" si="24"/>
        <v>4.5109958219999999</v>
      </c>
      <c r="CC30" s="177">
        <f t="shared" si="24"/>
        <v>6.0146610960000011</v>
      </c>
      <c r="CD30" s="177">
        <f t="shared" si="26"/>
        <v>7.5183263700000005</v>
      </c>
      <c r="CE30" s="177">
        <f t="shared" si="27"/>
        <v>8.9215875795000006</v>
      </c>
      <c r="CF30" s="177">
        <f t="shared" si="51"/>
        <v>10.324848789000001</v>
      </c>
      <c r="CG30" s="177">
        <f t="shared" si="51"/>
        <v>11.728109998500001</v>
      </c>
      <c r="CH30" s="177">
        <f t="shared" si="51"/>
        <v>13.131371208000001</v>
      </c>
      <c r="CI30" s="177">
        <f t="shared" si="57"/>
        <v>14.534632417499999</v>
      </c>
      <c r="CJ30" s="177">
        <f t="shared" si="57"/>
        <v>15.937893626999999</v>
      </c>
      <c r="CK30" s="177">
        <f t="shared" si="57"/>
        <v>17.341154836499999</v>
      </c>
      <c r="CL30" s="177">
        <f t="shared" si="57"/>
        <v>18.744416045999998</v>
      </c>
      <c r="CM30" s="177">
        <f t="shared" si="57"/>
        <v>20.1476772555</v>
      </c>
      <c r="CN30" s="177">
        <f t="shared" si="57"/>
        <v>21.550938464999998</v>
      </c>
      <c r="CO30" s="177">
        <f t="shared" si="57"/>
        <v>22.954199674499996</v>
      </c>
      <c r="CP30" s="177">
        <f t="shared" si="57"/>
        <v>24.357460883999998</v>
      </c>
      <c r="CQ30" s="177">
        <f t="shared" si="57"/>
        <v>25.7607220935</v>
      </c>
      <c r="CR30" s="177">
        <f t="shared" si="57"/>
        <v>27.163983303000002</v>
      </c>
      <c r="CS30" s="177">
        <f t="shared" si="57"/>
        <v>28.567244512500004</v>
      </c>
      <c r="CT30" s="177">
        <f t="shared" si="57"/>
        <v>29.970505722000002</v>
      </c>
      <c r="CU30" s="177">
        <f t="shared" si="57"/>
        <v>31.373766931500004</v>
      </c>
      <c r="CV30" s="177">
        <f t="shared" si="57"/>
        <v>32.777028141000002</v>
      </c>
      <c r="CW30" s="177">
        <f t="shared" si="57"/>
        <v>34.180289350500004</v>
      </c>
      <c r="CX30" s="177">
        <f t="shared" si="29"/>
        <v>35.583550559999999</v>
      </c>
      <c r="CY30" s="177">
        <f t="shared" si="66"/>
        <v>36.783524305599997</v>
      </c>
      <c r="CZ30" s="177">
        <f t="shared" si="66"/>
        <v>37.983498051200002</v>
      </c>
      <c r="DA30" s="177">
        <f t="shared" si="66"/>
        <v>39.183471796799999</v>
      </c>
      <c r="DB30" s="177">
        <f t="shared" si="66"/>
        <v>40.383445542399997</v>
      </c>
      <c r="DC30" s="177">
        <f t="shared" si="66"/>
        <v>41.583419288000002</v>
      </c>
      <c r="DD30" s="177">
        <f t="shared" si="66"/>
        <v>42.783393033599999</v>
      </c>
      <c r="DE30" s="177">
        <f t="shared" si="66"/>
        <v>43.983366779199997</v>
      </c>
      <c r="DF30" s="177">
        <f t="shared" si="66"/>
        <v>45.183340524800002</v>
      </c>
      <c r="DG30" s="177">
        <f t="shared" si="66"/>
        <v>46.3833142704</v>
      </c>
      <c r="DH30" s="177">
        <f t="shared" si="66"/>
        <v>47.583288015999997</v>
      </c>
      <c r="DI30" s="177">
        <f t="shared" si="66"/>
        <v>48.783261761599995</v>
      </c>
      <c r="DJ30" s="177">
        <f t="shared" si="66"/>
        <v>49.983235507199993</v>
      </c>
      <c r="DK30" s="177">
        <f t="shared" si="66"/>
        <v>51.183209252799998</v>
      </c>
      <c r="DL30" s="177">
        <f t="shared" si="66"/>
        <v>52.383182998399995</v>
      </c>
      <c r="DM30" s="177">
        <f t="shared" si="66"/>
        <v>53.583156743999993</v>
      </c>
      <c r="DN30" s="177">
        <f t="shared" si="66"/>
        <v>54.783130489599998</v>
      </c>
      <c r="DO30" s="177">
        <f t="shared" si="67"/>
        <v>55.983104235200003</v>
      </c>
      <c r="DP30" s="177">
        <f t="shared" si="67"/>
        <v>57.1830779808</v>
      </c>
      <c r="DQ30" s="177">
        <f t="shared" si="67"/>
        <v>58.383051726399998</v>
      </c>
      <c r="DR30" s="177">
        <f t="shared" si="60"/>
        <v>59.583025472000003</v>
      </c>
      <c r="DS30" s="177">
        <f t="shared" si="41"/>
        <v>60.782999217600008</v>
      </c>
      <c r="DT30" s="177">
        <f t="shared" si="41"/>
        <v>61.982972963200005</v>
      </c>
      <c r="DU30" s="177">
        <f t="shared" si="41"/>
        <v>63.182946708800003</v>
      </c>
      <c r="DV30" s="177">
        <f t="shared" si="41"/>
        <v>64.382920454400008</v>
      </c>
      <c r="DW30" s="177">
        <f t="shared" si="32"/>
        <v>65.582894199999998</v>
      </c>
      <c r="DX30" s="177">
        <f t="shared" si="68"/>
        <v>67.339996335999999</v>
      </c>
      <c r="DY30" s="177">
        <f t="shared" si="68"/>
        <v>69.097098471999999</v>
      </c>
      <c r="DZ30" s="177">
        <f t="shared" si="68"/>
        <v>70.854200607999999</v>
      </c>
      <c r="EA30" s="177">
        <f t="shared" si="68"/>
        <v>72.611302744</v>
      </c>
      <c r="EB30" s="177">
        <f t="shared" si="68"/>
        <v>74.36840488</v>
      </c>
      <c r="EC30" s="177">
        <f t="shared" si="68"/>
        <v>76.125507016</v>
      </c>
      <c r="ED30" s="177">
        <f t="shared" si="68"/>
        <v>77.882609152000001</v>
      </c>
      <c r="EE30" s="177">
        <f t="shared" si="68"/>
        <v>79.639711288000001</v>
      </c>
      <c r="EF30" s="177">
        <f t="shared" si="68"/>
        <v>81.396813424000001</v>
      </c>
      <c r="EG30" s="177">
        <f t="shared" si="68"/>
        <v>83.153915560000002</v>
      </c>
      <c r="EH30" s="177">
        <f t="shared" si="68"/>
        <v>84.911017696000002</v>
      </c>
      <c r="EI30" s="177">
        <f t="shared" si="68"/>
        <v>86.668119832000002</v>
      </c>
      <c r="EJ30" s="177">
        <f t="shared" si="68"/>
        <v>88.425221968000002</v>
      </c>
      <c r="EK30" s="177">
        <f t="shared" si="68"/>
        <v>90.182324104000003</v>
      </c>
      <c r="EL30" s="177">
        <f t="shared" si="68"/>
        <v>91.939426240000003</v>
      </c>
      <c r="EM30" s="177">
        <f t="shared" si="68"/>
        <v>93.696528376000003</v>
      </c>
      <c r="EN30" s="177">
        <f t="shared" si="69"/>
        <v>95.453630512000004</v>
      </c>
      <c r="EO30" s="177">
        <f t="shared" si="69"/>
        <v>97.210732648000004</v>
      </c>
      <c r="EP30" s="177">
        <f t="shared" si="69"/>
        <v>98.967834784000019</v>
      </c>
      <c r="EQ30" s="177">
        <f t="shared" si="61"/>
        <v>100.72493692</v>
      </c>
      <c r="ER30" s="177">
        <f t="shared" si="43"/>
        <v>102.48203905600002</v>
      </c>
      <c r="ES30" s="177">
        <f t="shared" si="43"/>
        <v>104.23914119200001</v>
      </c>
      <c r="ET30" s="177">
        <f t="shared" si="43"/>
        <v>105.99624332800002</v>
      </c>
      <c r="EU30" s="177">
        <f t="shared" si="43"/>
        <v>107.75334546400002</v>
      </c>
      <c r="EV30" s="177">
        <f t="shared" si="35"/>
        <v>109.51044760000001</v>
      </c>
    </row>
    <row r="31" spans="1:152" x14ac:dyDescent="0.25">
      <c r="A31" s="84">
        <v>37865</v>
      </c>
      <c r="B31" s="177">
        <f t="shared" si="12"/>
        <v>-132.20760708</v>
      </c>
      <c r="C31" s="177">
        <f t="shared" si="62"/>
        <v>-130.06623802519999</v>
      </c>
      <c r="D31" s="177">
        <f t="shared" si="62"/>
        <v>-127.9248689704</v>
      </c>
      <c r="E31" s="177">
        <f t="shared" si="62"/>
        <v>-125.7834999156</v>
      </c>
      <c r="F31" s="177">
        <f t="shared" si="62"/>
        <v>-123.64213086079999</v>
      </c>
      <c r="G31" s="177">
        <f t="shared" si="62"/>
        <v>-121.50076180599999</v>
      </c>
      <c r="H31" s="177">
        <f t="shared" si="62"/>
        <v>-119.35939275119999</v>
      </c>
      <c r="I31" s="177">
        <f t="shared" si="62"/>
        <v>-117.2180236964</v>
      </c>
      <c r="J31" s="177">
        <f t="shared" si="62"/>
        <v>-115.07665464159999</v>
      </c>
      <c r="K31" s="177">
        <f t="shared" si="62"/>
        <v>-112.93528558679998</v>
      </c>
      <c r="L31" s="177">
        <f t="shared" si="62"/>
        <v>-110.79391653199998</v>
      </c>
      <c r="M31" s="177">
        <f t="shared" si="62"/>
        <v>-108.65254747719999</v>
      </c>
      <c r="N31" s="177">
        <f t="shared" si="62"/>
        <v>-106.51117842239998</v>
      </c>
      <c r="O31" s="177">
        <f t="shared" si="62"/>
        <v>-104.36980936759998</v>
      </c>
      <c r="P31" s="177">
        <f t="shared" si="62"/>
        <v>-102.22844031279999</v>
      </c>
      <c r="Q31" s="177">
        <f t="shared" si="62"/>
        <v>-100.08707125799998</v>
      </c>
      <c r="R31" s="177">
        <f t="shared" si="62"/>
        <v>-97.945702203199986</v>
      </c>
      <c r="S31" s="177">
        <f t="shared" si="63"/>
        <v>-95.804333148399991</v>
      </c>
      <c r="T31" s="177">
        <f t="shared" si="63"/>
        <v>-93.662964093599982</v>
      </c>
      <c r="U31" s="177">
        <f t="shared" si="63"/>
        <v>-91.521595038799987</v>
      </c>
      <c r="V31" s="177">
        <f t="shared" si="58"/>
        <v>-89.380225983999992</v>
      </c>
      <c r="W31" s="177">
        <f t="shared" si="37"/>
        <v>-87.238856929199983</v>
      </c>
      <c r="X31" s="177">
        <f t="shared" si="37"/>
        <v>-85.097487874399988</v>
      </c>
      <c r="Y31" s="177">
        <f t="shared" si="37"/>
        <v>-82.956118819599979</v>
      </c>
      <c r="Z31" s="177">
        <f t="shared" si="37"/>
        <v>-80.814749764799984</v>
      </c>
      <c r="AA31" s="177">
        <f t="shared" si="15"/>
        <v>-78.673380710000004</v>
      </c>
      <c r="AB31" s="177">
        <f t="shared" si="64"/>
        <v>-77.098615095599996</v>
      </c>
      <c r="AC31" s="177">
        <f t="shared" si="64"/>
        <v>-75.523849481200003</v>
      </c>
      <c r="AD31" s="177">
        <f t="shared" si="64"/>
        <v>-73.949083866800009</v>
      </c>
      <c r="AE31" s="177">
        <f t="shared" si="64"/>
        <v>-72.374318252400002</v>
      </c>
      <c r="AF31" s="177">
        <f t="shared" si="64"/>
        <v>-70.799552637999994</v>
      </c>
      <c r="AG31" s="177">
        <f t="shared" si="64"/>
        <v>-69.224787023599987</v>
      </c>
      <c r="AH31" s="177">
        <f t="shared" si="64"/>
        <v>-67.650021409199994</v>
      </c>
      <c r="AI31" s="177">
        <f t="shared" si="64"/>
        <v>-66.075255794799986</v>
      </c>
      <c r="AJ31" s="177">
        <f t="shared" si="64"/>
        <v>-64.500490180399993</v>
      </c>
      <c r="AK31" s="177">
        <f t="shared" si="64"/>
        <v>-62.925724565999985</v>
      </c>
      <c r="AL31" s="177">
        <f t="shared" si="64"/>
        <v>-61.350958951599992</v>
      </c>
      <c r="AM31" s="177">
        <f t="shared" si="64"/>
        <v>-59.776193337199985</v>
      </c>
      <c r="AN31" s="177">
        <f t="shared" si="64"/>
        <v>-58.201427722799991</v>
      </c>
      <c r="AO31" s="177">
        <f t="shared" si="64"/>
        <v>-56.626662108399984</v>
      </c>
      <c r="AP31" s="177">
        <f t="shared" si="64"/>
        <v>-55.05189649399999</v>
      </c>
      <c r="AQ31" s="177">
        <f t="shared" si="64"/>
        <v>-53.47713087959999</v>
      </c>
      <c r="AR31" s="177">
        <f t="shared" si="65"/>
        <v>-51.90236526519999</v>
      </c>
      <c r="AS31" s="177">
        <f t="shared" si="65"/>
        <v>-50.327599650799989</v>
      </c>
      <c r="AT31" s="177">
        <f t="shared" si="65"/>
        <v>-48.752834036399989</v>
      </c>
      <c r="AU31" s="177">
        <f t="shared" si="59"/>
        <v>-47.178068421999988</v>
      </c>
      <c r="AV31" s="177">
        <f t="shared" si="39"/>
        <v>-45.603302807599988</v>
      </c>
      <c r="AW31" s="177">
        <f t="shared" si="39"/>
        <v>-44.028537193199988</v>
      </c>
      <c r="AX31" s="177">
        <f t="shared" si="39"/>
        <v>-42.453771578799987</v>
      </c>
      <c r="AY31" s="177">
        <f t="shared" si="39"/>
        <v>-40.879005964399987</v>
      </c>
      <c r="AZ31" s="177">
        <f t="shared" si="18"/>
        <v>-39.304240350000001</v>
      </c>
      <c r="BA31" s="177">
        <f t="shared" si="19"/>
        <v>-37.720262966999996</v>
      </c>
      <c r="BB31" s="177">
        <f t="shared" ref="BB31:BQ46" si="70">(($AZ31-$BT31)*BB$2)+$BT31</f>
        <v>-36.136285583999999</v>
      </c>
      <c r="BC31" s="177">
        <f t="shared" si="70"/>
        <v>-34.552308200999995</v>
      </c>
      <c r="BD31" s="177">
        <f t="shared" si="70"/>
        <v>-32.968330817999998</v>
      </c>
      <c r="BE31" s="177">
        <f t="shared" si="70"/>
        <v>-31.384353434999994</v>
      </c>
      <c r="BF31" s="177">
        <f t="shared" si="70"/>
        <v>-29.800376051999994</v>
      </c>
      <c r="BG31" s="177">
        <f t="shared" si="70"/>
        <v>-28.216398668999989</v>
      </c>
      <c r="BH31" s="177">
        <f t="shared" si="70"/>
        <v>-26.632421285999989</v>
      </c>
      <c r="BI31" s="177">
        <f t="shared" si="70"/>
        <v>-25.048443902999988</v>
      </c>
      <c r="BJ31" s="177">
        <f t="shared" si="70"/>
        <v>-23.464466519999988</v>
      </c>
      <c r="BK31" s="177">
        <f t="shared" si="70"/>
        <v>-21.880489136999991</v>
      </c>
      <c r="BL31" s="177">
        <f t="shared" si="70"/>
        <v>-20.296511753999987</v>
      </c>
      <c r="BM31" s="177">
        <f t="shared" si="70"/>
        <v>-18.71253437099999</v>
      </c>
      <c r="BN31" s="177">
        <f t="shared" si="70"/>
        <v>-17.128556987999989</v>
      </c>
      <c r="BO31" s="177">
        <f t="shared" si="70"/>
        <v>-15.544579604999988</v>
      </c>
      <c r="BP31" s="177">
        <f t="shared" si="70"/>
        <v>-13.96060222199999</v>
      </c>
      <c r="BQ31" s="177">
        <f t="shared" si="70"/>
        <v>-12.376624838999991</v>
      </c>
      <c r="BR31" s="177">
        <f t="shared" ref="BR31:BS45" si="71">(($AZ31-$BT31)*BR$2)+$BT31</f>
        <v>-10.79264745599999</v>
      </c>
      <c r="BS31" s="177">
        <f t="shared" si="71"/>
        <v>-9.2086700729999897</v>
      </c>
      <c r="BT31" s="177">
        <f t="shared" si="21"/>
        <v>-7.6246926899999998</v>
      </c>
      <c r="BU31" s="177">
        <f t="shared" si="22"/>
        <v>-6.099754152</v>
      </c>
      <c r="BV31" s="177">
        <f t="shared" si="22"/>
        <v>-4.5748156139999994</v>
      </c>
      <c r="BW31" s="177">
        <f t="shared" si="22"/>
        <v>-3.049877076</v>
      </c>
      <c r="BX31" s="177">
        <f t="shared" si="22"/>
        <v>-1.524938538</v>
      </c>
      <c r="BY31" s="177">
        <v>0</v>
      </c>
      <c r="BZ31" s="177">
        <f t="shared" si="24"/>
        <v>1.4903784420000001</v>
      </c>
      <c r="CA31" s="177">
        <f t="shared" si="24"/>
        <v>2.9807568840000003</v>
      </c>
      <c r="CB31" s="177">
        <f t="shared" si="24"/>
        <v>4.4711353259999997</v>
      </c>
      <c r="CC31" s="177">
        <f t="shared" si="24"/>
        <v>5.9615137680000005</v>
      </c>
      <c r="CD31" s="177">
        <f t="shared" si="26"/>
        <v>7.4518922100000005</v>
      </c>
      <c r="CE31" s="177">
        <f t="shared" si="27"/>
        <v>8.8409789335000006</v>
      </c>
      <c r="CF31" s="177">
        <f t="shared" ref="CF31:CU46" si="72">(($CX31-$CD31)*CF$2)+$CD31</f>
        <v>10.230065657000001</v>
      </c>
      <c r="CG31" s="177">
        <f t="shared" si="72"/>
        <v>11.619152380500001</v>
      </c>
      <c r="CH31" s="177">
        <f t="shared" si="72"/>
        <v>13.008239104000001</v>
      </c>
      <c r="CI31" s="177">
        <f t="shared" si="72"/>
        <v>14.397325827500001</v>
      </c>
      <c r="CJ31" s="177">
        <f t="shared" si="72"/>
        <v>15.786412551</v>
      </c>
      <c r="CK31" s="177">
        <f t="shared" si="72"/>
        <v>17.175499274499998</v>
      </c>
      <c r="CL31" s="177">
        <f t="shared" si="72"/>
        <v>18.564585997999998</v>
      </c>
      <c r="CM31" s="177">
        <f t="shared" si="72"/>
        <v>19.953672721499998</v>
      </c>
      <c r="CN31" s="177">
        <f t="shared" si="72"/>
        <v>21.342759444999999</v>
      </c>
      <c r="CO31" s="177">
        <f t="shared" si="72"/>
        <v>22.731846168499999</v>
      </c>
      <c r="CP31" s="177">
        <f t="shared" si="72"/>
        <v>24.120932891999999</v>
      </c>
      <c r="CQ31" s="177">
        <f t="shared" si="72"/>
        <v>25.510019615500003</v>
      </c>
      <c r="CR31" s="177">
        <f t="shared" si="72"/>
        <v>26.899106339000003</v>
      </c>
      <c r="CS31" s="177">
        <f t="shared" si="72"/>
        <v>28.288193062500003</v>
      </c>
      <c r="CT31" s="177">
        <f t="shared" si="72"/>
        <v>29.677279786000003</v>
      </c>
      <c r="CU31" s="177">
        <f t="shared" si="72"/>
        <v>31.066366509500007</v>
      </c>
      <c r="CV31" s="177">
        <f t="shared" ref="CV31:CW45" si="73">(($CX31-$CD31)*CV$2)+$CD31</f>
        <v>32.455453233000007</v>
      </c>
      <c r="CW31" s="177">
        <f t="shared" si="73"/>
        <v>33.844539956500007</v>
      </c>
      <c r="CX31" s="177">
        <f t="shared" si="29"/>
        <v>35.23362668</v>
      </c>
      <c r="CY31" s="177">
        <f t="shared" si="66"/>
        <v>36.420255572400002</v>
      </c>
      <c r="CZ31" s="177">
        <f t="shared" si="66"/>
        <v>37.606884464799997</v>
      </c>
      <c r="DA31" s="177">
        <f t="shared" si="66"/>
        <v>38.793513357199998</v>
      </c>
      <c r="DB31" s="177">
        <f t="shared" si="66"/>
        <v>39.9801422496</v>
      </c>
      <c r="DC31" s="177">
        <f t="shared" si="66"/>
        <v>41.166771142000002</v>
      </c>
      <c r="DD31" s="177">
        <f t="shared" si="66"/>
        <v>42.353400034399996</v>
      </c>
      <c r="DE31" s="177">
        <f t="shared" si="66"/>
        <v>43.540028926799998</v>
      </c>
      <c r="DF31" s="177">
        <f t="shared" si="66"/>
        <v>44.7266578192</v>
      </c>
      <c r="DG31" s="177">
        <f t="shared" si="66"/>
        <v>45.913286711599994</v>
      </c>
      <c r="DH31" s="177">
        <f t="shared" si="66"/>
        <v>47.099915603999996</v>
      </c>
      <c r="DI31" s="177">
        <f t="shared" si="66"/>
        <v>48.286544496399998</v>
      </c>
      <c r="DJ31" s="177">
        <f t="shared" si="66"/>
        <v>49.473173388799992</v>
      </c>
      <c r="DK31" s="177">
        <f t="shared" si="66"/>
        <v>50.659802281199994</v>
      </c>
      <c r="DL31" s="177">
        <f t="shared" si="66"/>
        <v>51.846431173599996</v>
      </c>
      <c r="DM31" s="177">
        <f t="shared" si="66"/>
        <v>53.03306006599999</v>
      </c>
      <c r="DN31" s="177">
        <f t="shared" si="66"/>
        <v>54.219688958399999</v>
      </c>
      <c r="DO31" s="177">
        <f t="shared" si="67"/>
        <v>55.406317850799994</v>
      </c>
      <c r="DP31" s="177">
        <f t="shared" si="67"/>
        <v>56.592946743200002</v>
      </c>
      <c r="DQ31" s="177">
        <f t="shared" si="67"/>
        <v>57.779575635599997</v>
      </c>
      <c r="DR31" s="177">
        <f t="shared" si="60"/>
        <v>58.966204527999999</v>
      </c>
      <c r="DS31" s="177">
        <f t="shared" si="41"/>
        <v>60.1528334204</v>
      </c>
      <c r="DT31" s="177">
        <f t="shared" si="41"/>
        <v>61.339462312800002</v>
      </c>
      <c r="DU31" s="177">
        <f t="shared" si="41"/>
        <v>62.526091205200004</v>
      </c>
      <c r="DV31" s="177">
        <f t="shared" si="41"/>
        <v>63.712720097599998</v>
      </c>
      <c r="DW31" s="177">
        <f t="shared" si="32"/>
        <v>64.899348989999993</v>
      </c>
      <c r="DX31" s="177">
        <f t="shared" si="68"/>
        <v>66.637253941599994</v>
      </c>
      <c r="DY31" s="177">
        <f t="shared" si="68"/>
        <v>68.375158893199995</v>
      </c>
      <c r="DZ31" s="177">
        <f t="shared" si="68"/>
        <v>70.113063844799996</v>
      </c>
      <c r="EA31" s="177">
        <f t="shared" si="68"/>
        <v>71.850968796399997</v>
      </c>
      <c r="EB31" s="177">
        <f t="shared" si="68"/>
        <v>73.588873747999997</v>
      </c>
      <c r="EC31" s="177">
        <f t="shared" si="68"/>
        <v>75.326778699599998</v>
      </c>
      <c r="ED31" s="177">
        <f t="shared" si="68"/>
        <v>77.064683651199999</v>
      </c>
      <c r="EE31" s="177">
        <f t="shared" si="68"/>
        <v>78.8025886028</v>
      </c>
      <c r="EF31" s="177">
        <f t="shared" si="68"/>
        <v>80.540493554400001</v>
      </c>
      <c r="EG31" s="177">
        <f t="shared" si="68"/>
        <v>82.278398506000002</v>
      </c>
      <c r="EH31" s="177">
        <f t="shared" si="68"/>
        <v>84.016303457600003</v>
      </c>
      <c r="EI31" s="177">
        <f t="shared" si="68"/>
        <v>85.754208409200004</v>
      </c>
      <c r="EJ31" s="177">
        <f t="shared" si="68"/>
        <v>87.492113360800005</v>
      </c>
      <c r="EK31" s="177">
        <f t="shared" si="68"/>
        <v>89.230018312400006</v>
      </c>
      <c r="EL31" s="177">
        <f t="shared" si="68"/>
        <v>90.967923264000007</v>
      </c>
      <c r="EM31" s="177">
        <f t="shared" si="68"/>
        <v>92.705828215600008</v>
      </c>
      <c r="EN31" s="177">
        <f t="shared" si="69"/>
        <v>94.443733167200008</v>
      </c>
      <c r="EO31" s="177">
        <f t="shared" si="69"/>
        <v>96.181638118800009</v>
      </c>
      <c r="EP31" s="177">
        <f t="shared" si="69"/>
        <v>97.91954307040001</v>
      </c>
      <c r="EQ31" s="177">
        <f t="shared" si="61"/>
        <v>99.657448022000011</v>
      </c>
      <c r="ER31" s="177">
        <f t="shared" si="43"/>
        <v>101.39535297360001</v>
      </c>
      <c r="ES31" s="177">
        <f t="shared" si="43"/>
        <v>103.13325792520001</v>
      </c>
      <c r="ET31" s="177">
        <f t="shared" si="43"/>
        <v>104.87116287680003</v>
      </c>
      <c r="EU31" s="177">
        <f t="shared" si="43"/>
        <v>106.60906782840003</v>
      </c>
      <c r="EV31" s="177">
        <f t="shared" si="35"/>
        <v>108.34697278000002</v>
      </c>
    </row>
    <row r="32" spans="1:152" x14ac:dyDescent="0.25">
      <c r="A32" s="84">
        <v>37895</v>
      </c>
      <c r="B32" s="177">
        <f t="shared" si="12"/>
        <v>-131.21435223</v>
      </c>
      <c r="C32" s="177">
        <f t="shared" si="62"/>
        <v>-128.88452875799999</v>
      </c>
      <c r="D32" s="177">
        <f t="shared" si="62"/>
        <v>-126.554705286</v>
      </c>
      <c r="E32" s="177">
        <f t="shared" si="62"/>
        <v>-124.224881814</v>
      </c>
      <c r="F32" s="177">
        <f t="shared" si="62"/>
        <v>-121.895058342</v>
      </c>
      <c r="G32" s="177">
        <f t="shared" si="62"/>
        <v>-119.56523487</v>
      </c>
      <c r="H32" s="177">
        <f t="shared" si="62"/>
        <v>-117.235411398</v>
      </c>
      <c r="I32" s="177">
        <f t="shared" si="62"/>
        <v>-114.905587926</v>
      </c>
      <c r="J32" s="177">
        <f t="shared" si="62"/>
        <v>-112.57576445399999</v>
      </c>
      <c r="K32" s="177">
        <f t="shared" si="62"/>
        <v>-110.24594098199999</v>
      </c>
      <c r="L32" s="177">
        <f t="shared" si="62"/>
        <v>-107.91611750999999</v>
      </c>
      <c r="M32" s="177">
        <f t="shared" si="62"/>
        <v>-105.58629403799998</v>
      </c>
      <c r="N32" s="177">
        <f t="shared" si="62"/>
        <v>-103.25647056599999</v>
      </c>
      <c r="O32" s="177">
        <f t="shared" si="62"/>
        <v>-100.92664709399999</v>
      </c>
      <c r="P32" s="177">
        <f t="shared" si="62"/>
        <v>-98.596823621999988</v>
      </c>
      <c r="Q32" s="177">
        <f t="shared" si="62"/>
        <v>-96.267000149999987</v>
      </c>
      <c r="R32" s="177">
        <f t="shared" si="62"/>
        <v>-93.937176677999986</v>
      </c>
      <c r="S32" s="177">
        <f t="shared" si="63"/>
        <v>-91.607353205999999</v>
      </c>
      <c r="T32" s="177">
        <f t="shared" si="63"/>
        <v>-89.277529733999998</v>
      </c>
      <c r="U32" s="177">
        <f t="shared" si="63"/>
        <v>-86.947706261999997</v>
      </c>
      <c r="V32" s="177">
        <f t="shared" si="58"/>
        <v>-84.617882789999996</v>
      </c>
      <c r="W32" s="177">
        <f t="shared" si="37"/>
        <v>-82.288059317999995</v>
      </c>
      <c r="X32" s="177">
        <f t="shared" si="37"/>
        <v>-79.958235845999994</v>
      </c>
      <c r="Y32" s="177">
        <f t="shared" si="37"/>
        <v>-77.628412373999993</v>
      </c>
      <c r="Z32" s="177">
        <f t="shared" si="37"/>
        <v>-75.298588901999992</v>
      </c>
      <c r="AA32" s="177">
        <f t="shared" si="15"/>
        <v>-72.968765430000019</v>
      </c>
      <c r="AB32" s="177">
        <f t="shared" si="64"/>
        <v>-71.467125664400015</v>
      </c>
      <c r="AC32" s="177">
        <f t="shared" si="64"/>
        <v>-69.965485898800011</v>
      </c>
      <c r="AD32" s="177">
        <f t="shared" si="64"/>
        <v>-68.463846133200008</v>
      </c>
      <c r="AE32" s="177">
        <f t="shared" si="64"/>
        <v>-66.962206367600004</v>
      </c>
      <c r="AF32" s="177">
        <f t="shared" si="64"/>
        <v>-65.460566602000014</v>
      </c>
      <c r="AG32" s="177">
        <f t="shared" si="64"/>
        <v>-63.958926836400011</v>
      </c>
      <c r="AH32" s="177">
        <f t="shared" si="64"/>
        <v>-62.457287070800007</v>
      </c>
      <c r="AI32" s="177">
        <f t="shared" si="64"/>
        <v>-60.955647305200003</v>
      </c>
      <c r="AJ32" s="177">
        <f t="shared" si="64"/>
        <v>-59.454007539599999</v>
      </c>
      <c r="AK32" s="177">
        <f t="shared" si="64"/>
        <v>-57.952367773999995</v>
      </c>
      <c r="AL32" s="177">
        <f t="shared" si="64"/>
        <v>-56.450728008399999</v>
      </c>
      <c r="AM32" s="177">
        <f t="shared" si="64"/>
        <v>-54.949088242799995</v>
      </c>
      <c r="AN32" s="177">
        <f t="shared" si="64"/>
        <v>-53.447448477199998</v>
      </c>
      <c r="AO32" s="177">
        <f t="shared" si="64"/>
        <v>-51.945808711599994</v>
      </c>
      <c r="AP32" s="177">
        <f t="shared" si="64"/>
        <v>-50.444168945999998</v>
      </c>
      <c r="AQ32" s="177">
        <f t="shared" si="64"/>
        <v>-48.942529180399994</v>
      </c>
      <c r="AR32" s="177">
        <f t="shared" si="65"/>
        <v>-47.440889414799997</v>
      </c>
      <c r="AS32" s="177">
        <f t="shared" si="65"/>
        <v>-45.939249649199994</v>
      </c>
      <c r="AT32" s="177">
        <f t="shared" si="65"/>
        <v>-44.437609883599997</v>
      </c>
      <c r="AU32" s="177">
        <f t="shared" si="59"/>
        <v>-42.935970117999993</v>
      </c>
      <c r="AV32" s="177">
        <f t="shared" si="39"/>
        <v>-41.434330352399996</v>
      </c>
      <c r="AW32" s="177">
        <f t="shared" si="39"/>
        <v>-39.932690586799993</v>
      </c>
      <c r="AX32" s="177">
        <f t="shared" si="39"/>
        <v>-38.431050821199989</v>
      </c>
      <c r="AY32" s="177">
        <f t="shared" si="39"/>
        <v>-36.929411055599992</v>
      </c>
      <c r="AZ32" s="177">
        <f t="shared" si="18"/>
        <v>-35.427771290000003</v>
      </c>
      <c r="BA32" s="177">
        <f t="shared" si="19"/>
        <v>-33.993306371000003</v>
      </c>
      <c r="BB32" s="177">
        <f t="shared" si="70"/>
        <v>-32.558841452000003</v>
      </c>
      <c r="BC32" s="177">
        <f t="shared" si="70"/>
        <v>-31.124376533</v>
      </c>
      <c r="BD32" s="177">
        <f t="shared" si="70"/>
        <v>-29.689911613999996</v>
      </c>
      <c r="BE32" s="177">
        <f t="shared" si="70"/>
        <v>-28.255446694999996</v>
      </c>
      <c r="BF32" s="177">
        <f t="shared" si="70"/>
        <v>-26.820981775999993</v>
      </c>
      <c r="BG32" s="177">
        <f t="shared" si="70"/>
        <v>-25.386516856999993</v>
      </c>
      <c r="BH32" s="177">
        <f t="shared" si="70"/>
        <v>-23.95205193799999</v>
      </c>
      <c r="BI32" s="177">
        <f t="shared" si="70"/>
        <v>-22.51758701899999</v>
      </c>
      <c r="BJ32" s="177">
        <f t="shared" si="70"/>
        <v>-21.08312209999999</v>
      </c>
      <c r="BK32" s="177">
        <f t="shared" si="70"/>
        <v>-19.64865718099999</v>
      </c>
      <c r="BL32" s="177">
        <f t="shared" si="70"/>
        <v>-18.21419226199999</v>
      </c>
      <c r="BM32" s="177">
        <f t="shared" si="70"/>
        <v>-16.77972734299999</v>
      </c>
      <c r="BN32" s="177">
        <f t="shared" si="70"/>
        <v>-15.345262423999991</v>
      </c>
      <c r="BO32" s="177">
        <f t="shared" si="70"/>
        <v>-13.910797504999991</v>
      </c>
      <c r="BP32" s="177">
        <f t="shared" si="70"/>
        <v>-12.476332585999991</v>
      </c>
      <c r="BQ32" s="177">
        <f t="shared" si="70"/>
        <v>-11.041867666999991</v>
      </c>
      <c r="BR32" s="177">
        <f t="shared" si="71"/>
        <v>-9.6074027479999913</v>
      </c>
      <c r="BS32" s="177">
        <f t="shared" si="71"/>
        <v>-8.1729378289999914</v>
      </c>
      <c r="BT32" s="177">
        <f t="shared" si="21"/>
        <v>-6.7384729099999996</v>
      </c>
      <c r="BU32" s="177">
        <f t="shared" si="22"/>
        <v>-5.3907783279999997</v>
      </c>
      <c r="BV32" s="177">
        <f t="shared" si="22"/>
        <v>-4.0430837459999998</v>
      </c>
      <c r="BW32" s="177">
        <f t="shared" si="22"/>
        <v>-2.6953891639999998</v>
      </c>
      <c r="BX32" s="177">
        <f t="shared" si="22"/>
        <v>-1.3476945819999999</v>
      </c>
      <c r="BY32" s="177">
        <v>0</v>
      </c>
      <c r="BZ32" s="177">
        <f t="shared" si="24"/>
        <v>1.3053486760000004</v>
      </c>
      <c r="CA32" s="177">
        <f t="shared" si="24"/>
        <v>2.6106973520000007</v>
      </c>
      <c r="CB32" s="177">
        <f t="shared" si="24"/>
        <v>3.9160460280000002</v>
      </c>
      <c r="CC32" s="177">
        <f t="shared" si="24"/>
        <v>5.2213947040000015</v>
      </c>
      <c r="CD32" s="177">
        <f t="shared" si="26"/>
        <v>6.526743380000001</v>
      </c>
      <c r="CE32" s="177">
        <f t="shared" si="27"/>
        <v>7.7175947575000006</v>
      </c>
      <c r="CF32" s="177">
        <f t="shared" si="72"/>
        <v>8.9084461350000019</v>
      </c>
      <c r="CG32" s="177">
        <f t="shared" si="72"/>
        <v>10.099297512500002</v>
      </c>
      <c r="CH32" s="177">
        <f t="shared" si="72"/>
        <v>11.290148890000001</v>
      </c>
      <c r="CI32" s="177">
        <f t="shared" si="72"/>
        <v>12.481000267500001</v>
      </c>
      <c r="CJ32" s="177">
        <f t="shared" si="72"/>
        <v>13.671851645</v>
      </c>
      <c r="CK32" s="177">
        <f t="shared" si="72"/>
        <v>14.8627030225</v>
      </c>
      <c r="CL32" s="177">
        <f t="shared" si="72"/>
        <v>16.053554399999999</v>
      </c>
      <c r="CM32" s="177">
        <f t="shared" si="72"/>
        <v>17.244405777499999</v>
      </c>
      <c r="CN32" s="177">
        <f t="shared" si="72"/>
        <v>18.435257154999999</v>
      </c>
      <c r="CO32" s="177">
        <f t="shared" si="72"/>
        <v>19.626108532499998</v>
      </c>
      <c r="CP32" s="177">
        <f t="shared" si="72"/>
        <v>20.816959910000001</v>
      </c>
      <c r="CQ32" s="177">
        <f t="shared" si="72"/>
        <v>22.007811287500001</v>
      </c>
      <c r="CR32" s="177">
        <f t="shared" si="72"/>
        <v>23.198662665000001</v>
      </c>
      <c r="CS32" s="177">
        <f t="shared" si="72"/>
        <v>24.389514042500004</v>
      </c>
      <c r="CT32" s="177">
        <f t="shared" si="72"/>
        <v>25.580365420000007</v>
      </c>
      <c r="CU32" s="177">
        <f t="shared" si="72"/>
        <v>26.771216797500003</v>
      </c>
      <c r="CV32" s="177">
        <f t="shared" si="73"/>
        <v>27.962068175000006</v>
      </c>
      <c r="CW32" s="177">
        <f t="shared" si="73"/>
        <v>29.152919552500009</v>
      </c>
      <c r="CX32" s="177">
        <f t="shared" si="29"/>
        <v>30.343770929999998</v>
      </c>
      <c r="CY32" s="177">
        <f t="shared" si="66"/>
        <v>31.322447326799999</v>
      </c>
      <c r="CZ32" s="177">
        <f t="shared" si="66"/>
        <v>32.3011237236</v>
      </c>
      <c r="DA32" s="177">
        <f t="shared" si="66"/>
        <v>33.279800120399997</v>
      </c>
      <c r="DB32" s="177">
        <f t="shared" si="66"/>
        <v>34.258476517199995</v>
      </c>
      <c r="DC32" s="177">
        <f t="shared" si="66"/>
        <v>35.237152913999999</v>
      </c>
      <c r="DD32" s="177">
        <f t="shared" si="66"/>
        <v>36.215829310799997</v>
      </c>
      <c r="DE32" s="177">
        <f t="shared" si="66"/>
        <v>37.194505707600001</v>
      </c>
      <c r="DF32" s="177">
        <f t="shared" si="66"/>
        <v>38.173182104399999</v>
      </c>
      <c r="DG32" s="177">
        <f t="shared" si="66"/>
        <v>39.151858501199996</v>
      </c>
      <c r="DH32" s="177">
        <f t="shared" si="66"/>
        <v>40.130534897999993</v>
      </c>
      <c r="DI32" s="177">
        <f t="shared" si="66"/>
        <v>41.109211294799998</v>
      </c>
      <c r="DJ32" s="177">
        <f t="shared" si="66"/>
        <v>42.087887691599995</v>
      </c>
      <c r="DK32" s="177">
        <f t="shared" si="66"/>
        <v>43.066564088399993</v>
      </c>
      <c r="DL32" s="177">
        <f t="shared" si="66"/>
        <v>44.045240485199997</v>
      </c>
      <c r="DM32" s="177">
        <f t="shared" si="66"/>
        <v>45.023916881999995</v>
      </c>
      <c r="DN32" s="177">
        <f t="shared" si="66"/>
        <v>46.002593278799999</v>
      </c>
      <c r="DO32" s="177">
        <f t="shared" si="67"/>
        <v>46.981269675600004</v>
      </c>
      <c r="DP32" s="177">
        <f t="shared" si="67"/>
        <v>47.959946072400001</v>
      </c>
      <c r="DQ32" s="177">
        <f t="shared" si="67"/>
        <v>48.938622469199998</v>
      </c>
      <c r="DR32" s="177">
        <f t="shared" si="60"/>
        <v>49.917298865999996</v>
      </c>
      <c r="DS32" s="177">
        <f t="shared" si="41"/>
        <v>50.8959752628</v>
      </c>
      <c r="DT32" s="177">
        <f t="shared" si="41"/>
        <v>51.874651659600005</v>
      </c>
      <c r="DU32" s="177">
        <f t="shared" si="41"/>
        <v>52.853328056400002</v>
      </c>
      <c r="DV32" s="177">
        <f t="shared" si="41"/>
        <v>53.8320044532</v>
      </c>
      <c r="DW32" s="177">
        <f t="shared" si="32"/>
        <v>54.810680849999997</v>
      </c>
      <c r="DX32" s="177">
        <f t="shared" si="68"/>
        <v>56.1510245168</v>
      </c>
      <c r="DY32" s="177">
        <f t="shared" si="68"/>
        <v>57.491368183599995</v>
      </c>
      <c r="DZ32" s="177">
        <f t="shared" si="68"/>
        <v>58.831711850399998</v>
      </c>
      <c r="EA32" s="177">
        <f t="shared" si="68"/>
        <v>60.1720555172</v>
      </c>
      <c r="EB32" s="177">
        <f t="shared" si="68"/>
        <v>61.512399183999996</v>
      </c>
      <c r="EC32" s="177">
        <f t="shared" si="68"/>
        <v>62.852742850799999</v>
      </c>
      <c r="ED32" s="177">
        <f t="shared" si="68"/>
        <v>64.193086517599994</v>
      </c>
      <c r="EE32" s="177">
        <f t="shared" si="68"/>
        <v>65.533430184400004</v>
      </c>
      <c r="EF32" s="177">
        <f t="shared" si="68"/>
        <v>66.873773851199999</v>
      </c>
      <c r="EG32" s="177">
        <f t="shared" si="68"/>
        <v>68.214117517999995</v>
      </c>
      <c r="EH32" s="177">
        <f t="shared" si="68"/>
        <v>69.55446118479999</v>
      </c>
      <c r="EI32" s="177">
        <f t="shared" si="68"/>
        <v>70.8948048516</v>
      </c>
      <c r="EJ32" s="177">
        <f t="shared" si="68"/>
        <v>72.235148518399996</v>
      </c>
      <c r="EK32" s="177">
        <f t="shared" si="68"/>
        <v>73.575492185199991</v>
      </c>
      <c r="EL32" s="177">
        <f t="shared" si="68"/>
        <v>74.915835852000001</v>
      </c>
      <c r="EM32" s="177">
        <f t="shared" si="68"/>
        <v>76.256179518799996</v>
      </c>
      <c r="EN32" s="177">
        <f t="shared" si="69"/>
        <v>77.596523185600006</v>
      </c>
      <c r="EO32" s="177">
        <f t="shared" si="69"/>
        <v>78.936866852400001</v>
      </c>
      <c r="EP32" s="177">
        <f t="shared" si="69"/>
        <v>80.277210519199997</v>
      </c>
      <c r="EQ32" s="177">
        <f t="shared" si="61"/>
        <v>81.617554186000007</v>
      </c>
      <c r="ER32" s="177">
        <f t="shared" si="43"/>
        <v>82.957897852800002</v>
      </c>
      <c r="ES32" s="177">
        <f t="shared" si="43"/>
        <v>84.298241519599998</v>
      </c>
      <c r="ET32" s="177">
        <f t="shared" si="43"/>
        <v>85.638585186400007</v>
      </c>
      <c r="EU32" s="177">
        <f t="shared" si="43"/>
        <v>86.978928853200017</v>
      </c>
      <c r="EV32" s="177">
        <f t="shared" si="35"/>
        <v>88.319272519999998</v>
      </c>
    </row>
    <row r="33" spans="1:152" x14ac:dyDescent="0.25">
      <c r="A33" s="84">
        <v>37926</v>
      </c>
      <c r="B33" s="177">
        <f t="shared" si="12"/>
        <v>-77.837231700000004</v>
      </c>
      <c r="C33" s="177">
        <f t="shared" si="62"/>
        <v>-77.308159701999998</v>
      </c>
      <c r="D33" s="177">
        <f t="shared" si="62"/>
        <v>-76.779087704000005</v>
      </c>
      <c r="E33" s="177">
        <f t="shared" si="62"/>
        <v>-76.250015705999999</v>
      </c>
      <c r="F33" s="177">
        <f t="shared" si="62"/>
        <v>-75.720943708000007</v>
      </c>
      <c r="G33" s="177">
        <f t="shared" si="62"/>
        <v>-75.191871710000001</v>
      </c>
      <c r="H33" s="177">
        <f t="shared" si="62"/>
        <v>-74.662799712000009</v>
      </c>
      <c r="I33" s="177">
        <f t="shared" si="62"/>
        <v>-74.133727714000003</v>
      </c>
      <c r="J33" s="177">
        <f t="shared" si="62"/>
        <v>-73.604655715999996</v>
      </c>
      <c r="K33" s="177">
        <f t="shared" si="62"/>
        <v>-73.075583718000004</v>
      </c>
      <c r="L33" s="177">
        <f t="shared" si="62"/>
        <v>-72.546511719999998</v>
      </c>
      <c r="M33" s="177">
        <f t="shared" si="62"/>
        <v>-72.017439722000006</v>
      </c>
      <c r="N33" s="177">
        <f t="shared" si="62"/>
        <v>-71.488367724</v>
      </c>
      <c r="O33" s="177">
        <f t="shared" si="62"/>
        <v>-70.959295725999993</v>
      </c>
      <c r="P33" s="177">
        <f t="shared" si="62"/>
        <v>-70.430223728000001</v>
      </c>
      <c r="Q33" s="177">
        <f t="shared" si="62"/>
        <v>-69.901151729999995</v>
      </c>
      <c r="R33" s="177">
        <f t="shared" si="62"/>
        <v>-69.372079732000003</v>
      </c>
      <c r="S33" s="177">
        <f t="shared" si="63"/>
        <v>-68.843007733999997</v>
      </c>
      <c r="T33" s="177">
        <f t="shared" si="63"/>
        <v>-68.313935736000005</v>
      </c>
      <c r="U33" s="177">
        <f t="shared" si="63"/>
        <v>-67.784863737999999</v>
      </c>
      <c r="V33" s="177">
        <f t="shared" si="58"/>
        <v>-67.255791740000006</v>
      </c>
      <c r="W33" s="177">
        <f t="shared" si="37"/>
        <v>-66.726719742</v>
      </c>
      <c r="X33" s="177">
        <f t="shared" si="37"/>
        <v>-66.197647743999994</v>
      </c>
      <c r="Y33" s="177">
        <f t="shared" si="37"/>
        <v>-65.668575746000002</v>
      </c>
      <c r="Z33" s="177">
        <f t="shared" si="37"/>
        <v>-65.139503747999996</v>
      </c>
      <c r="AA33" s="177">
        <f t="shared" si="15"/>
        <v>-64.610431750000004</v>
      </c>
      <c r="AB33" s="177">
        <f t="shared" si="64"/>
        <v>-63.473382450000003</v>
      </c>
      <c r="AC33" s="177">
        <f t="shared" si="64"/>
        <v>-62.336333150000002</v>
      </c>
      <c r="AD33" s="177">
        <f t="shared" si="64"/>
        <v>-61.19928385</v>
      </c>
      <c r="AE33" s="177">
        <f t="shared" si="64"/>
        <v>-60.062234549999999</v>
      </c>
      <c r="AF33" s="177">
        <f t="shared" si="64"/>
        <v>-58.925185249999998</v>
      </c>
      <c r="AG33" s="177">
        <f t="shared" si="64"/>
        <v>-57.788135949999997</v>
      </c>
      <c r="AH33" s="177">
        <f t="shared" si="64"/>
        <v>-56.651086649999996</v>
      </c>
      <c r="AI33" s="177">
        <f t="shared" si="64"/>
        <v>-55.514037349999995</v>
      </c>
      <c r="AJ33" s="177">
        <f t="shared" si="64"/>
        <v>-54.376988049999994</v>
      </c>
      <c r="AK33" s="177">
        <f t="shared" si="64"/>
        <v>-53.239938749999993</v>
      </c>
      <c r="AL33" s="177">
        <f t="shared" si="64"/>
        <v>-52.102889449999992</v>
      </c>
      <c r="AM33" s="177">
        <f t="shared" si="64"/>
        <v>-50.965840149999991</v>
      </c>
      <c r="AN33" s="177">
        <f t="shared" si="64"/>
        <v>-49.82879084999999</v>
      </c>
      <c r="AO33" s="177">
        <f t="shared" si="64"/>
        <v>-48.691741549999989</v>
      </c>
      <c r="AP33" s="177">
        <f t="shared" si="64"/>
        <v>-47.554692249999988</v>
      </c>
      <c r="AQ33" s="177">
        <f t="shared" si="64"/>
        <v>-46.417642949999987</v>
      </c>
      <c r="AR33" s="177">
        <f t="shared" si="65"/>
        <v>-45.280593649999993</v>
      </c>
      <c r="AS33" s="177">
        <f t="shared" si="65"/>
        <v>-44.143544349999992</v>
      </c>
      <c r="AT33" s="177">
        <f t="shared" si="65"/>
        <v>-43.006495049999991</v>
      </c>
      <c r="AU33" s="177">
        <f t="shared" si="59"/>
        <v>-41.86944574999999</v>
      </c>
      <c r="AV33" s="177">
        <f t="shared" si="39"/>
        <v>-40.732396449999989</v>
      </c>
      <c r="AW33" s="177">
        <f t="shared" si="39"/>
        <v>-39.595347149999988</v>
      </c>
      <c r="AX33" s="177">
        <f t="shared" si="39"/>
        <v>-38.458297849999987</v>
      </c>
      <c r="AY33" s="177">
        <f t="shared" si="39"/>
        <v>-37.321248549999993</v>
      </c>
      <c r="AZ33" s="177">
        <f t="shared" si="18"/>
        <v>-36.184199249999999</v>
      </c>
      <c r="BA33" s="177">
        <f t="shared" ref="BA33:BA54" si="74">(($AZ33-$BT33)*BA$2)+$BT33</f>
        <v>-34.751178827499999</v>
      </c>
      <c r="BB33" s="177">
        <f t="shared" si="70"/>
        <v>-33.318158404999991</v>
      </c>
      <c r="BC33" s="177">
        <f t="shared" si="70"/>
        <v>-31.885137982499995</v>
      </c>
      <c r="BD33" s="177">
        <f t="shared" si="70"/>
        <v>-30.452117559999994</v>
      </c>
      <c r="BE33" s="177">
        <f t="shared" si="70"/>
        <v>-29.019097137499994</v>
      </c>
      <c r="BF33" s="177">
        <f t="shared" si="70"/>
        <v>-27.58607671499999</v>
      </c>
      <c r="BG33" s="177">
        <f t="shared" si="70"/>
        <v>-26.15305629249999</v>
      </c>
      <c r="BH33" s="177">
        <f t="shared" si="70"/>
        <v>-24.72003586999999</v>
      </c>
      <c r="BI33" s="177">
        <f t="shared" si="70"/>
        <v>-23.287015447499986</v>
      </c>
      <c r="BJ33" s="177">
        <f t="shared" si="70"/>
        <v>-21.853995024999989</v>
      </c>
      <c r="BK33" s="177">
        <f t="shared" si="70"/>
        <v>-20.420974602499989</v>
      </c>
      <c r="BL33" s="177">
        <f t="shared" si="70"/>
        <v>-18.987954179999988</v>
      </c>
      <c r="BM33" s="177">
        <f t="shared" si="70"/>
        <v>-17.554933757499988</v>
      </c>
      <c r="BN33" s="177">
        <f t="shared" si="70"/>
        <v>-16.121913334999988</v>
      </c>
      <c r="BO33" s="177">
        <f t="shared" si="70"/>
        <v>-14.688892912499989</v>
      </c>
      <c r="BP33" s="177">
        <f t="shared" si="70"/>
        <v>-13.255872489999991</v>
      </c>
      <c r="BQ33" s="177">
        <f t="shared" si="70"/>
        <v>-11.822852067499991</v>
      </c>
      <c r="BR33" s="177">
        <f t="shared" si="71"/>
        <v>-10.38983164499999</v>
      </c>
      <c r="BS33" s="177">
        <f t="shared" si="71"/>
        <v>-8.9568112224999901</v>
      </c>
      <c r="BT33" s="177">
        <f t="shared" si="21"/>
        <v>-7.5237907999999996</v>
      </c>
      <c r="BU33" s="177">
        <f t="shared" si="22"/>
        <v>-6.0190326399999998</v>
      </c>
      <c r="BV33" s="177">
        <f t="shared" si="22"/>
        <v>-4.5142744799999992</v>
      </c>
      <c r="BW33" s="177">
        <f t="shared" si="22"/>
        <v>-3.0095163199999999</v>
      </c>
      <c r="BX33" s="177">
        <f t="shared" si="22"/>
        <v>-1.50475816</v>
      </c>
      <c r="BY33" s="177">
        <v>0</v>
      </c>
      <c r="BZ33" s="177">
        <f t="shared" si="24"/>
        <v>1.5150017299999998</v>
      </c>
      <c r="CA33" s="177">
        <f t="shared" si="24"/>
        <v>3.0300034599999996</v>
      </c>
      <c r="CB33" s="177">
        <f t="shared" si="24"/>
        <v>4.5450051899999995</v>
      </c>
      <c r="CC33" s="177">
        <f t="shared" si="24"/>
        <v>6.0600069199999993</v>
      </c>
      <c r="CD33" s="177">
        <f t="shared" si="26"/>
        <v>7.5750086499999991</v>
      </c>
      <c r="CE33" s="177">
        <f t="shared" ref="CE33:CE54" si="75">(($CX33-$CD33)*CE$2)+$CD33</f>
        <v>9.0770350729999993</v>
      </c>
      <c r="CF33" s="177">
        <f t="shared" si="72"/>
        <v>10.579061496</v>
      </c>
      <c r="CG33" s="177">
        <f t="shared" si="72"/>
        <v>12.081087919</v>
      </c>
      <c r="CH33" s="177">
        <f t="shared" si="72"/>
        <v>13.583114341999998</v>
      </c>
      <c r="CI33" s="177">
        <f t="shared" si="72"/>
        <v>15.085140764999998</v>
      </c>
      <c r="CJ33" s="177">
        <f t="shared" si="72"/>
        <v>16.587167187999999</v>
      </c>
      <c r="CK33" s="177">
        <f t="shared" si="72"/>
        <v>18.089193610999999</v>
      </c>
      <c r="CL33" s="177">
        <f t="shared" si="72"/>
        <v>19.591220033999996</v>
      </c>
      <c r="CM33" s="177">
        <f t="shared" si="72"/>
        <v>21.093246456999996</v>
      </c>
      <c r="CN33" s="177">
        <f t="shared" si="72"/>
        <v>22.595272879999996</v>
      </c>
      <c r="CO33" s="177">
        <f t="shared" si="72"/>
        <v>24.097299302999993</v>
      </c>
      <c r="CP33" s="177">
        <f t="shared" si="72"/>
        <v>25.599325725999996</v>
      </c>
      <c r="CQ33" s="177">
        <f t="shared" si="72"/>
        <v>27.101352149</v>
      </c>
      <c r="CR33" s="177">
        <f t="shared" si="72"/>
        <v>28.603378571999997</v>
      </c>
      <c r="CS33" s="177">
        <f t="shared" si="72"/>
        <v>30.105404995000001</v>
      </c>
      <c r="CT33" s="177">
        <f t="shared" si="72"/>
        <v>31.607431418000004</v>
      </c>
      <c r="CU33" s="177">
        <f t="shared" si="72"/>
        <v>33.109457841000001</v>
      </c>
      <c r="CV33" s="177">
        <f t="shared" si="73"/>
        <v>34.611484264000005</v>
      </c>
      <c r="CW33" s="177">
        <f t="shared" si="73"/>
        <v>36.113510687000009</v>
      </c>
      <c r="CX33" s="177">
        <f t="shared" si="29"/>
        <v>37.615537109999998</v>
      </c>
      <c r="CY33" s="177">
        <f t="shared" si="66"/>
        <v>39.016816024000001</v>
      </c>
      <c r="CZ33" s="177">
        <f t="shared" si="66"/>
        <v>40.418094937999996</v>
      </c>
      <c r="DA33" s="177">
        <f t="shared" si="66"/>
        <v>41.819373851999998</v>
      </c>
      <c r="DB33" s="177">
        <f t="shared" si="66"/>
        <v>43.220652766000001</v>
      </c>
      <c r="DC33" s="177">
        <f t="shared" si="66"/>
        <v>44.621931679999996</v>
      </c>
      <c r="DD33" s="177">
        <f t="shared" si="66"/>
        <v>46.023210593999998</v>
      </c>
      <c r="DE33" s="177">
        <f t="shared" si="66"/>
        <v>47.424489507999994</v>
      </c>
      <c r="DF33" s="177">
        <f t="shared" si="66"/>
        <v>48.825768421999996</v>
      </c>
      <c r="DG33" s="177">
        <f t="shared" si="66"/>
        <v>50.227047335999998</v>
      </c>
      <c r="DH33" s="177">
        <f t="shared" si="66"/>
        <v>51.628326249999994</v>
      </c>
      <c r="DI33" s="177">
        <f t="shared" si="66"/>
        <v>53.029605163999996</v>
      </c>
      <c r="DJ33" s="177">
        <f t="shared" si="66"/>
        <v>54.430884077999991</v>
      </c>
      <c r="DK33" s="177">
        <f t="shared" si="66"/>
        <v>55.832162991999994</v>
      </c>
      <c r="DL33" s="177">
        <f t="shared" si="66"/>
        <v>57.233441905999996</v>
      </c>
      <c r="DM33" s="177">
        <f t="shared" si="66"/>
        <v>58.634720819999998</v>
      </c>
      <c r="DN33" s="177">
        <f t="shared" si="66"/>
        <v>60.035999734000001</v>
      </c>
      <c r="DO33" s="177">
        <f t="shared" si="67"/>
        <v>61.437278647999996</v>
      </c>
      <c r="DP33" s="177">
        <f t="shared" si="67"/>
        <v>62.838557561999998</v>
      </c>
      <c r="DQ33" s="177">
        <f t="shared" si="67"/>
        <v>64.239836475999994</v>
      </c>
      <c r="DR33" s="177">
        <f t="shared" si="60"/>
        <v>65.641115389999996</v>
      </c>
      <c r="DS33" s="177">
        <f t="shared" si="41"/>
        <v>67.042394303999998</v>
      </c>
      <c r="DT33" s="177">
        <f t="shared" si="41"/>
        <v>68.443673218000001</v>
      </c>
      <c r="DU33" s="177">
        <f t="shared" si="41"/>
        <v>69.844952132000003</v>
      </c>
      <c r="DV33" s="177">
        <f t="shared" si="41"/>
        <v>71.246231046000005</v>
      </c>
      <c r="DW33" s="177">
        <f t="shared" si="32"/>
        <v>72.647509959999994</v>
      </c>
      <c r="DX33" s="177">
        <f t="shared" si="68"/>
        <v>74.900198015599997</v>
      </c>
      <c r="DY33" s="177">
        <f t="shared" si="68"/>
        <v>77.152886071200001</v>
      </c>
      <c r="DZ33" s="177">
        <f t="shared" si="68"/>
        <v>79.405574126799991</v>
      </c>
      <c r="EA33" s="177">
        <f t="shared" si="68"/>
        <v>81.658262182399994</v>
      </c>
      <c r="EB33" s="177">
        <f t="shared" si="68"/>
        <v>83.910950237999998</v>
      </c>
      <c r="EC33" s="177">
        <f t="shared" si="68"/>
        <v>86.163638293600002</v>
      </c>
      <c r="ED33" s="177">
        <f t="shared" si="68"/>
        <v>88.416326349200006</v>
      </c>
      <c r="EE33" s="177">
        <f t="shared" si="68"/>
        <v>90.669014404800009</v>
      </c>
      <c r="EF33" s="177">
        <f t="shared" si="68"/>
        <v>92.921702460399999</v>
      </c>
      <c r="EG33" s="177">
        <f t="shared" si="68"/>
        <v>95.174390516000003</v>
      </c>
      <c r="EH33" s="177">
        <f t="shared" si="68"/>
        <v>97.427078571599992</v>
      </c>
      <c r="EI33" s="177">
        <f t="shared" si="68"/>
        <v>99.679766627199996</v>
      </c>
      <c r="EJ33" s="177">
        <f t="shared" si="68"/>
        <v>101.9324546828</v>
      </c>
      <c r="EK33" s="177">
        <f t="shared" si="68"/>
        <v>104.1851427384</v>
      </c>
      <c r="EL33" s="177">
        <f t="shared" si="68"/>
        <v>106.43783079400001</v>
      </c>
      <c r="EM33" s="177">
        <f t="shared" si="68"/>
        <v>108.69051884960001</v>
      </c>
      <c r="EN33" s="177">
        <f t="shared" si="69"/>
        <v>110.94320690520001</v>
      </c>
      <c r="EO33" s="177">
        <f t="shared" si="69"/>
        <v>113.19589496080002</v>
      </c>
      <c r="EP33" s="177">
        <f t="shared" si="69"/>
        <v>115.44858301640002</v>
      </c>
      <c r="EQ33" s="177">
        <f t="shared" si="61"/>
        <v>117.70127107200003</v>
      </c>
      <c r="ER33" s="177">
        <f t="shared" si="43"/>
        <v>119.95395912760003</v>
      </c>
      <c r="ES33" s="177">
        <f t="shared" si="43"/>
        <v>122.20664718320003</v>
      </c>
      <c r="ET33" s="177">
        <f t="shared" si="43"/>
        <v>124.45933523880004</v>
      </c>
      <c r="EU33" s="177">
        <f t="shared" si="43"/>
        <v>126.71202329440004</v>
      </c>
      <c r="EV33" s="177">
        <f t="shared" si="35"/>
        <v>128.96471135000002</v>
      </c>
    </row>
    <row r="34" spans="1:152" x14ac:dyDescent="0.25">
      <c r="A34" s="84">
        <v>37956</v>
      </c>
      <c r="B34" s="177">
        <f t="shared" si="12"/>
        <v>-148.2396986</v>
      </c>
      <c r="C34" s="177">
        <f t="shared" si="62"/>
        <v>-145.2311434744</v>
      </c>
      <c r="D34" s="177">
        <f t="shared" si="62"/>
        <v>-142.2225883488</v>
      </c>
      <c r="E34" s="177">
        <f t="shared" si="62"/>
        <v>-139.21403322319998</v>
      </c>
      <c r="F34" s="177">
        <f t="shared" si="62"/>
        <v>-136.20547809759998</v>
      </c>
      <c r="G34" s="177">
        <f t="shared" si="62"/>
        <v>-133.19692297199998</v>
      </c>
      <c r="H34" s="177">
        <f t="shared" si="62"/>
        <v>-130.18836784639998</v>
      </c>
      <c r="I34" s="177">
        <f t="shared" si="62"/>
        <v>-127.17981272079999</v>
      </c>
      <c r="J34" s="177">
        <f t="shared" si="62"/>
        <v>-124.17125759519998</v>
      </c>
      <c r="K34" s="177">
        <f t="shared" si="62"/>
        <v>-121.16270246959998</v>
      </c>
      <c r="L34" s="177">
        <f t="shared" si="62"/>
        <v>-118.15414734399997</v>
      </c>
      <c r="M34" s="177">
        <f t="shared" si="62"/>
        <v>-115.14559221839997</v>
      </c>
      <c r="N34" s="177">
        <f t="shared" si="62"/>
        <v>-112.13703709279997</v>
      </c>
      <c r="O34" s="177">
        <f t="shared" si="62"/>
        <v>-109.12848196719997</v>
      </c>
      <c r="P34" s="177">
        <f t="shared" si="62"/>
        <v>-106.11992684159998</v>
      </c>
      <c r="Q34" s="177">
        <f t="shared" si="62"/>
        <v>-103.11137171599998</v>
      </c>
      <c r="R34" s="177">
        <f t="shared" si="62"/>
        <v>-100.10281659039998</v>
      </c>
      <c r="S34" s="177">
        <f t="shared" si="63"/>
        <v>-97.094261464799985</v>
      </c>
      <c r="T34" s="177">
        <f t="shared" si="63"/>
        <v>-94.085706339199987</v>
      </c>
      <c r="U34" s="177">
        <f t="shared" si="63"/>
        <v>-91.077151213599976</v>
      </c>
      <c r="V34" s="177">
        <f t="shared" si="58"/>
        <v>-88.068596087999978</v>
      </c>
      <c r="W34" s="177">
        <f t="shared" si="37"/>
        <v>-85.060040962399981</v>
      </c>
      <c r="X34" s="177">
        <f t="shared" si="37"/>
        <v>-82.051485836799984</v>
      </c>
      <c r="Y34" s="177">
        <f t="shared" si="37"/>
        <v>-79.042930711199972</v>
      </c>
      <c r="Z34" s="177">
        <f t="shared" si="37"/>
        <v>-76.034375585599975</v>
      </c>
      <c r="AA34" s="177">
        <f t="shared" si="15"/>
        <v>-73.025820460000006</v>
      </c>
      <c r="AB34" s="177">
        <f t="shared" si="64"/>
        <v>-71.469516944800006</v>
      </c>
      <c r="AC34" s="177">
        <f t="shared" si="64"/>
        <v>-69.913213429600006</v>
      </c>
      <c r="AD34" s="177">
        <f t="shared" si="64"/>
        <v>-68.356909914400006</v>
      </c>
      <c r="AE34" s="177">
        <f t="shared" si="64"/>
        <v>-66.800606399200007</v>
      </c>
      <c r="AF34" s="177">
        <f t="shared" si="64"/>
        <v>-65.244302883999993</v>
      </c>
      <c r="AG34" s="177">
        <f t="shared" si="64"/>
        <v>-63.687999368799993</v>
      </c>
      <c r="AH34" s="177">
        <f t="shared" si="64"/>
        <v>-62.131695853599993</v>
      </c>
      <c r="AI34" s="177">
        <f t="shared" si="64"/>
        <v>-60.575392338399993</v>
      </c>
      <c r="AJ34" s="177">
        <f t="shared" si="64"/>
        <v>-59.019088823199993</v>
      </c>
      <c r="AK34" s="177">
        <f t="shared" si="64"/>
        <v>-57.462785307999994</v>
      </c>
      <c r="AL34" s="177">
        <f t="shared" si="64"/>
        <v>-55.906481792799987</v>
      </c>
      <c r="AM34" s="177">
        <f t="shared" si="64"/>
        <v>-54.35017827759998</v>
      </c>
      <c r="AN34" s="177">
        <f t="shared" si="64"/>
        <v>-52.79387476239998</v>
      </c>
      <c r="AO34" s="177">
        <f t="shared" si="64"/>
        <v>-51.237571247199988</v>
      </c>
      <c r="AP34" s="177">
        <f t="shared" si="64"/>
        <v>-49.681267731999988</v>
      </c>
      <c r="AQ34" s="177">
        <f t="shared" si="64"/>
        <v>-48.124964216799988</v>
      </c>
      <c r="AR34" s="177">
        <f t="shared" si="65"/>
        <v>-46.568660701599988</v>
      </c>
      <c r="AS34" s="177">
        <f t="shared" si="65"/>
        <v>-45.012357186399989</v>
      </c>
      <c r="AT34" s="177">
        <f t="shared" si="65"/>
        <v>-43.456053671199989</v>
      </c>
      <c r="AU34" s="177">
        <f t="shared" si="59"/>
        <v>-41.899750155999989</v>
      </c>
      <c r="AV34" s="177">
        <f t="shared" si="39"/>
        <v>-40.343446640799982</v>
      </c>
      <c r="AW34" s="177">
        <f t="shared" si="39"/>
        <v>-38.787143125599982</v>
      </c>
      <c r="AX34" s="177">
        <f t="shared" si="39"/>
        <v>-37.230839610399983</v>
      </c>
      <c r="AY34" s="177">
        <f t="shared" si="39"/>
        <v>-35.674536095199983</v>
      </c>
      <c r="AZ34" s="177">
        <f t="shared" si="18"/>
        <v>-34.118232579999997</v>
      </c>
      <c r="BA34" s="177">
        <f t="shared" si="74"/>
        <v>-32.729808106999997</v>
      </c>
      <c r="BB34" s="177">
        <f t="shared" si="70"/>
        <v>-31.341383633999996</v>
      </c>
      <c r="BC34" s="177">
        <f t="shared" si="70"/>
        <v>-29.952959160999995</v>
      </c>
      <c r="BD34" s="177">
        <f t="shared" si="70"/>
        <v>-28.564534687999991</v>
      </c>
      <c r="BE34" s="177">
        <f t="shared" si="70"/>
        <v>-27.176110214999991</v>
      </c>
      <c r="BF34" s="177">
        <f t="shared" si="70"/>
        <v>-25.78768574199999</v>
      </c>
      <c r="BG34" s="177">
        <f t="shared" si="70"/>
        <v>-24.399261268999989</v>
      </c>
      <c r="BH34" s="177">
        <f t="shared" si="70"/>
        <v>-23.010836795999989</v>
      </c>
      <c r="BI34" s="177">
        <f t="shared" si="70"/>
        <v>-21.622412322999988</v>
      </c>
      <c r="BJ34" s="177">
        <f t="shared" si="70"/>
        <v>-20.233987849999988</v>
      </c>
      <c r="BK34" s="177">
        <f t="shared" si="70"/>
        <v>-18.845563376999987</v>
      </c>
      <c r="BL34" s="177">
        <f t="shared" si="70"/>
        <v>-17.45713890399999</v>
      </c>
      <c r="BM34" s="177">
        <f t="shared" si="70"/>
        <v>-16.068714430999989</v>
      </c>
      <c r="BN34" s="177">
        <f t="shared" si="70"/>
        <v>-14.680289957999989</v>
      </c>
      <c r="BO34" s="177">
        <f t="shared" si="70"/>
        <v>-13.291865484999992</v>
      </c>
      <c r="BP34" s="177">
        <f t="shared" si="70"/>
        <v>-11.903441011999991</v>
      </c>
      <c r="BQ34" s="177">
        <f t="shared" si="70"/>
        <v>-10.515016538999991</v>
      </c>
      <c r="BR34" s="177">
        <f t="shared" si="71"/>
        <v>-9.1265920659999917</v>
      </c>
      <c r="BS34" s="177">
        <f t="shared" si="71"/>
        <v>-7.7381675929999911</v>
      </c>
      <c r="BT34" s="177">
        <f t="shared" si="21"/>
        <v>-6.3497431200000003</v>
      </c>
      <c r="BU34" s="177">
        <f t="shared" ref="BU34:BX54" si="76">(($BT34-$BY34)*BU$2)+$BY34</f>
        <v>-5.0797944960000008</v>
      </c>
      <c r="BV34" s="177">
        <f t="shared" si="76"/>
        <v>-3.8098458719999999</v>
      </c>
      <c r="BW34" s="177">
        <f t="shared" si="76"/>
        <v>-2.5398972480000004</v>
      </c>
      <c r="BX34" s="177">
        <f t="shared" si="76"/>
        <v>-1.2699486240000002</v>
      </c>
      <c r="BY34" s="177">
        <v>0</v>
      </c>
      <c r="BZ34" s="177">
        <f t="shared" ref="BZ34:CC54" si="77">(($CD34-$BY34)*BZ$2)+$BY34</f>
        <v>1.2201503460000001</v>
      </c>
      <c r="CA34" s="177">
        <f t="shared" si="77"/>
        <v>2.4403006920000001</v>
      </c>
      <c r="CB34" s="177">
        <f t="shared" si="77"/>
        <v>3.6604510379999997</v>
      </c>
      <c r="CC34" s="177">
        <f t="shared" si="77"/>
        <v>4.8806013840000002</v>
      </c>
      <c r="CD34" s="177">
        <f t="shared" si="26"/>
        <v>6.1007517299999998</v>
      </c>
      <c r="CE34" s="177">
        <f t="shared" si="75"/>
        <v>7.1958533930000002</v>
      </c>
      <c r="CF34" s="177">
        <f t="shared" si="72"/>
        <v>8.2909550559999996</v>
      </c>
      <c r="CG34" s="177">
        <f t="shared" si="72"/>
        <v>9.3860567190000008</v>
      </c>
      <c r="CH34" s="177">
        <f t="shared" si="72"/>
        <v>10.481158382</v>
      </c>
      <c r="CI34" s="177">
        <f t="shared" si="72"/>
        <v>11.576260045</v>
      </c>
      <c r="CJ34" s="177">
        <f t="shared" si="72"/>
        <v>12.671361707999999</v>
      </c>
      <c r="CK34" s="177">
        <f t="shared" si="72"/>
        <v>13.766463371</v>
      </c>
      <c r="CL34" s="177">
        <f t="shared" si="72"/>
        <v>14.861565033999998</v>
      </c>
      <c r="CM34" s="177">
        <f t="shared" si="72"/>
        <v>15.956666696999999</v>
      </c>
      <c r="CN34" s="177">
        <f t="shared" si="72"/>
        <v>17.051768359999997</v>
      </c>
      <c r="CO34" s="177">
        <f t="shared" si="72"/>
        <v>18.146870022999998</v>
      </c>
      <c r="CP34" s="177">
        <f t="shared" si="72"/>
        <v>19.241971685999999</v>
      </c>
      <c r="CQ34" s="177">
        <f t="shared" si="72"/>
        <v>20.337073349000001</v>
      </c>
      <c r="CR34" s="177">
        <f t="shared" si="72"/>
        <v>21.432175012000002</v>
      </c>
      <c r="CS34" s="177">
        <f t="shared" si="72"/>
        <v>22.527276675</v>
      </c>
      <c r="CT34" s="177">
        <f t="shared" si="72"/>
        <v>23.622378338000001</v>
      </c>
      <c r="CU34" s="177">
        <f t="shared" si="72"/>
        <v>24.717480001000002</v>
      </c>
      <c r="CV34" s="177">
        <f t="shared" si="73"/>
        <v>25.812581664000003</v>
      </c>
      <c r="CW34" s="177">
        <f t="shared" si="73"/>
        <v>26.907683327000004</v>
      </c>
      <c r="CX34" s="177">
        <f t="shared" si="29"/>
        <v>28.002784989999999</v>
      </c>
      <c r="CY34" s="177">
        <f t="shared" si="66"/>
        <v>28.883634864799998</v>
      </c>
      <c r="CZ34" s="177">
        <f t="shared" si="66"/>
        <v>29.7644847396</v>
      </c>
      <c r="DA34" s="177">
        <f t="shared" si="66"/>
        <v>30.645334614399999</v>
      </c>
      <c r="DB34" s="177">
        <f t="shared" si="66"/>
        <v>31.526184489199998</v>
      </c>
      <c r="DC34" s="177">
        <f t="shared" si="66"/>
        <v>32.407034363999998</v>
      </c>
      <c r="DD34" s="177">
        <f t="shared" si="66"/>
        <v>33.287884238799997</v>
      </c>
      <c r="DE34" s="177">
        <f t="shared" si="66"/>
        <v>34.168734113600003</v>
      </c>
      <c r="DF34" s="177">
        <f t="shared" si="66"/>
        <v>35.049583988400002</v>
      </c>
      <c r="DG34" s="177">
        <f t="shared" si="66"/>
        <v>35.930433863200001</v>
      </c>
      <c r="DH34" s="177">
        <f t="shared" si="66"/>
        <v>36.811283738</v>
      </c>
      <c r="DI34" s="177">
        <f t="shared" si="66"/>
        <v>37.692133612799999</v>
      </c>
      <c r="DJ34" s="177">
        <f t="shared" si="66"/>
        <v>38.572983487599998</v>
      </c>
      <c r="DK34" s="177">
        <f t="shared" si="66"/>
        <v>39.453833362399997</v>
      </c>
      <c r="DL34" s="177">
        <f t="shared" si="66"/>
        <v>40.334683237199997</v>
      </c>
      <c r="DM34" s="177">
        <f t="shared" si="66"/>
        <v>41.215533112000003</v>
      </c>
      <c r="DN34" s="177">
        <f t="shared" si="66"/>
        <v>42.096382986800002</v>
      </c>
      <c r="DO34" s="177">
        <f t="shared" si="67"/>
        <v>42.977232861600001</v>
      </c>
      <c r="DP34" s="177">
        <f t="shared" si="67"/>
        <v>43.8580827364</v>
      </c>
      <c r="DQ34" s="177">
        <f t="shared" si="67"/>
        <v>44.738932611199999</v>
      </c>
      <c r="DR34" s="177">
        <f t="shared" si="60"/>
        <v>45.619782486000005</v>
      </c>
      <c r="DS34" s="177">
        <f t="shared" si="41"/>
        <v>46.500632360800005</v>
      </c>
      <c r="DT34" s="177">
        <f t="shared" si="41"/>
        <v>47.381482235600004</v>
      </c>
      <c r="DU34" s="177">
        <f t="shared" si="41"/>
        <v>48.26233211040001</v>
      </c>
      <c r="DV34" s="177">
        <f t="shared" si="41"/>
        <v>49.143181985200009</v>
      </c>
      <c r="DW34" s="177">
        <f t="shared" si="32"/>
        <v>50.024031860000001</v>
      </c>
      <c r="DX34" s="177">
        <f t="shared" si="68"/>
        <v>51.2081691916</v>
      </c>
      <c r="DY34" s="177">
        <f t="shared" si="68"/>
        <v>52.392306523199998</v>
      </c>
      <c r="DZ34" s="177">
        <f t="shared" si="68"/>
        <v>53.576443854799997</v>
      </c>
      <c r="EA34" s="177">
        <f t="shared" si="68"/>
        <v>54.760581186400003</v>
      </c>
      <c r="EB34" s="177">
        <f t="shared" si="68"/>
        <v>55.944718518000002</v>
      </c>
      <c r="EC34" s="177">
        <f t="shared" si="68"/>
        <v>57.128855849600001</v>
      </c>
      <c r="ED34" s="177">
        <f t="shared" si="68"/>
        <v>58.3129931812</v>
      </c>
      <c r="EE34" s="177">
        <f t="shared" si="68"/>
        <v>59.497130512799998</v>
      </c>
      <c r="EF34" s="177">
        <f t="shared" si="68"/>
        <v>60.681267844399997</v>
      </c>
      <c r="EG34" s="177">
        <f t="shared" si="68"/>
        <v>61.865405175999996</v>
      </c>
      <c r="EH34" s="177">
        <f t="shared" si="68"/>
        <v>63.049542507599995</v>
      </c>
      <c r="EI34" s="177">
        <f t="shared" si="68"/>
        <v>64.233679839199993</v>
      </c>
      <c r="EJ34" s="177">
        <f t="shared" si="68"/>
        <v>65.417817170799992</v>
      </c>
      <c r="EK34" s="177">
        <f t="shared" si="68"/>
        <v>66.601954502399991</v>
      </c>
      <c r="EL34" s="177">
        <f t="shared" si="68"/>
        <v>67.78609183399999</v>
      </c>
      <c r="EM34" s="177">
        <f t="shared" si="68"/>
        <v>68.970229165599989</v>
      </c>
      <c r="EN34" s="177">
        <f t="shared" si="69"/>
        <v>70.154366497199987</v>
      </c>
      <c r="EO34" s="177">
        <f t="shared" si="69"/>
        <v>71.3385038288</v>
      </c>
      <c r="EP34" s="177">
        <f t="shared" si="69"/>
        <v>72.522641160399999</v>
      </c>
      <c r="EQ34" s="177">
        <f t="shared" si="61"/>
        <v>73.706778491999998</v>
      </c>
      <c r="ER34" s="177">
        <f t="shared" si="43"/>
        <v>74.890915823599997</v>
      </c>
      <c r="ES34" s="177">
        <f t="shared" si="43"/>
        <v>76.075053155199996</v>
      </c>
      <c r="ET34" s="177">
        <f t="shared" si="43"/>
        <v>77.259190486800009</v>
      </c>
      <c r="EU34" s="177">
        <f t="shared" si="43"/>
        <v>78.443327818400007</v>
      </c>
      <c r="EV34" s="177">
        <f t="shared" si="35"/>
        <v>79.627465149999992</v>
      </c>
    </row>
    <row r="35" spans="1:152" x14ac:dyDescent="0.25">
      <c r="A35" s="84">
        <v>37987</v>
      </c>
      <c r="B35" s="177">
        <f t="shared" si="12"/>
        <v>8.92233345</v>
      </c>
      <c r="C35" s="177">
        <f t="shared" si="62"/>
        <v>8.6619680047999985</v>
      </c>
      <c r="D35" s="177">
        <f t="shared" si="62"/>
        <v>8.4016025596000006</v>
      </c>
      <c r="E35" s="177">
        <f t="shared" si="62"/>
        <v>8.1412371143999991</v>
      </c>
      <c r="F35" s="177">
        <f t="shared" si="62"/>
        <v>7.8808716691999994</v>
      </c>
      <c r="G35" s="177">
        <f t="shared" si="62"/>
        <v>7.6205062239999988</v>
      </c>
      <c r="H35" s="177">
        <f t="shared" si="62"/>
        <v>7.3601407787999991</v>
      </c>
      <c r="I35" s="177">
        <f t="shared" si="62"/>
        <v>7.0997753335999985</v>
      </c>
      <c r="J35" s="177">
        <f t="shared" si="62"/>
        <v>6.8394098883999979</v>
      </c>
      <c r="K35" s="177">
        <f t="shared" si="62"/>
        <v>6.5790444431999981</v>
      </c>
      <c r="L35" s="177">
        <f t="shared" si="62"/>
        <v>6.3186789979999975</v>
      </c>
      <c r="M35" s="177">
        <f t="shared" si="62"/>
        <v>6.0583135527999978</v>
      </c>
      <c r="N35" s="177">
        <f t="shared" si="62"/>
        <v>5.7979481075999972</v>
      </c>
      <c r="O35" s="177">
        <f t="shared" si="62"/>
        <v>5.5375826623999975</v>
      </c>
      <c r="P35" s="177">
        <f t="shared" si="62"/>
        <v>5.2772172171999969</v>
      </c>
      <c r="Q35" s="177">
        <f t="shared" si="62"/>
        <v>5.0168517719999972</v>
      </c>
      <c r="R35" s="177">
        <f t="shared" si="62"/>
        <v>4.7564863267999975</v>
      </c>
      <c r="S35" s="177">
        <f t="shared" si="63"/>
        <v>4.4961208815999978</v>
      </c>
      <c r="T35" s="177">
        <f t="shared" si="63"/>
        <v>4.2357554363999981</v>
      </c>
      <c r="U35" s="177">
        <f t="shared" si="63"/>
        <v>3.9753899911999979</v>
      </c>
      <c r="V35" s="177">
        <f t="shared" si="58"/>
        <v>3.7150245459999978</v>
      </c>
      <c r="W35" s="177">
        <f t="shared" si="37"/>
        <v>3.4546591007999981</v>
      </c>
      <c r="X35" s="177">
        <f t="shared" si="37"/>
        <v>3.1942936555999979</v>
      </c>
      <c r="Y35" s="177">
        <f t="shared" si="37"/>
        <v>2.9339282103999977</v>
      </c>
      <c r="Z35" s="177">
        <f t="shared" si="37"/>
        <v>2.673562765199998</v>
      </c>
      <c r="AA35" s="177">
        <f t="shared" si="15"/>
        <v>2.4131973200000001</v>
      </c>
      <c r="AB35" s="177">
        <f t="shared" si="64"/>
        <v>2.3411444599999998</v>
      </c>
      <c r="AC35" s="177">
        <f t="shared" si="64"/>
        <v>2.2690915999999999</v>
      </c>
      <c r="AD35" s="177">
        <f t="shared" si="64"/>
        <v>2.19703874</v>
      </c>
      <c r="AE35" s="177">
        <f t="shared" si="64"/>
        <v>2.1249858799999997</v>
      </c>
      <c r="AF35" s="177">
        <f t="shared" si="64"/>
        <v>2.0529330199999998</v>
      </c>
      <c r="AG35" s="177">
        <f t="shared" si="64"/>
        <v>1.9808801599999997</v>
      </c>
      <c r="AH35" s="177">
        <f t="shared" si="64"/>
        <v>1.9088272999999996</v>
      </c>
      <c r="AI35" s="177">
        <f t="shared" si="64"/>
        <v>1.8367744399999995</v>
      </c>
      <c r="AJ35" s="177">
        <f t="shared" si="64"/>
        <v>1.7647215799999993</v>
      </c>
      <c r="AK35" s="177">
        <f t="shared" si="64"/>
        <v>1.6926687199999995</v>
      </c>
      <c r="AL35" s="177">
        <f t="shared" si="64"/>
        <v>1.6206158599999994</v>
      </c>
      <c r="AM35" s="177">
        <f t="shared" si="64"/>
        <v>1.5485629999999992</v>
      </c>
      <c r="AN35" s="177">
        <f t="shared" si="64"/>
        <v>1.4765101399999994</v>
      </c>
      <c r="AO35" s="177">
        <f t="shared" si="64"/>
        <v>1.4044572799999993</v>
      </c>
      <c r="AP35" s="177">
        <f t="shared" si="64"/>
        <v>1.3324044199999991</v>
      </c>
      <c r="AQ35" s="177">
        <f t="shared" si="64"/>
        <v>1.2603515599999993</v>
      </c>
      <c r="AR35" s="177">
        <f t="shared" si="65"/>
        <v>1.1882986999999994</v>
      </c>
      <c r="AS35" s="177">
        <f t="shared" si="65"/>
        <v>1.1162458399999995</v>
      </c>
      <c r="AT35" s="177">
        <f t="shared" si="65"/>
        <v>1.0441929799999994</v>
      </c>
      <c r="AU35" s="177">
        <f t="shared" si="59"/>
        <v>0.97214011999999927</v>
      </c>
      <c r="AV35" s="177">
        <f t="shared" si="39"/>
        <v>0.90008725999999928</v>
      </c>
      <c r="AW35" s="177">
        <f t="shared" si="39"/>
        <v>0.82803439999999928</v>
      </c>
      <c r="AX35" s="177">
        <f t="shared" si="39"/>
        <v>0.75598153999999929</v>
      </c>
      <c r="AY35" s="177">
        <f t="shared" si="39"/>
        <v>0.68392867999999929</v>
      </c>
      <c r="AZ35" s="177">
        <f t="shared" si="18"/>
        <v>0.61187581999999985</v>
      </c>
      <c r="BA35" s="177">
        <f t="shared" si="74"/>
        <v>0.58412829249999976</v>
      </c>
      <c r="BB35" s="177">
        <f t="shared" si="70"/>
        <v>0.55638076499999978</v>
      </c>
      <c r="BC35" s="177">
        <f t="shared" si="70"/>
        <v>0.5286332374999998</v>
      </c>
      <c r="BD35" s="177">
        <f t="shared" si="70"/>
        <v>0.50088570999999971</v>
      </c>
      <c r="BE35" s="177">
        <f t="shared" si="70"/>
        <v>0.47313818249999973</v>
      </c>
      <c r="BF35" s="177">
        <f t="shared" si="70"/>
        <v>0.44539065499999969</v>
      </c>
      <c r="BG35" s="177">
        <f t="shared" si="70"/>
        <v>0.41764312749999966</v>
      </c>
      <c r="BH35" s="177">
        <f t="shared" si="70"/>
        <v>0.38989559999999968</v>
      </c>
      <c r="BI35" s="177">
        <f t="shared" si="70"/>
        <v>0.36214807249999964</v>
      </c>
      <c r="BJ35" s="177">
        <f t="shared" si="70"/>
        <v>0.33440054499999966</v>
      </c>
      <c r="BK35" s="177">
        <f t="shared" si="70"/>
        <v>0.30665301749999968</v>
      </c>
      <c r="BL35" s="177">
        <f t="shared" si="70"/>
        <v>0.2789054899999997</v>
      </c>
      <c r="BM35" s="177">
        <f t="shared" si="70"/>
        <v>0.25115796249999972</v>
      </c>
      <c r="BN35" s="177">
        <f t="shared" si="70"/>
        <v>0.22341043499999974</v>
      </c>
      <c r="BO35" s="177">
        <f t="shared" si="70"/>
        <v>0.19566290749999973</v>
      </c>
      <c r="BP35" s="177">
        <f t="shared" si="70"/>
        <v>0.16791537999999975</v>
      </c>
      <c r="BQ35" s="177">
        <f t="shared" si="70"/>
        <v>0.14016785249999977</v>
      </c>
      <c r="BR35" s="177">
        <f t="shared" si="71"/>
        <v>0.11242032499999978</v>
      </c>
      <c r="BS35" s="177">
        <f t="shared" si="71"/>
        <v>8.4672797499999786E-2</v>
      </c>
      <c r="BT35" s="177">
        <f t="shared" si="21"/>
        <v>5.6925269999999972E-2</v>
      </c>
      <c r="BU35" s="177">
        <f t="shared" si="76"/>
        <v>4.5540215999999981E-2</v>
      </c>
      <c r="BV35" s="177">
        <f t="shared" si="76"/>
        <v>3.4155161999999982E-2</v>
      </c>
      <c r="BW35" s="177">
        <f t="shared" si="76"/>
        <v>2.277010799999999E-2</v>
      </c>
      <c r="BX35" s="177">
        <f t="shared" si="76"/>
        <v>1.1385053999999995E-2</v>
      </c>
      <c r="BY35" s="177">
        <v>0</v>
      </c>
      <c r="BZ35" s="177">
        <f t="shared" si="77"/>
        <v>-7.0012899999999934E-3</v>
      </c>
      <c r="CA35" s="177">
        <f t="shared" si="77"/>
        <v>-1.4002579999999987E-2</v>
      </c>
      <c r="CB35" s="177">
        <f t="shared" si="77"/>
        <v>-2.100386999999998E-2</v>
      </c>
      <c r="CC35" s="177">
        <f t="shared" si="77"/>
        <v>-2.8005159999999973E-2</v>
      </c>
      <c r="CD35" s="177">
        <f t="shared" si="26"/>
        <v>-3.5006449999999967E-2</v>
      </c>
      <c r="CE35" s="177">
        <f t="shared" si="75"/>
        <v>-3.5563853999999964E-2</v>
      </c>
      <c r="CF35" s="177">
        <f t="shared" si="72"/>
        <v>-3.6121257999999962E-2</v>
      </c>
      <c r="CG35" s="177">
        <f t="shared" si="72"/>
        <v>-3.6678661999999959E-2</v>
      </c>
      <c r="CH35" s="177">
        <f t="shared" si="72"/>
        <v>-3.7236065999999957E-2</v>
      </c>
      <c r="CI35" s="177">
        <f t="shared" si="72"/>
        <v>-3.7793469999999954E-2</v>
      </c>
      <c r="CJ35" s="177">
        <f t="shared" si="72"/>
        <v>-3.8350873999999952E-2</v>
      </c>
      <c r="CK35" s="177">
        <f t="shared" si="72"/>
        <v>-3.8908277999999949E-2</v>
      </c>
      <c r="CL35" s="177">
        <f t="shared" si="72"/>
        <v>-3.9465681999999946E-2</v>
      </c>
      <c r="CM35" s="177">
        <f t="shared" si="72"/>
        <v>-4.0023085999999944E-2</v>
      </c>
      <c r="CN35" s="177">
        <f t="shared" si="72"/>
        <v>-4.0580489999999941E-2</v>
      </c>
      <c r="CO35" s="177">
        <f t="shared" si="72"/>
        <v>-4.1137893999999939E-2</v>
      </c>
      <c r="CP35" s="177">
        <f t="shared" si="72"/>
        <v>-4.1695297999999936E-2</v>
      </c>
      <c r="CQ35" s="177">
        <f t="shared" si="72"/>
        <v>-4.2252701999999934E-2</v>
      </c>
      <c r="CR35" s="177">
        <f t="shared" si="72"/>
        <v>-4.2810105999999931E-2</v>
      </c>
      <c r="CS35" s="177">
        <f t="shared" si="72"/>
        <v>-4.3367509999999929E-2</v>
      </c>
      <c r="CT35" s="177">
        <f t="shared" si="72"/>
        <v>-4.3924913999999926E-2</v>
      </c>
      <c r="CU35" s="177">
        <f t="shared" si="72"/>
        <v>-4.4482317999999924E-2</v>
      </c>
      <c r="CV35" s="177">
        <f t="shared" si="73"/>
        <v>-4.5039721999999921E-2</v>
      </c>
      <c r="CW35" s="177">
        <f t="shared" si="73"/>
        <v>-4.5597125999999918E-2</v>
      </c>
      <c r="CX35" s="177">
        <f t="shared" si="29"/>
        <v>-4.6154529999999916E-2</v>
      </c>
      <c r="CY35" s="177">
        <f t="shared" si="66"/>
        <v>-4.4492385599999906E-2</v>
      </c>
      <c r="CZ35" s="177">
        <f t="shared" si="66"/>
        <v>-4.2830241199999897E-2</v>
      </c>
      <c r="DA35" s="177">
        <f t="shared" si="66"/>
        <v>-4.1168096799999887E-2</v>
      </c>
      <c r="DB35" s="177">
        <f t="shared" si="66"/>
        <v>-3.9505952399999877E-2</v>
      </c>
      <c r="DC35" s="177">
        <f t="shared" si="66"/>
        <v>-3.7843807999999868E-2</v>
      </c>
      <c r="DD35" s="177">
        <f t="shared" si="66"/>
        <v>-3.6181663599999858E-2</v>
      </c>
      <c r="DE35" s="177">
        <f t="shared" si="66"/>
        <v>-3.4519519199999849E-2</v>
      </c>
      <c r="DF35" s="177">
        <f t="shared" si="66"/>
        <v>-3.2857374799999839E-2</v>
      </c>
      <c r="DG35" s="177">
        <f t="shared" si="66"/>
        <v>-3.1195230399999829E-2</v>
      </c>
      <c r="DH35" s="177">
        <f t="shared" si="66"/>
        <v>-2.953308599999982E-2</v>
      </c>
      <c r="DI35" s="177">
        <f t="shared" si="66"/>
        <v>-2.7870941599999813E-2</v>
      </c>
      <c r="DJ35" s="177">
        <f t="shared" si="66"/>
        <v>-2.6208797199999804E-2</v>
      </c>
      <c r="DK35" s="177">
        <f t="shared" si="66"/>
        <v>-2.4546652799999794E-2</v>
      </c>
      <c r="DL35" s="177">
        <f t="shared" si="66"/>
        <v>-2.2884508399999785E-2</v>
      </c>
      <c r="DM35" s="177">
        <f t="shared" si="66"/>
        <v>-2.1222363999999772E-2</v>
      </c>
      <c r="DN35" s="177">
        <f t="shared" si="66"/>
        <v>-1.9560219599999762E-2</v>
      </c>
      <c r="DO35" s="177">
        <f t="shared" si="67"/>
        <v>-1.7898075199999749E-2</v>
      </c>
      <c r="DP35" s="177">
        <f t="shared" si="67"/>
        <v>-1.6235930799999739E-2</v>
      </c>
      <c r="DQ35" s="177">
        <f t="shared" si="67"/>
        <v>-1.4573786399999726E-2</v>
      </c>
      <c r="DR35" s="177">
        <f t="shared" si="60"/>
        <v>-1.2911641999999716E-2</v>
      </c>
      <c r="DS35" s="177">
        <f t="shared" si="41"/>
        <v>-1.1249497599999707E-2</v>
      </c>
      <c r="DT35" s="177">
        <f t="shared" si="41"/>
        <v>-9.5873531999996972E-3</v>
      </c>
      <c r="DU35" s="177">
        <f t="shared" si="41"/>
        <v>-7.9252087999996806E-3</v>
      </c>
      <c r="DV35" s="177">
        <f t="shared" si="41"/>
        <v>-6.263064399999671E-3</v>
      </c>
      <c r="DW35" s="177">
        <f t="shared" si="32"/>
        <v>-4.6009199999996753E-3</v>
      </c>
      <c r="DX35" s="177">
        <f t="shared" si="68"/>
        <v>-1.4909065999999705E-2</v>
      </c>
      <c r="DY35" s="177">
        <f t="shared" si="68"/>
        <v>-2.5217211999999736E-2</v>
      </c>
      <c r="DZ35" s="177">
        <f t="shared" si="68"/>
        <v>-3.5525357999999757E-2</v>
      </c>
      <c r="EA35" s="177">
        <f t="shared" si="68"/>
        <v>-4.5833503999999796E-2</v>
      </c>
      <c r="EB35" s="177">
        <f t="shared" si="68"/>
        <v>-5.6141649999999821E-2</v>
      </c>
      <c r="EC35" s="177">
        <f t="shared" si="68"/>
        <v>-6.6449795999999853E-2</v>
      </c>
      <c r="ED35" s="177">
        <f t="shared" si="68"/>
        <v>-7.6757941999999885E-2</v>
      </c>
      <c r="EE35" s="177">
        <f t="shared" si="68"/>
        <v>-8.7066087999999917E-2</v>
      </c>
      <c r="EF35" s="177">
        <f t="shared" si="68"/>
        <v>-9.7374233999999935E-2</v>
      </c>
      <c r="EG35" s="177">
        <f t="shared" si="68"/>
        <v>-0.10768237999999995</v>
      </c>
      <c r="EH35" s="177">
        <f t="shared" si="68"/>
        <v>-0.11799052599999998</v>
      </c>
      <c r="EI35" s="177">
        <f t="shared" si="68"/>
        <v>-0.128298672</v>
      </c>
      <c r="EJ35" s="177">
        <f t="shared" si="68"/>
        <v>-0.13860681800000002</v>
      </c>
      <c r="EK35" s="177">
        <f t="shared" si="68"/>
        <v>-0.14891496400000007</v>
      </c>
      <c r="EL35" s="177">
        <f t="shared" si="68"/>
        <v>-0.15922311000000011</v>
      </c>
      <c r="EM35" s="177">
        <f t="shared" si="68"/>
        <v>-0.16953125600000016</v>
      </c>
      <c r="EN35" s="177">
        <f t="shared" si="69"/>
        <v>-0.17983940200000018</v>
      </c>
      <c r="EO35" s="177">
        <f t="shared" si="69"/>
        <v>-0.19014754800000022</v>
      </c>
      <c r="EP35" s="177">
        <f t="shared" si="69"/>
        <v>-0.20045569400000027</v>
      </c>
      <c r="EQ35" s="177">
        <f t="shared" si="61"/>
        <v>-0.21076384000000029</v>
      </c>
      <c r="ER35" s="177">
        <f t="shared" si="43"/>
        <v>-0.22107198600000033</v>
      </c>
      <c r="ES35" s="177">
        <f t="shared" si="43"/>
        <v>-0.23138013200000038</v>
      </c>
      <c r="ET35" s="177">
        <f t="shared" si="43"/>
        <v>-0.24168827800000042</v>
      </c>
      <c r="EU35" s="177">
        <f t="shared" si="43"/>
        <v>-0.25199642400000044</v>
      </c>
      <c r="EV35" s="177">
        <f t="shared" si="35"/>
        <v>-0.2623045700000004</v>
      </c>
    </row>
    <row r="36" spans="1:152" x14ac:dyDescent="0.25">
      <c r="A36" s="84">
        <v>38018</v>
      </c>
      <c r="B36" s="177">
        <f t="shared" si="12"/>
        <v>8.8440537900000002</v>
      </c>
      <c r="C36" s="177">
        <f t="shared" si="62"/>
        <v>8.593349633599999</v>
      </c>
      <c r="D36" s="177">
        <f t="shared" si="62"/>
        <v>8.3426454771999996</v>
      </c>
      <c r="E36" s="177">
        <f t="shared" si="62"/>
        <v>8.0919413208000002</v>
      </c>
      <c r="F36" s="177">
        <f t="shared" si="62"/>
        <v>7.841237164399999</v>
      </c>
      <c r="G36" s="177">
        <f t="shared" si="62"/>
        <v>7.5905330079999995</v>
      </c>
      <c r="H36" s="177">
        <f t="shared" si="62"/>
        <v>7.3398288515999992</v>
      </c>
      <c r="I36" s="177">
        <f t="shared" si="62"/>
        <v>7.0891246951999989</v>
      </c>
      <c r="J36" s="177">
        <f t="shared" si="62"/>
        <v>6.8384205387999986</v>
      </c>
      <c r="K36" s="177">
        <f t="shared" si="62"/>
        <v>6.5877163823999982</v>
      </c>
      <c r="L36" s="177">
        <f t="shared" si="62"/>
        <v>6.3370122259999979</v>
      </c>
      <c r="M36" s="177">
        <f t="shared" si="62"/>
        <v>6.0863080695999976</v>
      </c>
      <c r="N36" s="177">
        <f t="shared" si="62"/>
        <v>5.8356039131999982</v>
      </c>
      <c r="O36" s="177">
        <f t="shared" si="62"/>
        <v>5.5848997567999978</v>
      </c>
      <c r="P36" s="177">
        <f t="shared" si="62"/>
        <v>5.3341956003999975</v>
      </c>
      <c r="Q36" s="177">
        <f t="shared" si="62"/>
        <v>5.0834914439999981</v>
      </c>
      <c r="R36" s="177">
        <f t="shared" si="62"/>
        <v>4.8327872875999986</v>
      </c>
      <c r="S36" s="177">
        <f t="shared" si="63"/>
        <v>4.5820831311999983</v>
      </c>
      <c r="T36" s="177">
        <f t="shared" si="63"/>
        <v>4.331378974799998</v>
      </c>
      <c r="U36" s="177">
        <f t="shared" si="63"/>
        <v>4.0806748183999986</v>
      </c>
      <c r="V36" s="177">
        <f t="shared" si="58"/>
        <v>3.8299706619999982</v>
      </c>
      <c r="W36" s="177">
        <f t="shared" si="37"/>
        <v>3.5792665055999979</v>
      </c>
      <c r="X36" s="177">
        <f t="shared" si="37"/>
        <v>3.328562349199998</v>
      </c>
      <c r="Y36" s="177">
        <f t="shared" si="37"/>
        <v>3.0778581927999982</v>
      </c>
      <c r="Z36" s="177">
        <f t="shared" si="37"/>
        <v>2.8271540363999978</v>
      </c>
      <c r="AA36" s="177">
        <f t="shared" si="15"/>
        <v>2.5764498800000002</v>
      </c>
      <c r="AB36" s="177">
        <f t="shared" si="64"/>
        <v>2.5017089512000004</v>
      </c>
      <c r="AC36" s="177">
        <f t="shared" si="64"/>
        <v>2.4269680224000001</v>
      </c>
      <c r="AD36" s="177">
        <f t="shared" si="64"/>
        <v>2.3522270935999998</v>
      </c>
      <c r="AE36" s="177">
        <f t="shared" si="64"/>
        <v>2.2774861648</v>
      </c>
      <c r="AF36" s="177">
        <f t="shared" si="64"/>
        <v>2.2027452360000002</v>
      </c>
      <c r="AG36" s="177">
        <f t="shared" si="64"/>
        <v>2.1280043071999994</v>
      </c>
      <c r="AH36" s="177">
        <f t="shared" si="64"/>
        <v>2.0532633783999996</v>
      </c>
      <c r="AI36" s="177">
        <f t="shared" si="64"/>
        <v>1.9785224495999996</v>
      </c>
      <c r="AJ36" s="177">
        <f t="shared" si="64"/>
        <v>1.9037815207999995</v>
      </c>
      <c r="AK36" s="177">
        <f t="shared" si="64"/>
        <v>1.8290405919999995</v>
      </c>
      <c r="AL36" s="177">
        <f t="shared" si="64"/>
        <v>1.7542996631999994</v>
      </c>
      <c r="AM36" s="177">
        <f t="shared" si="64"/>
        <v>1.6795587343999994</v>
      </c>
      <c r="AN36" s="177">
        <f t="shared" si="64"/>
        <v>1.6048178055999993</v>
      </c>
      <c r="AO36" s="177">
        <f t="shared" si="64"/>
        <v>1.5300768767999995</v>
      </c>
      <c r="AP36" s="177">
        <f t="shared" si="64"/>
        <v>1.4553359479999994</v>
      </c>
      <c r="AQ36" s="177">
        <f t="shared" si="64"/>
        <v>1.3805950191999994</v>
      </c>
      <c r="AR36" s="177">
        <f t="shared" si="65"/>
        <v>1.3058540903999996</v>
      </c>
      <c r="AS36" s="177">
        <f t="shared" si="65"/>
        <v>1.2311131615999995</v>
      </c>
      <c r="AT36" s="177">
        <f t="shared" si="65"/>
        <v>1.1563722327999995</v>
      </c>
      <c r="AU36" s="177">
        <f t="shared" si="59"/>
        <v>1.0816313039999994</v>
      </c>
      <c r="AV36" s="177">
        <f t="shared" si="39"/>
        <v>1.0068903751999994</v>
      </c>
      <c r="AW36" s="177">
        <f t="shared" si="39"/>
        <v>0.93214944639999942</v>
      </c>
      <c r="AX36" s="177">
        <f t="shared" si="39"/>
        <v>0.85740851759999948</v>
      </c>
      <c r="AY36" s="177">
        <f t="shared" si="39"/>
        <v>0.78266758879999943</v>
      </c>
      <c r="AZ36" s="177">
        <f t="shared" si="18"/>
        <v>0.70792666000000004</v>
      </c>
      <c r="BA36" s="177">
        <f t="shared" si="74"/>
        <v>0.67633936049999999</v>
      </c>
      <c r="BB36" s="177">
        <f t="shared" si="70"/>
        <v>0.64475206099999993</v>
      </c>
      <c r="BC36" s="177">
        <f t="shared" si="70"/>
        <v>0.61316476149999999</v>
      </c>
      <c r="BD36" s="177">
        <f t="shared" si="70"/>
        <v>0.58157746199999993</v>
      </c>
      <c r="BE36" s="177">
        <f t="shared" si="70"/>
        <v>0.54999016249999988</v>
      </c>
      <c r="BF36" s="177">
        <f t="shared" si="70"/>
        <v>0.51840286299999982</v>
      </c>
      <c r="BG36" s="177">
        <f t="shared" si="70"/>
        <v>0.48681556349999983</v>
      </c>
      <c r="BH36" s="177">
        <f t="shared" si="70"/>
        <v>0.45522826399999977</v>
      </c>
      <c r="BI36" s="177">
        <f t="shared" si="70"/>
        <v>0.42364096449999977</v>
      </c>
      <c r="BJ36" s="177">
        <f t="shared" si="70"/>
        <v>0.39205366499999977</v>
      </c>
      <c r="BK36" s="177">
        <f t="shared" si="70"/>
        <v>0.36046636549999977</v>
      </c>
      <c r="BL36" s="177">
        <f t="shared" si="70"/>
        <v>0.32887906599999978</v>
      </c>
      <c r="BM36" s="177">
        <f t="shared" si="70"/>
        <v>0.29729176649999978</v>
      </c>
      <c r="BN36" s="177">
        <f t="shared" si="70"/>
        <v>0.26570446699999972</v>
      </c>
      <c r="BO36" s="177">
        <f t="shared" si="70"/>
        <v>0.23411716749999975</v>
      </c>
      <c r="BP36" s="177">
        <f t="shared" si="70"/>
        <v>0.20252986799999975</v>
      </c>
      <c r="BQ36" s="177">
        <f t="shared" si="70"/>
        <v>0.17094256849999978</v>
      </c>
      <c r="BR36" s="177">
        <f t="shared" si="71"/>
        <v>0.13935526899999978</v>
      </c>
      <c r="BS36" s="177">
        <f t="shared" si="71"/>
        <v>0.10776796949999976</v>
      </c>
      <c r="BT36" s="177">
        <f t="shared" si="21"/>
        <v>7.618066999999995E-2</v>
      </c>
      <c r="BU36" s="177">
        <f t="shared" si="76"/>
        <v>6.0944535999999966E-2</v>
      </c>
      <c r="BV36" s="177">
        <f t="shared" si="76"/>
        <v>4.5708401999999967E-2</v>
      </c>
      <c r="BW36" s="177">
        <f t="shared" si="76"/>
        <v>3.0472267999999983E-2</v>
      </c>
      <c r="BX36" s="177">
        <f t="shared" si="76"/>
        <v>1.5236133999999991E-2</v>
      </c>
      <c r="BY36" s="177">
        <v>0</v>
      </c>
      <c r="BZ36" s="177">
        <f t="shared" si="77"/>
        <v>-1.0743094000000009E-2</v>
      </c>
      <c r="CA36" s="177">
        <f t="shared" si="77"/>
        <v>-2.1486188000000017E-2</v>
      </c>
      <c r="CB36" s="177">
        <f t="shared" si="77"/>
        <v>-3.2229282000000026E-2</v>
      </c>
      <c r="CC36" s="177">
        <f t="shared" si="77"/>
        <v>-4.2972376000000034E-2</v>
      </c>
      <c r="CD36" s="177">
        <f t="shared" si="26"/>
        <v>-5.3715470000000043E-2</v>
      </c>
      <c r="CE36" s="177">
        <f t="shared" si="75"/>
        <v>-5.7557038000000046E-2</v>
      </c>
      <c r="CF36" s="177">
        <f t="shared" si="72"/>
        <v>-6.139860600000005E-2</v>
      </c>
      <c r="CG36" s="177">
        <f t="shared" si="72"/>
        <v>-6.5240174000000054E-2</v>
      </c>
      <c r="CH36" s="177">
        <f t="shared" si="72"/>
        <v>-6.9081742000000057E-2</v>
      </c>
      <c r="CI36" s="177">
        <f t="shared" si="72"/>
        <v>-7.2923310000000061E-2</v>
      </c>
      <c r="CJ36" s="177">
        <f t="shared" si="72"/>
        <v>-7.6764878000000064E-2</v>
      </c>
      <c r="CK36" s="177">
        <f t="shared" si="72"/>
        <v>-8.0606446000000068E-2</v>
      </c>
      <c r="CL36" s="177">
        <f t="shared" si="72"/>
        <v>-8.4448014000000071E-2</v>
      </c>
      <c r="CM36" s="177">
        <f t="shared" si="72"/>
        <v>-8.8289582000000075E-2</v>
      </c>
      <c r="CN36" s="177">
        <f t="shared" si="72"/>
        <v>-9.2131150000000078E-2</v>
      </c>
      <c r="CO36" s="177">
        <f t="shared" si="72"/>
        <v>-9.5972718000000068E-2</v>
      </c>
      <c r="CP36" s="177">
        <f t="shared" si="72"/>
        <v>-9.9814286000000085E-2</v>
      </c>
      <c r="CQ36" s="177">
        <f t="shared" si="72"/>
        <v>-0.10365585400000009</v>
      </c>
      <c r="CR36" s="177">
        <f t="shared" si="72"/>
        <v>-0.10749742200000009</v>
      </c>
      <c r="CS36" s="177">
        <f t="shared" si="72"/>
        <v>-0.11133899000000011</v>
      </c>
      <c r="CT36" s="177">
        <f t="shared" si="72"/>
        <v>-0.11518055800000011</v>
      </c>
      <c r="CU36" s="177">
        <f t="shared" si="72"/>
        <v>-0.11902212600000012</v>
      </c>
      <c r="CV36" s="177">
        <f t="shared" si="73"/>
        <v>-0.12286369400000012</v>
      </c>
      <c r="CW36" s="177">
        <f t="shared" si="73"/>
        <v>-0.12670526200000015</v>
      </c>
      <c r="CX36" s="177">
        <f t="shared" si="29"/>
        <v>-0.13054683000000011</v>
      </c>
      <c r="CY36" s="177">
        <f t="shared" si="66"/>
        <v>-0.13108059720000012</v>
      </c>
      <c r="CZ36" s="177">
        <f t="shared" si="66"/>
        <v>-0.13161436440000013</v>
      </c>
      <c r="DA36" s="177">
        <f t="shared" si="66"/>
        <v>-0.13214813160000013</v>
      </c>
      <c r="DB36" s="177">
        <f t="shared" si="66"/>
        <v>-0.13268189880000014</v>
      </c>
      <c r="DC36" s="177">
        <f t="shared" si="66"/>
        <v>-0.13321566600000018</v>
      </c>
      <c r="DD36" s="177">
        <f t="shared" si="66"/>
        <v>-0.13374943320000018</v>
      </c>
      <c r="DE36" s="177">
        <f t="shared" si="66"/>
        <v>-0.13428320040000019</v>
      </c>
      <c r="DF36" s="177">
        <f t="shared" si="66"/>
        <v>-0.1348169676000002</v>
      </c>
      <c r="DG36" s="177">
        <f t="shared" si="66"/>
        <v>-0.13535073480000021</v>
      </c>
      <c r="DH36" s="177">
        <f t="shared" si="66"/>
        <v>-0.13588450200000021</v>
      </c>
      <c r="DI36" s="177">
        <f t="shared" si="66"/>
        <v>-0.13641826920000022</v>
      </c>
      <c r="DJ36" s="177">
        <f t="shared" si="66"/>
        <v>-0.13695203640000023</v>
      </c>
      <c r="DK36" s="177">
        <f t="shared" si="66"/>
        <v>-0.13748580360000023</v>
      </c>
      <c r="DL36" s="177">
        <f t="shared" si="66"/>
        <v>-0.13801957080000027</v>
      </c>
      <c r="DM36" s="177">
        <f t="shared" si="66"/>
        <v>-0.13855333800000028</v>
      </c>
      <c r="DN36" s="177">
        <f t="shared" si="66"/>
        <v>-0.13908710520000028</v>
      </c>
      <c r="DO36" s="177">
        <f t="shared" si="67"/>
        <v>-0.13962087240000029</v>
      </c>
      <c r="DP36" s="177">
        <f t="shared" si="67"/>
        <v>-0.1401546396000003</v>
      </c>
      <c r="DQ36" s="177">
        <f t="shared" si="67"/>
        <v>-0.1406884068000003</v>
      </c>
      <c r="DR36" s="177">
        <f t="shared" si="60"/>
        <v>-0.14122217400000031</v>
      </c>
      <c r="DS36" s="177">
        <f t="shared" si="41"/>
        <v>-0.14175594120000035</v>
      </c>
      <c r="DT36" s="177">
        <f t="shared" si="41"/>
        <v>-0.14228970840000035</v>
      </c>
      <c r="DU36" s="177">
        <f t="shared" si="41"/>
        <v>-0.14282347560000036</v>
      </c>
      <c r="DV36" s="177">
        <f t="shared" si="41"/>
        <v>-0.14335724280000037</v>
      </c>
      <c r="DW36" s="177">
        <f t="shared" si="32"/>
        <v>-0.14389101000000037</v>
      </c>
      <c r="DX36" s="177">
        <f t="shared" si="68"/>
        <v>-0.15540739360000036</v>
      </c>
      <c r="DY36" s="177">
        <f t="shared" si="68"/>
        <v>-0.16692377720000035</v>
      </c>
      <c r="DZ36" s="177">
        <f t="shared" si="68"/>
        <v>-0.1784401608000003</v>
      </c>
      <c r="EA36" s="177">
        <f t="shared" si="68"/>
        <v>-0.18995654440000029</v>
      </c>
      <c r="EB36" s="177">
        <f t="shared" si="68"/>
        <v>-0.20147292800000027</v>
      </c>
      <c r="EC36" s="177">
        <f t="shared" si="68"/>
        <v>-0.21298931160000026</v>
      </c>
      <c r="ED36" s="177">
        <f t="shared" si="68"/>
        <v>-0.22450569520000024</v>
      </c>
      <c r="EE36" s="177">
        <f t="shared" si="68"/>
        <v>-0.2360220788000002</v>
      </c>
      <c r="EF36" s="177">
        <f t="shared" si="68"/>
        <v>-0.24753846240000019</v>
      </c>
      <c r="EG36" s="177">
        <f t="shared" si="68"/>
        <v>-0.25905484600000017</v>
      </c>
      <c r="EH36" s="177">
        <f t="shared" si="68"/>
        <v>-0.27057122960000013</v>
      </c>
      <c r="EI36" s="177">
        <f t="shared" si="68"/>
        <v>-0.28208761320000009</v>
      </c>
      <c r="EJ36" s="177">
        <f t="shared" si="68"/>
        <v>-0.29360399680000004</v>
      </c>
      <c r="EK36" s="177">
        <f t="shared" si="68"/>
        <v>-0.30512038040000011</v>
      </c>
      <c r="EL36" s="177">
        <f t="shared" si="68"/>
        <v>-0.31663676400000007</v>
      </c>
      <c r="EM36" s="177">
        <f t="shared" si="68"/>
        <v>-0.32815314760000003</v>
      </c>
      <c r="EN36" s="177">
        <f t="shared" si="69"/>
        <v>-0.33966953120000004</v>
      </c>
      <c r="EO36" s="177">
        <f t="shared" si="69"/>
        <v>-0.35118591480000005</v>
      </c>
      <c r="EP36" s="177">
        <f t="shared" si="69"/>
        <v>-0.36270229840000001</v>
      </c>
      <c r="EQ36" s="177">
        <f t="shared" si="61"/>
        <v>-0.37421868200000002</v>
      </c>
      <c r="ER36" s="177">
        <f t="shared" si="43"/>
        <v>-0.38573506560000004</v>
      </c>
      <c r="ES36" s="177">
        <f t="shared" si="43"/>
        <v>-0.3972514492</v>
      </c>
      <c r="ET36" s="177">
        <f t="shared" si="43"/>
        <v>-0.40876783280000001</v>
      </c>
      <c r="EU36" s="177">
        <f t="shared" si="43"/>
        <v>-0.42028421639999997</v>
      </c>
      <c r="EV36" s="177">
        <f t="shared" si="35"/>
        <v>-0.43180059999999987</v>
      </c>
    </row>
    <row r="37" spans="1:152" x14ac:dyDescent="0.25">
      <c r="A37" s="84">
        <v>38047</v>
      </c>
      <c r="B37" s="177">
        <f t="shared" si="12"/>
        <v>8.0621887500000007</v>
      </c>
      <c r="C37" s="177">
        <f t="shared" si="62"/>
        <v>7.8343105556000001</v>
      </c>
      <c r="D37" s="177">
        <f t="shared" si="62"/>
        <v>7.6064323612000004</v>
      </c>
      <c r="E37" s="177">
        <f t="shared" si="62"/>
        <v>7.3785541667999999</v>
      </c>
      <c r="F37" s="177">
        <f t="shared" si="62"/>
        <v>7.1506759723999993</v>
      </c>
      <c r="G37" s="177">
        <f t="shared" si="62"/>
        <v>6.9227977779999996</v>
      </c>
      <c r="H37" s="177">
        <f t="shared" si="62"/>
        <v>6.6949195835999991</v>
      </c>
      <c r="I37" s="177">
        <f t="shared" si="62"/>
        <v>6.4670413891999994</v>
      </c>
      <c r="J37" s="177">
        <f t="shared" si="62"/>
        <v>6.2391631947999988</v>
      </c>
      <c r="K37" s="177">
        <f t="shared" si="62"/>
        <v>6.0112850003999991</v>
      </c>
      <c r="L37" s="177">
        <f t="shared" si="62"/>
        <v>5.7834068059999986</v>
      </c>
      <c r="M37" s="177">
        <f t="shared" si="62"/>
        <v>5.555528611599998</v>
      </c>
      <c r="N37" s="177">
        <f t="shared" si="62"/>
        <v>5.3276504171999974</v>
      </c>
      <c r="O37" s="177">
        <f t="shared" si="62"/>
        <v>5.0997722227999978</v>
      </c>
      <c r="P37" s="177">
        <f t="shared" si="62"/>
        <v>4.8718940283999981</v>
      </c>
      <c r="Q37" s="177">
        <f t="shared" si="62"/>
        <v>4.6440158339999975</v>
      </c>
      <c r="R37" s="177">
        <f t="shared" si="62"/>
        <v>4.4161376395999987</v>
      </c>
      <c r="S37" s="177">
        <f t="shared" si="63"/>
        <v>4.1882594451999982</v>
      </c>
      <c r="T37" s="177">
        <f t="shared" si="63"/>
        <v>3.9603812507999985</v>
      </c>
      <c r="U37" s="177">
        <f t="shared" si="63"/>
        <v>3.7325030563999984</v>
      </c>
      <c r="V37" s="177">
        <f t="shared" si="58"/>
        <v>3.5046248619999982</v>
      </c>
      <c r="W37" s="177">
        <f t="shared" si="37"/>
        <v>3.2767466675999981</v>
      </c>
      <c r="X37" s="177">
        <f t="shared" si="37"/>
        <v>3.048868473199998</v>
      </c>
      <c r="Y37" s="177">
        <f t="shared" si="37"/>
        <v>2.8209902787999979</v>
      </c>
      <c r="Z37" s="177">
        <f t="shared" si="37"/>
        <v>2.5931120843999977</v>
      </c>
      <c r="AA37" s="177">
        <f t="shared" si="15"/>
        <v>2.3652338899999998</v>
      </c>
      <c r="AB37" s="177">
        <f t="shared" si="64"/>
        <v>2.2910907103999998</v>
      </c>
      <c r="AC37" s="177">
        <f t="shared" si="64"/>
        <v>2.2169475307999997</v>
      </c>
      <c r="AD37" s="177">
        <f t="shared" si="64"/>
        <v>2.1428043511999997</v>
      </c>
      <c r="AE37" s="177">
        <f t="shared" si="64"/>
        <v>2.0686611715999996</v>
      </c>
      <c r="AF37" s="177">
        <f t="shared" si="64"/>
        <v>1.9945179919999996</v>
      </c>
      <c r="AG37" s="177">
        <f t="shared" si="64"/>
        <v>1.9203748123999995</v>
      </c>
      <c r="AH37" s="177">
        <f t="shared" si="64"/>
        <v>1.8462316327999995</v>
      </c>
      <c r="AI37" s="177">
        <f t="shared" si="64"/>
        <v>1.7720884531999994</v>
      </c>
      <c r="AJ37" s="177">
        <f t="shared" si="64"/>
        <v>1.6979452735999994</v>
      </c>
      <c r="AK37" s="177">
        <f t="shared" si="64"/>
        <v>1.6238020939999993</v>
      </c>
      <c r="AL37" s="177">
        <f t="shared" si="64"/>
        <v>1.5496589143999993</v>
      </c>
      <c r="AM37" s="177">
        <f t="shared" si="64"/>
        <v>1.4755157347999992</v>
      </c>
      <c r="AN37" s="177">
        <f t="shared" si="64"/>
        <v>1.4013725551999994</v>
      </c>
      <c r="AO37" s="177">
        <f t="shared" si="64"/>
        <v>1.3272293755999995</v>
      </c>
      <c r="AP37" s="177">
        <f t="shared" si="64"/>
        <v>1.2530861959999995</v>
      </c>
      <c r="AQ37" s="177">
        <f t="shared" si="64"/>
        <v>1.1789430163999994</v>
      </c>
      <c r="AR37" s="177">
        <f t="shared" si="65"/>
        <v>1.1047998367999994</v>
      </c>
      <c r="AS37" s="177">
        <f t="shared" si="65"/>
        <v>1.0306566571999995</v>
      </c>
      <c r="AT37" s="177">
        <f t="shared" si="65"/>
        <v>0.95651347759999961</v>
      </c>
      <c r="AU37" s="177">
        <f t="shared" si="59"/>
        <v>0.88237029799999966</v>
      </c>
      <c r="AV37" s="177">
        <f t="shared" si="39"/>
        <v>0.80822711839999961</v>
      </c>
      <c r="AW37" s="177">
        <f t="shared" si="39"/>
        <v>0.73408393879999956</v>
      </c>
      <c r="AX37" s="177">
        <f t="shared" si="39"/>
        <v>0.65994075919999962</v>
      </c>
      <c r="AY37" s="177">
        <f t="shared" si="39"/>
        <v>0.58579757959999967</v>
      </c>
      <c r="AZ37" s="177">
        <f t="shared" si="18"/>
        <v>0.51165440000000029</v>
      </c>
      <c r="BA37" s="177">
        <f t="shared" si="74"/>
        <v>0.48727894300000024</v>
      </c>
      <c r="BB37" s="177">
        <f t="shared" si="70"/>
        <v>0.4629034860000002</v>
      </c>
      <c r="BC37" s="177">
        <f t="shared" si="70"/>
        <v>0.43852802900000015</v>
      </c>
      <c r="BD37" s="177">
        <f t="shared" si="70"/>
        <v>0.41415257200000016</v>
      </c>
      <c r="BE37" s="177">
        <f t="shared" si="70"/>
        <v>0.38977711500000012</v>
      </c>
      <c r="BF37" s="177">
        <f t="shared" si="70"/>
        <v>0.36540165800000007</v>
      </c>
      <c r="BG37" s="177">
        <f t="shared" si="70"/>
        <v>0.34102620100000003</v>
      </c>
      <c r="BH37" s="177">
        <f t="shared" si="70"/>
        <v>0.31665074399999998</v>
      </c>
      <c r="BI37" s="177">
        <f t="shared" si="70"/>
        <v>0.29227528699999994</v>
      </c>
      <c r="BJ37" s="177">
        <f t="shared" si="70"/>
        <v>0.26789982999999995</v>
      </c>
      <c r="BK37" s="177">
        <f t="shared" si="70"/>
        <v>0.24352437299999993</v>
      </c>
      <c r="BL37" s="177">
        <f t="shared" si="70"/>
        <v>0.21914891599999994</v>
      </c>
      <c r="BM37" s="177">
        <f t="shared" si="70"/>
        <v>0.19477345899999993</v>
      </c>
      <c r="BN37" s="177">
        <f t="shared" si="70"/>
        <v>0.17039800199999991</v>
      </c>
      <c r="BO37" s="177">
        <f t="shared" si="70"/>
        <v>0.14602254499999989</v>
      </c>
      <c r="BP37" s="177">
        <f t="shared" si="70"/>
        <v>0.1216470879999999</v>
      </c>
      <c r="BQ37" s="177">
        <f t="shared" si="70"/>
        <v>9.7271630999999886E-2</v>
      </c>
      <c r="BR37" s="177">
        <f t="shared" si="71"/>
        <v>7.2896173999999869E-2</v>
      </c>
      <c r="BS37" s="177">
        <f t="shared" si="71"/>
        <v>4.8520716999999866E-2</v>
      </c>
      <c r="BT37" s="177">
        <f t="shared" si="21"/>
        <v>2.4145260000000002E-2</v>
      </c>
      <c r="BU37" s="177">
        <f t="shared" si="76"/>
        <v>1.9316208000000001E-2</v>
      </c>
      <c r="BV37" s="177">
        <f t="shared" si="76"/>
        <v>1.4487156000000001E-2</v>
      </c>
      <c r="BW37" s="177">
        <f t="shared" si="76"/>
        <v>9.6581040000000007E-3</v>
      </c>
      <c r="BX37" s="177">
        <f t="shared" si="76"/>
        <v>4.8290520000000003E-3</v>
      </c>
      <c r="BY37" s="177">
        <v>0</v>
      </c>
      <c r="BZ37" s="177">
        <f t="shared" si="77"/>
        <v>6.6285600000000062E-4</v>
      </c>
      <c r="CA37" s="177">
        <f t="shared" si="77"/>
        <v>1.3257120000000012E-3</v>
      </c>
      <c r="CB37" s="177">
        <f t="shared" si="77"/>
        <v>1.9885680000000018E-3</v>
      </c>
      <c r="CC37" s="177">
        <f t="shared" si="77"/>
        <v>2.6514240000000025E-3</v>
      </c>
      <c r="CD37" s="177">
        <f t="shared" si="26"/>
        <v>3.3142800000000028E-3</v>
      </c>
      <c r="CE37" s="177">
        <f t="shared" si="75"/>
        <v>1.2628437500000006E-2</v>
      </c>
      <c r="CF37" s="177">
        <f t="shared" si="72"/>
        <v>2.1942595000000009E-2</v>
      </c>
      <c r="CG37" s="177">
        <f t="shared" si="72"/>
        <v>3.1256752500000012E-2</v>
      </c>
      <c r="CH37" s="177">
        <f t="shared" si="72"/>
        <v>4.0570910000000016E-2</v>
      </c>
      <c r="CI37" s="177">
        <f t="shared" si="72"/>
        <v>4.9885067500000019E-2</v>
      </c>
      <c r="CJ37" s="177">
        <f t="shared" si="72"/>
        <v>5.9199225000000022E-2</v>
      </c>
      <c r="CK37" s="177">
        <f t="shared" si="72"/>
        <v>6.8513382500000025E-2</v>
      </c>
      <c r="CL37" s="177">
        <f t="shared" si="72"/>
        <v>7.7827540000000028E-2</v>
      </c>
      <c r="CM37" s="177">
        <f t="shared" si="72"/>
        <v>8.7141697500000018E-2</v>
      </c>
      <c r="CN37" s="177">
        <f t="shared" si="72"/>
        <v>9.6455855000000021E-2</v>
      </c>
      <c r="CO37" s="177">
        <f t="shared" si="72"/>
        <v>0.10577001250000002</v>
      </c>
      <c r="CP37" s="177">
        <f t="shared" si="72"/>
        <v>0.11508417000000004</v>
      </c>
      <c r="CQ37" s="177">
        <f t="shared" si="72"/>
        <v>0.12439832750000004</v>
      </c>
      <c r="CR37" s="177">
        <f t="shared" si="72"/>
        <v>0.13371248500000005</v>
      </c>
      <c r="CS37" s="177">
        <f t="shared" si="72"/>
        <v>0.14302664250000008</v>
      </c>
      <c r="CT37" s="177">
        <f t="shared" si="72"/>
        <v>0.15234080000000008</v>
      </c>
      <c r="CU37" s="177">
        <f t="shared" si="72"/>
        <v>0.16165495750000008</v>
      </c>
      <c r="CV37" s="177">
        <f t="shared" si="73"/>
        <v>0.17096911500000012</v>
      </c>
      <c r="CW37" s="177">
        <f t="shared" si="73"/>
        <v>0.18028327250000012</v>
      </c>
      <c r="CX37" s="177">
        <f t="shared" si="29"/>
        <v>0.18959743000000007</v>
      </c>
      <c r="CY37" s="177">
        <f t="shared" si="66"/>
        <v>0.20348595080000006</v>
      </c>
      <c r="CZ37" s="177">
        <f t="shared" si="66"/>
        <v>0.21737447160000006</v>
      </c>
      <c r="DA37" s="177">
        <f t="shared" si="66"/>
        <v>0.23126299240000003</v>
      </c>
      <c r="DB37" s="177">
        <f t="shared" si="66"/>
        <v>0.24515151320000006</v>
      </c>
      <c r="DC37" s="177">
        <f t="shared" si="66"/>
        <v>0.25904003400000003</v>
      </c>
      <c r="DD37" s="177">
        <f t="shared" si="66"/>
        <v>0.27292855480000006</v>
      </c>
      <c r="DE37" s="177">
        <f t="shared" si="66"/>
        <v>0.28681707560000003</v>
      </c>
      <c r="DF37" s="177">
        <f t="shared" si="66"/>
        <v>0.30070559640000005</v>
      </c>
      <c r="DG37" s="177">
        <f t="shared" si="66"/>
        <v>0.31459411720000002</v>
      </c>
      <c r="DH37" s="177">
        <f t="shared" si="66"/>
        <v>0.32848263799999999</v>
      </c>
      <c r="DI37" s="177">
        <f t="shared" si="66"/>
        <v>0.34237115880000002</v>
      </c>
      <c r="DJ37" s="177">
        <f t="shared" si="66"/>
        <v>0.35625967959999999</v>
      </c>
      <c r="DK37" s="177">
        <f t="shared" si="66"/>
        <v>0.37014820039999996</v>
      </c>
      <c r="DL37" s="177">
        <f t="shared" si="66"/>
        <v>0.38403672119999999</v>
      </c>
      <c r="DM37" s="177">
        <f t="shared" si="66"/>
        <v>0.39792524200000001</v>
      </c>
      <c r="DN37" s="177">
        <f t="shared" si="66"/>
        <v>0.41181376279999998</v>
      </c>
      <c r="DO37" s="177">
        <f t="shared" si="67"/>
        <v>0.42570228360000001</v>
      </c>
      <c r="DP37" s="177">
        <f t="shared" si="67"/>
        <v>0.43959080439999998</v>
      </c>
      <c r="DQ37" s="177">
        <f t="shared" si="67"/>
        <v>0.45347932520000001</v>
      </c>
      <c r="DR37" s="177">
        <f t="shared" si="60"/>
        <v>0.46736784600000003</v>
      </c>
      <c r="DS37" s="177">
        <f t="shared" si="41"/>
        <v>0.4812563668</v>
      </c>
      <c r="DT37" s="177">
        <f t="shared" si="41"/>
        <v>0.49514488760000003</v>
      </c>
      <c r="DU37" s="177">
        <f t="shared" si="41"/>
        <v>0.50903340840000011</v>
      </c>
      <c r="DV37" s="177">
        <f t="shared" si="41"/>
        <v>0.52292192920000002</v>
      </c>
      <c r="DW37" s="177">
        <f t="shared" si="32"/>
        <v>0.53681044999999994</v>
      </c>
      <c r="DX37" s="177">
        <f t="shared" si="68"/>
        <v>0.55150529519999991</v>
      </c>
      <c r="DY37" s="177">
        <f t="shared" si="68"/>
        <v>0.5662001404</v>
      </c>
      <c r="DZ37" s="177">
        <f t="shared" si="68"/>
        <v>0.58089498559999997</v>
      </c>
      <c r="EA37" s="177">
        <f t="shared" si="68"/>
        <v>0.59558983080000005</v>
      </c>
      <c r="EB37" s="177">
        <f t="shared" si="68"/>
        <v>0.61028467600000003</v>
      </c>
      <c r="EC37" s="177">
        <f t="shared" si="68"/>
        <v>0.6249795212</v>
      </c>
      <c r="ED37" s="177">
        <f t="shared" si="68"/>
        <v>0.63967436640000008</v>
      </c>
      <c r="EE37" s="177">
        <f t="shared" si="68"/>
        <v>0.65436921160000006</v>
      </c>
      <c r="EF37" s="177">
        <f t="shared" si="68"/>
        <v>0.66906405680000014</v>
      </c>
      <c r="EG37" s="177">
        <f t="shared" si="68"/>
        <v>0.68375890200000011</v>
      </c>
      <c r="EH37" s="177">
        <f t="shared" si="68"/>
        <v>0.69845374720000009</v>
      </c>
      <c r="EI37" s="177">
        <f t="shared" si="68"/>
        <v>0.71314859240000006</v>
      </c>
      <c r="EJ37" s="177">
        <f t="shared" si="68"/>
        <v>0.72784343760000014</v>
      </c>
      <c r="EK37" s="177">
        <f t="shared" si="68"/>
        <v>0.74253828280000023</v>
      </c>
      <c r="EL37" s="177">
        <f t="shared" si="68"/>
        <v>0.7572331280000002</v>
      </c>
      <c r="EM37" s="177">
        <f t="shared" si="68"/>
        <v>0.77192797320000017</v>
      </c>
      <c r="EN37" s="177">
        <f t="shared" si="69"/>
        <v>0.78662281840000026</v>
      </c>
      <c r="EO37" s="177">
        <f t="shared" si="69"/>
        <v>0.80131766360000034</v>
      </c>
      <c r="EP37" s="177">
        <f t="shared" si="69"/>
        <v>0.81601250880000031</v>
      </c>
      <c r="EQ37" s="177">
        <f t="shared" si="61"/>
        <v>0.83070735400000029</v>
      </c>
      <c r="ER37" s="177">
        <f t="shared" si="43"/>
        <v>0.84540219920000037</v>
      </c>
      <c r="ES37" s="177">
        <f t="shared" si="43"/>
        <v>0.86009704440000045</v>
      </c>
      <c r="ET37" s="177">
        <f t="shared" si="43"/>
        <v>0.87479188960000043</v>
      </c>
      <c r="EU37" s="177">
        <f t="shared" si="43"/>
        <v>0.8894867348000004</v>
      </c>
      <c r="EV37" s="177">
        <f t="shared" si="35"/>
        <v>0.90418158000000037</v>
      </c>
    </row>
    <row r="38" spans="1:152" x14ac:dyDescent="0.25">
      <c r="A38" s="84">
        <v>38078</v>
      </c>
      <c r="B38" s="177">
        <f t="shared" si="12"/>
        <v>7.7457820000000002</v>
      </c>
      <c r="C38" s="177">
        <f t="shared" si="62"/>
        <v>7.5638616024000003</v>
      </c>
      <c r="D38" s="177">
        <f t="shared" si="62"/>
        <v>7.3819412047999995</v>
      </c>
      <c r="E38" s="177">
        <f t="shared" si="62"/>
        <v>7.2000208071999996</v>
      </c>
      <c r="F38" s="177">
        <f t="shared" si="62"/>
        <v>7.0181004095999997</v>
      </c>
      <c r="G38" s="177">
        <f t="shared" si="62"/>
        <v>6.8361800119999998</v>
      </c>
      <c r="H38" s="177">
        <f t="shared" si="62"/>
        <v>6.654259614399999</v>
      </c>
      <c r="I38" s="177">
        <f t="shared" si="62"/>
        <v>6.4723392167999991</v>
      </c>
      <c r="J38" s="177">
        <f t="shared" si="62"/>
        <v>6.2904188191999992</v>
      </c>
      <c r="K38" s="177">
        <f t="shared" si="62"/>
        <v>6.1084984215999985</v>
      </c>
      <c r="L38" s="177">
        <f t="shared" si="62"/>
        <v>5.9265780239999986</v>
      </c>
      <c r="M38" s="177">
        <f t="shared" si="62"/>
        <v>5.7446576263999987</v>
      </c>
      <c r="N38" s="177">
        <f t="shared" si="62"/>
        <v>5.5627372287999979</v>
      </c>
      <c r="O38" s="177">
        <f t="shared" si="62"/>
        <v>5.3808168311999989</v>
      </c>
      <c r="P38" s="177">
        <f t="shared" si="62"/>
        <v>5.1988964335999981</v>
      </c>
      <c r="Q38" s="177">
        <f t="shared" si="62"/>
        <v>5.0169760359999982</v>
      </c>
      <c r="R38" s="177">
        <f t="shared" si="62"/>
        <v>4.8350556383999983</v>
      </c>
      <c r="S38" s="177">
        <f t="shared" si="63"/>
        <v>4.6531352407999984</v>
      </c>
      <c r="T38" s="177">
        <f t="shared" si="63"/>
        <v>4.4712148431999985</v>
      </c>
      <c r="U38" s="177">
        <f t="shared" si="63"/>
        <v>4.2892944455999986</v>
      </c>
      <c r="V38" s="177">
        <f t="shared" si="58"/>
        <v>4.1073740479999987</v>
      </c>
      <c r="W38" s="177">
        <f t="shared" si="37"/>
        <v>3.9254536503999988</v>
      </c>
      <c r="X38" s="177">
        <f t="shared" si="37"/>
        <v>3.7435332527999985</v>
      </c>
      <c r="Y38" s="177">
        <f t="shared" si="37"/>
        <v>3.5616128551999986</v>
      </c>
      <c r="Z38" s="177">
        <f t="shared" si="37"/>
        <v>3.3796924575999987</v>
      </c>
      <c r="AA38" s="177">
        <f t="shared" si="15"/>
        <v>3.1977720600000001</v>
      </c>
      <c r="AB38" s="177">
        <f t="shared" si="64"/>
        <v>3.1057300504000001</v>
      </c>
      <c r="AC38" s="177">
        <f t="shared" si="64"/>
        <v>3.0136880408</v>
      </c>
      <c r="AD38" s="177">
        <f t="shared" si="64"/>
        <v>2.9216460311999999</v>
      </c>
      <c r="AE38" s="177">
        <f t="shared" si="64"/>
        <v>2.8296040215999998</v>
      </c>
      <c r="AF38" s="177">
        <f t="shared" si="64"/>
        <v>2.7375620119999997</v>
      </c>
      <c r="AG38" s="177">
        <f t="shared" si="64"/>
        <v>2.6455200023999996</v>
      </c>
      <c r="AH38" s="177">
        <f t="shared" si="64"/>
        <v>2.5534779927999995</v>
      </c>
      <c r="AI38" s="177">
        <f t="shared" si="64"/>
        <v>2.4614359831999995</v>
      </c>
      <c r="AJ38" s="177">
        <f t="shared" si="64"/>
        <v>2.3693939735999994</v>
      </c>
      <c r="AK38" s="177">
        <f t="shared" si="64"/>
        <v>2.2773519639999993</v>
      </c>
      <c r="AL38" s="177">
        <f t="shared" si="64"/>
        <v>2.1853099543999992</v>
      </c>
      <c r="AM38" s="177">
        <f t="shared" si="64"/>
        <v>2.0932679447999991</v>
      </c>
      <c r="AN38" s="177">
        <f t="shared" si="64"/>
        <v>2.001225935199999</v>
      </c>
      <c r="AO38" s="177">
        <f t="shared" si="64"/>
        <v>1.9091839255999994</v>
      </c>
      <c r="AP38" s="177">
        <f t="shared" si="64"/>
        <v>1.8171419159999993</v>
      </c>
      <c r="AQ38" s="177">
        <f t="shared" si="64"/>
        <v>1.7250999063999994</v>
      </c>
      <c r="AR38" s="177">
        <f t="shared" si="65"/>
        <v>1.6330578967999996</v>
      </c>
      <c r="AS38" s="177">
        <f t="shared" si="65"/>
        <v>1.5410158871999995</v>
      </c>
      <c r="AT38" s="177">
        <f t="shared" si="65"/>
        <v>1.4489738775999994</v>
      </c>
      <c r="AU38" s="177">
        <f t="shared" si="59"/>
        <v>1.3569318679999995</v>
      </c>
      <c r="AV38" s="177">
        <f t="shared" si="39"/>
        <v>1.2648898583999995</v>
      </c>
      <c r="AW38" s="177">
        <f t="shared" si="39"/>
        <v>1.1728478487999994</v>
      </c>
      <c r="AX38" s="177">
        <f t="shared" si="39"/>
        <v>1.0808058391999995</v>
      </c>
      <c r="AY38" s="177">
        <f t="shared" si="39"/>
        <v>0.98876382959999942</v>
      </c>
      <c r="AZ38" s="177">
        <f t="shared" si="18"/>
        <v>0.89672182000000022</v>
      </c>
      <c r="BA38" s="177">
        <f t="shared" si="74"/>
        <v>0.85634540850000018</v>
      </c>
      <c r="BB38" s="177">
        <f t="shared" si="70"/>
        <v>0.81596899700000014</v>
      </c>
      <c r="BC38" s="177">
        <f t="shared" si="70"/>
        <v>0.7755925855000001</v>
      </c>
      <c r="BD38" s="177">
        <f t="shared" si="70"/>
        <v>0.73521617400000006</v>
      </c>
      <c r="BE38" s="177">
        <f t="shared" si="70"/>
        <v>0.69483976250000001</v>
      </c>
      <c r="BF38" s="177">
        <f t="shared" si="70"/>
        <v>0.65446335099999997</v>
      </c>
      <c r="BG38" s="177">
        <f t="shared" si="70"/>
        <v>0.61408693949999993</v>
      </c>
      <c r="BH38" s="177">
        <f t="shared" si="70"/>
        <v>0.57371052799999989</v>
      </c>
      <c r="BI38" s="177">
        <f t="shared" si="70"/>
        <v>0.53333411649999984</v>
      </c>
      <c r="BJ38" s="177">
        <f t="shared" si="70"/>
        <v>0.49295770499999975</v>
      </c>
      <c r="BK38" s="177">
        <f t="shared" si="70"/>
        <v>0.45258129349999976</v>
      </c>
      <c r="BL38" s="177">
        <f t="shared" si="70"/>
        <v>0.41220488199999977</v>
      </c>
      <c r="BM38" s="177">
        <f t="shared" si="70"/>
        <v>0.37182847049999979</v>
      </c>
      <c r="BN38" s="177">
        <f t="shared" si="70"/>
        <v>0.33145205899999974</v>
      </c>
      <c r="BO38" s="177">
        <f t="shared" si="70"/>
        <v>0.29107564749999976</v>
      </c>
      <c r="BP38" s="177">
        <f t="shared" si="70"/>
        <v>0.25069923599999977</v>
      </c>
      <c r="BQ38" s="177">
        <f t="shared" si="70"/>
        <v>0.21032282449999978</v>
      </c>
      <c r="BR38" s="177">
        <f t="shared" si="71"/>
        <v>0.16994641299999974</v>
      </c>
      <c r="BS38" s="177">
        <f t="shared" si="71"/>
        <v>0.12957000149999975</v>
      </c>
      <c r="BT38" s="177">
        <f t="shared" si="21"/>
        <v>8.9193589999999989E-2</v>
      </c>
      <c r="BU38" s="177">
        <f t="shared" si="76"/>
        <v>7.1354872E-2</v>
      </c>
      <c r="BV38" s="177">
        <f t="shared" si="76"/>
        <v>5.3516153999999989E-2</v>
      </c>
      <c r="BW38" s="177">
        <f t="shared" si="76"/>
        <v>3.5677436E-2</v>
      </c>
      <c r="BX38" s="177">
        <f t="shared" si="76"/>
        <v>1.7838718E-2</v>
      </c>
      <c r="BY38" s="177">
        <v>0</v>
      </c>
      <c r="BZ38" s="177">
        <f t="shared" si="77"/>
        <v>-1.1105522000000001E-2</v>
      </c>
      <c r="CA38" s="177">
        <f t="shared" si="77"/>
        <v>-2.2211044000000003E-2</v>
      </c>
      <c r="CB38" s="177">
        <f t="shared" si="77"/>
        <v>-3.3316565999999999E-2</v>
      </c>
      <c r="CC38" s="177">
        <f t="shared" si="77"/>
        <v>-4.4422088000000005E-2</v>
      </c>
      <c r="CD38" s="177">
        <f t="shared" si="26"/>
        <v>-5.5527610000000005E-2</v>
      </c>
      <c r="CE38" s="177">
        <f t="shared" si="75"/>
        <v>-5.5145311000000002E-2</v>
      </c>
      <c r="CF38" s="177">
        <f t="shared" si="72"/>
        <v>-5.4763012000000007E-2</v>
      </c>
      <c r="CG38" s="177">
        <f t="shared" si="72"/>
        <v>-5.4380713000000004E-2</v>
      </c>
      <c r="CH38" s="177">
        <f t="shared" si="72"/>
        <v>-5.3998414000000008E-2</v>
      </c>
      <c r="CI38" s="177">
        <f t="shared" si="72"/>
        <v>-5.3616115000000006E-2</v>
      </c>
      <c r="CJ38" s="177">
        <f t="shared" si="72"/>
        <v>-5.3233816000000003E-2</v>
      </c>
      <c r="CK38" s="177">
        <f t="shared" si="72"/>
        <v>-5.2851517000000008E-2</v>
      </c>
      <c r="CL38" s="177">
        <f t="shared" si="72"/>
        <v>-5.2469218000000005E-2</v>
      </c>
      <c r="CM38" s="177">
        <f t="shared" si="72"/>
        <v>-5.2086919000000009E-2</v>
      </c>
      <c r="CN38" s="177">
        <f t="shared" si="72"/>
        <v>-5.1704620000000007E-2</v>
      </c>
      <c r="CO38" s="177">
        <f t="shared" si="72"/>
        <v>-5.1322321000000004E-2</v>
      </c>
      <c r="CP38" s="177">
        <f t="shared" si="72"/>
        <v>-5.0940022000000008E-2</v>
      </c>
      <c r="CQ38" s="177">
        <f t="shared" si="72"/>
        <v>-5.0557723000000006E-2</v>
      </c>
      <c r="CR38" s="177">
        <f t="shared" si="72"/>
        <v>-5.017542400000001E-2</v>
      </c>
      <c r="CS38" s="177">
        <f t="shared" si="72"/>
        <v>-4.9793125000000008E-2</v>
      </c>
      <c r="CT38" s="177">
        <f t="shared" si="72"/>
        <v>-4.9410826000000005E-2</v>
      </c>
      <c r="CU38" s="177">
        <f t="shared" si="72"/>
        <v>-4.9028527000000009E-2</v>
      </c>
      <c r="CV38" s="177">
        <f t="shared" si="73"/>
        <v>-4.8646228000000007E-2</v>
      </c>
      <c r="CW38" s="177">
        <f t="shared" si="73"/>
        <v>-4.8263929000000004E-2</v>
      </c>
      <c r="CX38" s="177">
        <f t="shared" si="29"/>
        <v>-4.7881630000000008E-2</v>
      </c>
      <c r="CY38" s="177">
        <f t="shared" si="66"/>
        <v>-3.914451640000003E-2</v>
      </c>
      <c r="CZ38" s="177">
        <f t="shared" si="66"/>
        <v>-3.0407402800000049E-2</v>
      </c>
      <c r="DA38" s="177">
        <f t="shared" si="66"/>
        <v>-2.1670289200000071E-2</v>
      </c>
      <c r="DB38" s="177">
        <f t="shared" si="66"/>
        <v>-1.2933175600000089E-2</v>
      </c>
      <c r="DC38" s="177">
        <f t="shared" si="66"/>
        <v>-4.1960620000001114E-3</v>
      </c>
      <c r="DD38" s="177">
        <f t="shared" si="66"/>
        <v>4.5410515999998735E-3</v>
      </c>
      <c r="DE38" s="177">
        <f t="shared" si="66"/>
        <v>1.3278165199999852E-2</v>
      </c>
      <c r="DF38" s="177">
        <f t="shared" si="66"/>
        <v>2.201527879999983E-2</v>
      </c>
      <c r="DG38" s="177">
        <f t="shared" si="66"/>
        <v>3.0752392399999801E-2</v>
      </c>
      <c r="DH38" s="177">
        <f t="shared" si="66"/>
        <v>3.9489505999999772E-2</v>
      </c>
      <c r="DI38" s="177">
        <f t="shared" si="66"/>
        <v>4.8226619599999757E-2</v>
      </c>
      <c r="DJ38" s="177">
        <f t="shared" si="66"/>
        <v>5.6963733199999728E-2</v>
      </c>
      <c r="DK38" s="177">
        <f t="shared" si="66"/>
        <v>6.5700846799999699E-2</v>
      </c>
      <c r="DL38" s="177">
        <f t="shared" si="66"/>
        <v>7.4437960399999684E-2</v>
      </c>
      <c r="DM38" s="177">
        <f t="shared" si="66"/>
        <v>8.3175073999999682E-2</v>
      </c>
      <c r="DN38" s="177">
        <f t="shared" si="66"/>
        <v>9.1912187599999667E-2</v>
      </c>
      <c r="DO38" s="177">
        <f t="shared" si="67"/>
        <v>0.10064930119999965</v>
      </c>
      <c r="DP38" s="177">
        <f t="shared" si="67"/>
        <v>0.10938641479999964</v>
      </c>
      <c r="DQ38" s="177">
        <f t="shared" si="67"/>
        <v>0.11812352839999962</v>
      </c>
      <c r="DR38" s="177">
        <f t="shared" si="60"/>
        <v>0.12686064199999961</v>
      </c>
      <c r="DS38" s="177">
        <f t="shared" si="41"/>
        <v>0.13559775559999959</v>
      </c>
      <c r="DT38" s="177">
        <f t="shared" si="41"/>
        <v>0.14433486919999958</v>
      </c>
      <c r="DU38" s="177">
        <f t="shared" si="41"/>
        <v>0.15307198279999956</v>
      </c>
      <c r="DV38" s="177">
        <f t="shared" si="41"/>
        <v>0.16180909639999957</v>
      </c>
      <c r="DW38" s="177">
        <f t="shared" si="32"/>
        <v>0.17054620999999948</v>
      </c>
      <c r="DX38" s="177">
        <f t="shared" si="68"/>
        <v>0.18078140839999951</v>
      </c>
      <c r="DY38" s="177">
        <f t="shared" si="68"/>
        <v>0.19101660679999952</v>
      </c>
      <c r="DZ38" s="177">
        <f t="shared" si="68"/>
        <v>0.20125180519999955</v>
      </c>
      <c r="EA38" s="177">
        <f t="shared" si="68"/>
        <v>0.21148700359999956</v>
      </c>
      <c r="EB38" s="177">
        <f t="shared" si="68"/>
        <v>0.22172220199999959</v>
      </c>
      <c r="EC38" s="177">
        <f t="shared" si="68"/>
        <v>0.23195740039999962</v>
      </c>
      <c r="ED38" s="177">
        <f t="shared" si="68"/>
        <v>0.24219259879999966</v>
      </c>
      <c r="EE38" s="177">
        <f t="shared" si="68"/>
        <v>0.25242779719999964</v>
      </c>
      <c r="EF38" s="177">
        <f t="shared" si="68"/>
        <v>0.26266299559999967</v>
      </c>
      <c r="EG38" s="177">
        <f t="shared" si="68"/>
        <v>0.27289819399999971</v>
      </c>
      <c r="EH38" s="177">
        <f t="shared" si="68"/>
        <v>0.28313339239999968</v>
      </c>
      <c r="EI38" s="177">
        <f t="shared" si="68"/>
        <v>0.29336859079999972</v>
      </c>
      <c r="EJ38" s="177">
        <f t="shared" si="68"/>
        <v>0.30360378919999975</v>
      </c>
      <c r="EK38" s="177">
        <f t="shared" si="68"/>
        <v>0.31383898759999979</v>
      </c>
      <c r="EL38" s="177">
        <f t="shared" si="68"/>
        <v>0.32407418599999982</v>
      </c>
      <c r="EM38" s="177">
        <f t="shared" si="68"/>
        <v>0.33430938439999985</v>
      </c>
      <c r="EN38" s="177">
        <f t="shared" si="69"/>
        <v>0.34454458279999989</v>
      </c>
      <c r="EO38" s="177">
        <f t="shared" si="69"/>
        <v>0.35477978119999992</v>
      </c>
      <c r="EP38" s="177">
        <f t="shared" si="69"/>
        <v>0.36501497959999996</v>
      </c>
      <c r="EQ38" s="177">
        <f t="shared" si="61"/>
        <v>0.37525017799999993</v>
      </c>
      <c r="ER38" s="177">
        <f t="shared" si="43"/>
        <v>0.38548537640000002</v>
      </c>
      <c r="ES38" s="177">
        <f t="shared" si="43"/>
        <v>0.3957205748</v>
      </c>
      <c r="ET38" s="177">
        <f t="shared" si="43"/>
        <v>0.40595577320000009</v>
      </c>
      <c r="EU38" s="177">
        <f t="shared" si="43"/>
        <v>0.41619097160000007</v>
      </c>
      <c r="EV38" s="177">
        <f t="shared" si="35"/>
        <v>0.42642617000000005</v>
      </c>
    </row>
    <row r="39" spans="1:152" x14ac:dyDescent="0.25">
      <c r="A39" s="84">
        <v>38108</v>
      </c>
      <c r="B39" s="177">
        <f t="shared" si="12"/>
        <v>7.9243241999999992</v>
      </c>
      <c r="C39" s="177">
        <f t="shared" si="62"/>
        <v>7.7404135015999991</v>
      </c>
      <c r="D39" s="177">
        <f t="shared" si="62"/>
        <v>7.556502803199999</v>
      </c>
      <c r="E39" s="177">
        <f t="shared" si="62"/>
        <v>7.3725921047999989</v>
      </c>
      <c r="F39" s="177">
        <f t="shared" si="62"/>
        <v>7.1886814063999989</v>
      </c>
      <c r="G39" s="177">
        <f t="shared" si="62"/>
        <v>7.0047707079999988</v>
      </c>
      <c r="H39" s="177">
        <f t="shared" si="62"/>
        <v>6.8208600095999987</v>
      </c>
      <c r="I39" s="177">
        <f t="shared" si="62"/>
        <v>6.6369493111999986</v>
      </c>
      <c r="J39" s="177">
        <f t="shared" si="62"/>
        <v>6.4530386127999986</v>
      </c>
      <c r="K39" s="177">
        <f t="shared" si="62"/>
        <v>6.2691279143999985</v>
      </c>
      <c r="L39" s="177">
        <f t="shared" si="62"/>
        <v>6.0852172159999984</v>
      </c>
      <c r="M39" s="177">
        <f t="shared" si="62"/>
        <v>5.9013065175999984</v>
      </c>
      <c r="N39" s="177">
        <f t="shared" si="62"/>
        <v>5.7173958191999974</v>
      </c>
      <c r="O39" s="177">
        <f t="shared" si="62"/>
        <v>5.5334851207999982</v>
      </c>
      <c r="P39" s="177">
        <f t="shared" si="62"/>
        <v>5.3495744223999981</v>
      </c>
      <c r="Q39" s="177">
        <f t="shared" si="62"/>
        <v>5.1656637239999981</v>
      </c>
      <c r="R39" s="177">
        <f t="shared" si="62"/>
        <v>4.981753025599998</v>
      </c>
      <c r="S39" s="177">
        <f t="shared" si="63"/>
        <v>4.7978423271999979</v>
      </c>
      <c r="T39" s="177">
        <f t="shared" si="63"/>
        <v>4.6139316287999979</v>
      </c>
      <c r="U39" s="177">
        <f t="shared" si="63"/>
        <v>4.4300209303999987</v>
      </c>
      <c r="V39" s="177">
        <f t="shared" si="58"/>
        <v>4.2461102319999986</v>
      </c>
      <c r="W39" s="177">
        <f t="shared" si="37"/>
        <v>4.0621995335999985</v>
      </c>
      <c r="X39" s="177">
        <f t="shared" si="37"/>
        <v>3.8782888351999985</v>
      </c>
      <c r="Y39" s="177">
        <f t="shared" si="37"/>
        <v>3.6943781367999984</v>
      </c>
      <c r="Z39" s="177">
        <f t="shared" si="37"/>
        <v>3.5104674383999983</v>
      </c>
      <c r="AA39" s="177">
        <f t="shared" si="15"/>
        <v>3.32655674</v>
      </c>
      <c r="AB39" s="177">
        <f t="shared" si="64"/>
        <v>3.231484</v>
      </c>
      <c r="AC39" s="177">
        <f t="shared" si="64"/>
        <v>3.13641126</v>
      </c>
      <c r="AD39" s="177">
        <f t="shared" si="64"/>
        <v>3.0413385199999996</v>
      </c>
      <c r="AE39" s="177">
        <f t="shared" si="64"/>
        <v>2.9462657799999996</v>
      </c>
      <c r="AF39" s="177">
        <f t="shared" si="64"/>
        <v>2.8511930399999996</v>
      </c>
      <c r="AG39" s="177">
        <f t="shared" si="64"/>
        <v>2.7561202999999992</v>
      </c>
      <c r="AH39" s="177">
        <f t="shared" si="64"/>
        <v>2.6610475599999992</v>
      </c>
      <c r="AI39" s="177">
        <f t="shared" si="64"/>
        <v>2.5659748199999992</v>
      </c>
      <c r="AJ39" s="177">
        <f t="shared" si="64"/>
        <v>2.4709020799999992</v>
      </c>
      <c r="AK39" s="177">
        <f t="shared" si="64"/>
        <v>2.3758293399999992</v>
      </c>
      <c r="AL39" s="177">
        <f t="shared" si="64"/>
        <v>2.2807565999999992</v>
      </c>
      <c r="AM39" s="177">
        <f t="shared" si="64"/>
        <v>2.1856838599999988</v>
      </c>
      <c r="AN39" s="177">
        <f t="shared" si="64"/>
        <v>2.0906111199999993</v>
      </c>
      <c r="AO39" s="177">
        <f t="shared" si="64"/>
        <v>1.9955383799999991</v>
      </c>
      <c r="AP39" s="177">
        <f t="shared" si="64"/>
        <v>1.9004656399999991</v>
      </c>
      <c r="AQ39" s="177">
        <f t="shared" si="64"/>
        <v>1.8053928999999991</v>
      </c>
      <c r="AR39" s="177">
        <f t="shared" si="65"/>
        <v>1.7103201599999991</v>
      </c>
      <c r="AS39" s="177">
        <f t="shared" si="65"/>
        <v>1.6152474199999993</v>
      </c>
      <c r="AT39" s="177">
        <f t="shared" si="65"/>
        <v>1.5201746799999991</v>
      </c>
      <c r="AU39" s="177">
        <f t="shared" si="59"/>
        <v>1.4251019399999991</v>
      </c>
      <c r="AV39" s="177">
        <f t="shared" si="39"/>
        <v>1.3300291999999991</v>
      </c>
      <c r="AW39" s="177">
        <f t="shared" si="39"/>
        <v>1.2349564599999991</v>
      </c>
      <c r="AX39" s="177">
        <f t="shared" si="39"/>
        <v>1.1398837199999989</v>
      </c>
      <c r="AY39" s="177">
        <f t="shared" si="39"/>
        <v>1.0448109799999989</v>
      </c>
      <c r="AZ39" s="177">
        <f t="shared" si="18"/>
        <v>0.94973823999999984</v>
      </c>
      <c r="BA39" s="177">
        <f t="shared" si="74"/>
        <v>0.90716117699999976</v>
      </c>
      <c r="BB39" s="177">
        <f t="shared" si="70"/>
        <v>0.86458411399999979</v>
      </c>
      <c r="BC39" s="177">
        <f t="shared" si="70"/>
        <v>0.82200705099999971</v>
      </c>
      <c r="BD39" s="177">
        <f t="shared" si="70"/>
        <v>0.77942998799999974</v>
      </c>
      <c r="BE39" s="177">
        <f t="shared" si="70"/>
        <v>0.73685292499999966</v>
      </c>
      <c r="BF39" s="177">
        <f t="shared" si="70"/>
        <v>0.69427586199999969</v>
      </c>
      <c r="BG39" s="177">
        <f t="shared" si="70"/>
        <v>0.65169879899999961</v>
      </c>
      <c r="BH39" s="177">
        <f t="shared" si="70"/>
        <v>0.60912173599999964</v>
      </c>
      <c r="BI39" s="177">
        <f t="shared" si="70"/>
        <v>0.56654467299999955</v>
      </c>
      <c r="BJ39" s="177">
        <f t="shared" si="70"/>
        <v>0.52396760999999958</v>
      </c>
      <c r="BK39" s="177">
        <f t="shared" si="70"/>
        <v>0.48139054699999961</v>
      </c>
      <c r="BL39" s="177">
        <f t="shared" si="70"/>
        <v>0.43881348399999964</v>
      </c>
      <c r="BM39" s="177">
        <f t="shared" si="70"/>
        <v>0.39623642099999962</v>
      </c>
      <c r="BN39" s="177">
        <f t="shared" si="70"/>
        <v>0.35365935799999965</v>
      </c>
      <c r="BO39" s="177">
        <f t="shared" si="70"/>
        <v>0.31108229499999968</v>
      </c>
      <c r="BP39" s="177">
        <f t="shared" si="70"/>
        <v>0.26850523199999965</v>
      </c>
      <c r="BQ39" s="177">
        <f t="shared" si="70"/>
        <v>0.22592816899999971</v>
      </c>
      <c r="BR39" s="177">
        <f t="shared" si="71"/>
        <v>0.18335110599999971</v>
      </c>
      <c r="BS39" s="177">
        <f t="shared" si="71"/>
        <v>0.14077404299999971</v>
      </c>
      <c r="BT39" s="177">
        <f t="shared" si="21"/>
        <v>9.8196979999999989E-2</v>
      </c>
      <c r="BU39" s="177">
        <f t="shared" si="76"/>
        <v>7.8557584E-2</v>
      </c>
      <c r="BV39" s="177">
        <f t="shared" si="76"/>
        <v>5.8918187999999989E-2</v>
      </c>
      <c r="BW39" s="177">
        <f t="shared" si="76"/>
        <v>3.9278792E-2</v>
      </c>
      <c r="BX39" s="177">
        <f t="shared" si="76"/>
        <v>1.9639396E-2</v>
      </c>
      <c r="BY39" s="177">
        <v>0</v>
      </c>
      <c r="BZ39" s="177">
        <f t="shared" si="77"/>
        <v>-1.2783175999999997E-2</v>
      </c>
      <c r="CA39" s="177">
        <f t="shared" si="77"/>
        <v>-2.5566351999999994E-2</v>
      </c>
      <c r="CB39" s="177">
        <f t="shared" si="77"/>
        <v>-3.8349527999999987E-2</v>
      </c>
      <c r="CC39" s="177">
        <f t="shared" si="77"/>
        <v>-5.1132703999999987E-2</v>
      </c>
      <c r="CD39" s="177">
        <f t="shared" si="26"/>
        <v>-6.391587999999998E-2</v>
      </c>
      <c r="CE39" s="177">
        <f t="shared" si="75"/>
        <v>-6.4976261999999965E-2</v>
      </c>
      <c r="CF39" s="177">
        <f t="shared" si="72"/>
        <v>-6.6036643999999964E-2</v>
      </c>
      <c r="CG39" s="177">
        <f t="shared" si="72"/>
        <v>-6.7097025999999949E-2</v>
      </c>
      <c r="CH39" s="177">
        <f t="shared" si="72"/>
        <v>-6.8157407999999947E-2</v>
      </c>
      <c r="CI39" s="177">
        <f t="shared" si="72"/>
        <v>-6.9217789999999932E-2</v>
      </c>
      <c r="CJ39" s="177">
        <f t="shared" si="72"/>
        <v>-7.0278171999999917E-2</v>
      </c>
      <c r="CK39" s="177">
        <f t="shared" si="72"/>
        <v>-7.1338553999999915E-2</v>
      </c>
      <c r="CL39" s="177">
        <f t="shared" si="72"/>
        <v>-7.23989359999999E-2</v>
      </c>
      <c r="CM39" s="177">
        <f t="shared" si="72"/>
        <v>-7.3459317999999885E-2</v>
      </c>
      <c r="CN39" s="177">
        <f t="shared" si="72"/>
        <v>-7.4519699999999883E-2</v>
      </c>
      <c r="CO39" s="177">
        <f t="shared" si="72"/>
        <v>-7.5580081999999868E-2</v>
      </c>
      <c r="CP39" s="177">
        <f t="shared" si="72"/>
        <v>-7.6640463999999867E-2</v>
      </c>
      <c r="CQ39" s="177">
        <f t="shared" si="72"/>
        <v>-7.7700845999999851E-2</v>
      </c>
      <c r="CR39" s="177">
        <f t="shared" si="72"/>
        <v>-7.876122799999985E-2</v>
      </c>
      <c r="CS39" s="177">
        <f t="shared" si="72"/>
        <v>-7.9821609999999835E-2</v>
      </c>
      <c r="CT39" s="177">
        <f t="shared" si="72"/>
        <v>-8.0881991999999833E-2</v>
      </c>
      <c r="CU39" s="177">
        <f t="shared" si="72"/>
        <v>-8.1942373999999818E-2</v>
      </c>
      <c r="CV39" s="177">
        <f t="shared" si="73"/>
        <v>-8.3002755999999817E-2</v>
      </c>
      <c r="CW39" s="177">
        <f t="shared" si="73"/>
        <v>-8.4063137999999801E-2</v>
      </c>
      <c r="CX39" s="177">
        <f t="shared" si="29"/>
        <v>-8.5123519999999786E-2</v>
      </c>
      <c r="CY39" s="177">
        <f t="shared" si="66"/>
        <v>-7.7629895999999796E-2</v>
      </c>
      <c r="CZ39" s="177">
        <f t="shared" si="66"/>
        <v>-7.0136271999999805E-2</v>
      </c>
      <c r="DA39" s="177">
        <f t="shared" si="66"/>
        <v>-6.2642647999999815E-2</v>
      </c>
      <c r="DB39" s="177">
        <f t="shared" si="66"/>
        <v>-5.5149023999999824E-2</v>
      </c>
      <c r="DC39" s="177">
        <f t="shared" si="66"/>
        <v>-4.7655399999999834E-2</v>
      </c>
      <c r="DD39" s="177">
        <f t="shared" si="66"/>
        <v>-4.0161775999999844E-2</v>
      </c>
      <c r="DE39" s="177">
        <f t="shared" si="66"/>
        <v>-3.2668151999999853E-2</v>
      </c>
      <c r="DF39" s="177">
        <f t="shared" si="66"/>
        <v>-2.5174527999999863E-2</v>
      </c>
      <c r="DG39" s="177">
        <f t="shared" si="66"/>
        <v>-1.7680903999999886E-2</v>
      </c>
      <c r="DH39" s="177">
        <f t="shared" si="66"/>
        <v>-1.0187279999999896E-2</v>
      </c>
      <c r="DI39" s="177">
        <f t="shared" si="66"/>
        <v>-2.6936559999999055E-3</v>
      </c>
      <c r="DJ39" s="177">
        <f t="shared" si="66"/>
        <v>4.7999680000000849E-3</v>
      </c>
      <c r="DK39" s="177">
        <f t="shared" si="66"/>
        <v>1.2293592000000061E-2</v>
      </c>
      <c r="DL39" s="177">
        <f t="shared" si="66"/>
        <v>1.9787216000000066E-2</v>
      </c>
      <c r="DM39" s="177">
        <f t="shared" si="66"/>
        <v>2.7280840000000056E-2</v>
      </c>
      <c r="DN39" s="177">
        <f t="shared" si="66"/>
        <v>3.477446400000006E-2</v>
      </c>
      <c r="DO39" s="177">
        <f t="shared" si="67"/>
        <v>4.2268088000000037E-2</v>
      </c>
      <c r="DP39" s="177">
        <f t="shared" si="67"/>
        <v>4.9761712000000041E-2</v>
      </c>
      <c r="DQ39" s="177">
        <f t="shared" si="67"/>
        <v>5.7255336000000046E-2</v>
      </c>
      <c r="DR39" s="177">
        <f t="shared" si="60"/>
        <v>6.474896000000005E-2</v>
      </c>
      <c r="DS39" s="177">
        <f t="shared" si="41"/>
        <v>7.2242584000000026E-2</v>
      </c>
      <c r="DT39" s="177">
        <f t="shared" si="41"/>
        <v>7.9736208000000031E-2</v>
      </c>
      <c r="DU39" s="177">
        <f t="shared" si="41"/>
        <v>8.7229832000000035E-2</v>
      </c>
      <c r="DV39" s="177">
        <f t="shared" si="41"/>
        <v>9.4723456000000039E-2</v>
      </c>
      <c r="DW39" s="177">
        <f t="shared" si="32"/>
        <v>0.10221707999999996</v>
      </c>
      <c r="DX39" s="177">
        <f t="shared" si="68"/>
        <v>0.11013404799999997</v>
      </c>
      <c r="DY39" s="177">
        <f t="shared" si="68"/>
        <v>0.11805101599999997</v>
      </c>
      <c r="DZ39" s="177">
        <f t="shared" si="68"/>
        <v>0.12596798399999998</v>
      </c>
      <c r="EA39" s="177">
        <f t="shared" si="68"/>
        <v>0.13388495199999997</v>
      </c>
      <c r="EB39" s="177">
        <f t="shared" si="68"/>
        <v>0.14180191999999997</v>
      </c>
      <c r="EC39" s="177">
        <f t="shared" si="68"/>
        <v>0.14971888799999999</v>
      </c>
      <c r="ED39" s="177">
        <f t="shared" si="68"/>
        <v>0.15763585599999999</v>
      </c>
      <c r="EE39" s="177">
        <f t="shared" si="68"/>
        <v>0.16555282399999999</v>
      </c>
      <c r="EF39" s="177">
        <f t="shared" si="68"/>
        <v>0.17346979200000001</v>
      </c>
      <c r="EG39" s="177">
        <f t="shared" si="68"/>
        <v>0.18138675999999998</v>
      </c>
      <c r="EH39" s="177">
        <f t="shared" si="68"/>
        <v>0.189303728</v>
      </c>
      <c r="EI39" s="177">
        <f t="shared" si="68"/>
        <v>0.197220696</v>
      </c>
      <c r="EJ39" s="177">
        <f t="shared" si="68"/>
        <v>0.205137664</v>
      </c>
      <c r="EK39" s="177">
        <f t="shared" si="68"/>
        <v>0.21305463200000002</v>
      </c>
      <c r="EL39" s="177">
        <f t="shared" si="68"/>
        <v>0.22097160000000002</v>
      </c>
      <c r="EM39" s="177">
        <f t="shared" si="68"/>
        <v>0.22888856800000004</v>
      </c>
      <c r="EN39" s="177">
        <f t="shared" si="69"/>
        <v>0.23680553600000004</v>
      </c>
      <c r="EO39" s="177">
        <f t="shared" si="69"/>
        <v>0.24472250400000006</v>
      </c>
      <c r="EP39" s="177">
        <f t="shared" si="69"/>
        <v>0.25263947200000003</v>
      </c>
      <c r="EQ39" s="177">
        <f t="shared" si="61"/>
        <v>0.26055644000000011</v>
      </c>
      <c r="ER39" s="177">
        <f t="shared" si="43"/>
        <v>0.26847340800000008</v>
      </c>
      <c r="ES39" s="177">
        <f t="shared" si="43"/>
        <v>0.2763903760000001</v>
      </c>
      <c r="ET39" s="177">
        <f t="shared" si="43"/>
        <v>0.28430734400000013</v>
      </c>
      <c r="EU39" s="177">
        <f t="shared" si="43"/>
        <v>0.2922243120000001</v>
      </c>
      <c r="EV39" s="177">
        <f t="shared" si="35"/>
        <v>0.30014128000000007</v>
      </c>
    </row>
    <row r="40" spans="1:152" x14ac:dyDescent="0.25">
      <c r="A40" s="84">
        <v>38139</v>
      </c>
      <c r="B40" s="177">
        <f t="shared" si="12"/>
        <v>7.7624167199999992</v>
      </c>
      <c r="C40" s="177">
        <f t="shared" si="62"/>
        <v>7.5742401091999989</v>
      </c>
      <c r="D40" s="177">
        <f t="shared" si="62"/>
        <v>7.3860634983999987</v>
      </c>
      <c r="E40" s="177">
        <f t="shared" si="62"/>
        <v>7.1978868875999984</v>
      </c>
      <c r="F40" s="177">
        <f t="shared" si="62"/>
        <v>7.0097102767999981</v>
      </c>
      <c r="G40" s="177">
        <f t="shared" si="62"/>
        <v>6.8215336659999988</v>
      </c>
      <c r="H40" s="177">
        <f t="shared" si="62"/>
        <v>6.6333570551999985</v>
      </c>
      <c r="I40" s="177">
        <f t="shared" si="62"/>
        <v>6.4451804443999983</v>
      </c>
      <c r="J40" s="177">
        <f t="shared" si="62"/>
        <v>6.257003833599998</v>
      </c>
      <c r="K40" s="177">
        <f t="shared" si="62"/>
        <v>6.0688272227999978</v>
      </c>
      <c r="L40" s="177">
        <f t="shared" si="62"/>
        <v>5.8806506119999984</v>
      </c>
      <c r="M40" s="177">
        <f t="shared" si="62"/>
        <v>5.6924740011999972</v>
      </c>
      <c r="N40" s="177">
        <f t="shared" si="62"/>
        <v>5.5042973903999979</v>
      </c>
      <c r="O40" s="177">
        <f t="shared" si="62"/>
        <v>5.3161207795999976</v>
      </c>
      <c r="P40" s="177">
        <f t="shared" si="62"/>
        <v>5.1279441687999974</v>
      </c>
      <c r="Q40" s="177">
        <f t="shared" si="62"/>
        <v>4.939767557999998</v>
      </c>
      <c r="R40" s="177">
        <f t="shared" si="62"/>
        <v>4.7515909471999977</v>
      </c>
      <c r="S40" s="177">
        <f t="shared" si="63"/>
        <v>4.5634143363999984</v>
      </c>
      <c r="T40" s="177">
        <f t="shared" si="63"/>
        <v>4.3752377255999981</v>
      </c>
      <c r="U40" s="177">
        <f t="shared" si="63"/>
        <v>4.1870611147999988</v>
      </c>
      <c r="V40" s="177">
        <f t="shared" si="58"/>
        <v>3.9988845039999985</v>
      </c>
      <c r="W40" s="177">
        <f t="shared" si="37"/>
        <v>3.8107078931999983</v>
      </c>
      <c r="X40" s="177">
        <f t="shared" si="37"/>
        <v>3.622531282399998</v>
      </c>
      <c r="Y40" s="177">
        <f t="shared" si="37"/>
        <v>3.4343546715999982</v>
      </c>
      <c r="Z40" s="177">
        <f t="shared" si="37"/>
        <v>3.2461780607999984</v>
      </c>
      <c r="AA40" s="177">
        <f t="shared" si="15"/>
        <v>3.0580014499999999</v>
      </c>
      <c r="AB40" s="177">
        <f t="shared" si="64"/>
        <v>2.9695504304</v>
      </c>
      <c r="AC40" s="177">
        <f t="shared" si="64"/>
        <v>2.8810994107999996</v>
      </c>
      <c r="AD40" s="177">
        <f t="shared" si="64"/>
        <v>2.7926483911999997</v>
      </c>
      <c r="AE40" s="177">
        <f t="shared" si="64"/>
        <v>2.7041973715999994</v>
      </c>
      <c r="AF40" s="177">
        <f t="shared" si="64"/>
        <v>2.6157463519999995</v>
      </c>
      <c r="AG40" s="177">
        <f t="shared" si="64"/>
        <v>2.5272953323999996</v>
      </c>
      <c r="AH40" s="177">
        <f t="shared" si="64"/>
        <v>2.4388443127999997</v>
      </c>
      <c r="AI40" s="177">
        <f t="shared" si="64"/>
        <v>2.3503932931999993</v>
      </c>
      <c r="AJ40" s="177">
        <f t="shared" si="64"/>
        <v>2.261942273599999</v>
      </c>
      <c r="AK40" s="177">
        <f t="shared" si="64"/>
        <v>2.1734912539999991</v>
      </c>
      <c r="AL40" s="177">
        <f t="shared" si="64"/>
        <v>2.0850402343999992</v>
      </c>
      <c r="AM40" s="177">
        <f t="shared" si="64"/>
        <v>1.9965892147999991</v>
      </c>
      <c r="AN40" s="177">
        <f t="shared" si="64"/>
        <v>1.9081381951999992</v>
      </c>
      <c r="AO40" s="177">
        <f t="shared" si="64"/>
        <v>1.819687175599999</v>
      </c>
      <c r="AP40" s="177">
        <f t="shared" si="64"/>
        <v>1.7312361559999991</v>
      </c>
      <c r="AQ40" s="177">
        <f t="shared" si="64"/>
        <v>1.6427851363999992</v>
      </c>
      <c r="AR40" s="177">
        <f t="shared" si="65"/>
        <v>1.5543341167999993</v>
      </c>
      <c r="AS40" s="177">
        <f t="shared" si="65"/>
        <v>1.4658830971999994</v>
      </c>
      <c r="AT40" s="177">
        <f t="shared" si="65"/>
        <v>1.3774320775999995</v>
      </c>
      <c r="AU40" s="177">
        <f t="shared" si="59"/>
        <v>1.2889810579999994</v>
      </c>
      <c r="AV40" s="177">
        <f t="shared" si="39"/>
        <v>1.2005300383999993</v>
      </c>
      <c r="AW40" s="177">
        <f t="shared" si="39"/>
        <v>1.1120790187999994</v>
      </c>
      <c r="AX40" s="177">
        <f t="shared" si="39"/>
        <v>1.0236279991999993</v>
      </c>
      <c r="AY40" s="177">
        <f t="shared" si="39"/>
        <v>0.93517697959999935</v>
      </c>
      <c r="AZ40" s="177">
        <f t="shared" si="18"/>
        <v>0.84672596000000011</v>
      </c>
      <c r="BA40" s="177">
        <f t="shared" si="74"/>
        <v>0.80857076700000008</v>
      </c>
      <c r="BB40" s="177">
        <f t="shared" si="70"/>
        <v>0.77041557400000005</v>
      </c>
      <c r="BC40" s="177">
        <f t="shared" si="70"/>
        <v>0.73226038100000002</v>
      </c>
      <c r="BD40" s="177">
        <f t="shared" si="70"/>
        <v>0.69410518799999998</v>
      </c>
      <c r="BE40" s="177">
        <f t="shared" si="70"/>
        <v>0.65594999499999984</v>
      </c>
      <c r="BF40" s="177">
        <f t="shared" si="70"/>
        <v>0.61779480199999981</v>
      </c>
      <c r="BG40" s="177">
        <f t="shared" si="70"/>
        <v>0.57963960899999978</v>
      </c>
      <c r="BH40" s="177">
        <f t="shared" si="70"/>
        <v>0.54148441599999975</v>
      </c>
      <c r="BI40" s="177">
        <f t="shared" si="70"/>
        <v>0.50332922299999971</v>
      </c>
      <c r="BJ40" s="177">
        <f t="shared" si="70"/>
        <v>0.46517402999999974</v>
      </c>
      <c r="BK40" s="177">
        <f t="shared" si="70"/>
        <v>0.42701883699999971</v>
      </c>
      <c r="BL40" s="177">
        <f t="shared" si="70"/>
        <v>0.38886364399999973</v>
      </c>
      <c r="BM40" s="177">
        <f t="shared" si="70"/>
        <v>0.3507084509999997</v>
      </c>
      <c r="BN40" s="177">
        <f t="shared" si="70"/>
        <v>0.31255325799999972</v>
      </c>
      <c r="BO40" s="177">
        <f t="shared" si="70"/>
        <v>0.27439806499999975</v>
      </c>
      <c r="BP40" s="177">
        <f t="shared" si="70"/>
        <v>0.23624287199999972</v>
      </c>
      <c r="BQ40" s="177">
        <f t="shared" si="70"/>
        <v>0.19808767899999971</v>
      </c>
      <c r="BR40" s="177">
        <f t="shared" si="71"/>
        <v>0.15993248599999971</v>
      </c>
      <c r="BS40" s="177">
        <f t="shared" si="71"/>
        <v>0.12177729299999969</v>
      </c>
      <c r="BT40" s="177">
        <f t="shared" si="21"/>
        <v>8.3622099999999921E-2</v>
      </c>
      <c r="BU40" s="177">
        <f t="shared" si="76"/>
        <v>6.6897679999999946E-2</v>
      </c>
      <c r="BV40" s="177">
        <f t="shared" si="76"/>
        <v>5.0173259999999949E-2</v>
      </c>
      <c r="BW40" s="177">
        <f t="shared" si="76"/>
        <v>3.3448839999999973E-2</v>
      </c>
      <c r="BX40" s="177">
        <f t="shared" si="76"/>
        <v>1.6724419999999986E-2</v>
      </c>
      <c r="BY40" s="177">
        <v>0</v>
      </c>
      <c r="BZ40" s="177">
        <f t="shared" si="77"/>
        <v>-1.0345474000000011E-2</v>
      </c>
      <c r="CA40" s="177">
        <f t="shared" si="77"/>
        <v>-2.0690948000000021E-2</v>
      </c>
      <c r="CB40" s="177">
        <f t="shared" si="77"/>
        <v>-3.1036422000000029E-2</v>
      </c>
      <c r="CC40" s="177">
        <f t="shared" si="77"/>
        <v>-4.1381896000000043E-2</v>
      </c>
      <c r="CD40" s="177">
        <f t="shared" si="26"/>
        <v>-5.172737000000005E-2</v>
      </c>
      <c r="CE40" s="177">
        <f t="shared" si="75"/>
        <v>-5.1350309000000059E-2</v>
      </c>
      <c r="CF40" s="177">
        <f t="shared" si="72"/>
        <v>-5.0973248000000068E-2</v>
      </c>
      <c r="CG40" s="177">
        <f t="shared" si="72"/>
        <v>-5.0596187000000084E-2</v>
      </c>
      <c r="CH40" s="177">
        <f t="shared" si="72"/>
        <v>-5.0219126000000093E-2</v>
      </c>
      <c r="CI40" s="177">
        <f t="shared" si="72"/>
        <v>-4.9842065000000102E-2</v>
      </c>
      <c r="CJ40" s="177">
        <f t="shared" si="72"/>
        <v>-4.9465004000000111E-2</v>
      </c>
      <c r="CK40" s="177">
        <f t="shared" si="72"/>
        <v>-4.908794300000012E-2</v>
      </c>
      <c r="CL40" s="177">
        <f t="shared" si="72"/>
        <v>-4.8710882000000136E-2</v>
      </c>
      <c r="CM40" s="177">
        <f t="shared" si="72"/>
        <v>-4.8333821000000145E-2</v>
      </c>
      <c r="CN40" s="177">
        <f t="shared" si="72"/>
        <v>-4.7956760000000154E-2</v>
      </c>
      <c r="CO40" s="177">
        <f t="shared" si="72"/>
        <v>-4.7579699000000163E-2</v>
      </c>
      <c r="CP40" s="177">
        <f t="shared" si="72"/>
        <v>-4.7202638000000172E-2</v>
      </c>
      <c r="CQ40" s="177">
        <f t="shared" si="72"/>
        <v>-4.6825577000000188E-2</v>
      </c>
      <c r="CR40" s="177">
        <f t="shared" si="72"/>
        <v>-4.6448516000000196E-2</v>
      </c>
      <c r="CS40" s="177">
        <f t="shared" si="72"/>
        <v>-4.6071455000000205E-2</v>
      </c>
      <c r="CT40" s="177">
        <f t="shared" si="72"/>
        <v>-4.5694394000000214E-2</v>
      </c>
      <c r="CU40" s="177">
        <f t="shared" si="72"/>
        <v>-4.5317333000000223E-2</v>
      </c>
      <c r="CV40" s="177">
        <f t="shared" si="73"/>
        <v>-4.4940272000000232E-2</v>
      </c>
      <c r="CW40" s="177">
        <f t="shared" si="73"/>
        <v>-4.4563211000000241E-2</v>
      </c>
      <c r="CX40" s="177">
        <f t="shared" si="29"/>
        <v>-4.4186150000000257E-2</v>
      </c>
      <c r="CY40" s="177">
        <f t="shared" si="66"/>
        <v>-3.6263840800000259E-2</v>
      </c>
      <c r="CZ40" s="177">
        <f t="shared" si="66"/>
        <v>-2.8341531600000261E-2</v>
      </c>
      <c r="DA40" s="177">
        <f t="shared" si="66"/>
        <v>-2.0419222400000266E-2</v>
      </c>
      <c r="DB40" s="177">
        <f t="shared" si="66"/>
        <v>-1.2496913200000265E-2</v>
      </c>
      <c r="DC40" s="177">
        <f t="shared" si="66"/>
        <v>-4.5746040000002666E-3</v>
      </c>
      <c r="DD40" s="177">
        <f t="shared" si="66"/>
        <v>3.3477051999997315E-3</v>
      </c>
      <c r="DE40" s="177">
        <f t="shared" si="66"/>
        <v>1.127001439999973E-2</v>
      </c>
      <c r="DF40" s="177">
        <f t="shared" si="66"/>
        <v>1.9192323599999728E-2</v>
      </c>
      <c r="DG40" s="177">
        <f t="shared" si="66"/>
        <v>2.7114632799999719E-2</v>
      </c>
      <c r="DH40" s="177">
        <f t="shared" si="66"/>
        <v>3.503694199999971E-2</v>
      </c>
      <c r="DI40" s="177">
        <f t="shared" si="66"/>
        <v>4.2959251199999701E-2</v>
      </c>
      <c r="DJ40" s="177">
        <f t="shared" si="66"/>
        <v>5.0881560399999692E-2</v>
      </c>
      <c r="DK40" s="177">
        <f t="shared" si="66"/>
        <v>5.8803869599999684E-2</v>
      </c>
      <c r="DL40" s="177">
        <f t="shared" si="66"/>
        <v>6.6726178799999689E-2</v>
      </c>
      <c r="DM40" s="177">
        <f t="shared" si="66"/>
        <v>7.4648487999999694E-2</v>
      </c>
      <c r="DN40" s="177">
        <f t="shared" si="66"/>
        <v>8.2570797199999713E-2</v>
      </c>
      <c r="DO40" s="177">
        <f t="shared" si="67"/>
        <v>9.0493106399999718E-2</v>
      </c>
      <c r="DP40" s="177">
        <f t="shared" si="67"/>
        <v>9.8415415599999723E-2</v>
      </c>
      <c r="DQ40" s="177">
        <f t="shared" si="67"/>
        <v>0.10633772479999973</v>
      </c>
      <c r="DR40" s="177">
        <f t="shared" si="60"/>
        <v>0.11426003399999973</v>
      </c>
      <c r="DS40" s="177">
        <f t="shared" si="41"/>
        <v>0.12218234319999971</v>
      </c>
      <c r="DT40" s="177">
        <f t="shared" si="41"/>
        <v>0.13010465239999972</v>
      </c>
      <c r="DU40" s="177">
        <f t="shared" si="41"/>
        <v>0.13802696159999972</v>
      </c>
      <c r="DV40" s="177">
        <f t="shared" si="41"/>
        <v>0.14594927079999973</v>
      </c>
      <c r="DW40" s="177">
        <f t="shared" si="32"/>
        <v>0.15387157999999967</v>
      </c>
      <c r="DX40" s="177">
        <f t="shared" si="68"/>
        <v>0.1620787739999997</v>
      </c>
      <c r="DY40" s="177">
        <f t="shared" si="68"/>
        <v>0.1702859679999997</v>
      </c>
      <c r="DZ40" s="177">
        <f t="shared" si="68"/>
        <v>0.17849316199999971</v>
      </c>
      <c r="EA40" s="177">
        <f t="shared" si="68"/>
        <v>0.18670035599999973</v>
      </c>
      <c r="EB40" s="177">
        <f t="shared" si="68"/>
        <v>0.19490754999999976</v>
      </c>
      <c r="EC40" s="177">
        <f t="shared" si="68"/>
        <v>0.20311474399999976</v>
      </c>
      <c r="ED40" s="177">
        <f t="shared" si="68"/>
        <v>0.21132193799999979</v>
      </c>
      <c r="EE40" s="177">
        <f t="shared" si="68"/>
        <v>0.21952913199999979</v>
      </c>
      <c r="EF40" s="177">
        <f t="shared" si="68"/>
        <v>0.22773632599999982</v>
      </c>
      <c r="EG40" s="177">
        <f t="shared" si="68"/>
        <v>0.23594351999999982</v>
      </c>
      <c r="EH40" s="177">
        <f t="shared" si="68"/>
        <v>0.24415071399999982</v>
      </c>
      <c r="EI40" s="177">
        <f t="shared" si="68"/>
        <v>0.25235790799999985</v>
      </c>
      <c r="EJ40" s="177">
        <f t="shared" si="68"/>
        <v>0.26056510199999983</v>
      </c>
      <c r="EK40" s="177">
        <f t="shared" si="68"/>
        <v>0.26877229599999986</v>
      </c>
      <c r="EL40" s="177">
        <f t="shared" si="68"/>
        <v>0.27697948999999988</v>
      </c>
      <c r="EM40" s="177">
        <f t="shared" si="68"/>
        <v>0.28518668399999991</v>
      </c>
      <c r="EN40" s="177">
        <f t="shared" si="69"/>
        <v>0.29339387799999994</v>
      </c>
      <c r="EO40" s="177">
        <f t="shared" si="69"/>
        <v>0.30160107199999997</v>
      </c>
      <c r="EP40" s="177">
        <f t="shared" si="69"/>
        <v>0.309808266</v>
      </c>
      <c r="EQ40" s="177">
        <f t="shared" si="61"/>
        <v>0.31801546000000003</v>
      </c>
      <c r="ER40" s="177">
        <f t="shared" si="43"/>
        <v>0.32622265400000006</v>
      </c>
      <c r="ES40" s="177">
        <f t="shared" si="43"/>
        <v>0.33442984800000009</v>
      </c>
      <c r="ET40" s="177">
        <f t="shared" si="43"/>
        <v>0.34263704200000011</v>
      </c>
      <c r="EU40" s="177">
        <f t="shared" si="43"/>
        <v>0.35084423600000014</v>
      </c>
      <c r="EV40" s="177">
        <f t="shared" si="35"/>
        <v>0.35905143000000006</v>
      </c>
    </row>
    <row r="41" spans="1:152" x14ac:dyDescent="0.25">
      <c r="A41" s="84">
        <v>38169</v>
      </c>
      <c r="B41" s="177">
        <f t="shared" si="12"/>
        <v>7.7012389299999988</v>
      </c>
      <c r="C41" s="177">
        <f t="shared" si="62"/>
        <v>7.5052183623999991</v>
      </c>
      <c r="D41" s="177">
        <f t="shared" si="62"/>
        <v>7.3091977947999984</v>
      </c>
      <c r="E41" s="177">
        <f t="shared" si="62"/>
        <v>7.1131772271999987</v>
      </c>
      <c r="F41" s="177">
        <f t="shared" si="62"/>
        <v>6.917156659599998</v>
      </c>
      <c r="G41" s="177">
        <f t="shared" si="62"/>
        <v>6.7211360919999983</v>
      </c>
      <c r="H41" s="177">
        <f t="shared" si="62"/>
        <v>6.5251155243999985</v>
      </c>
      <c r="I41" s="177">
        <f t="shared" si="62"/>
        <v>6.3290949567999979</v>
      </c>
      <c r="J41" s="177">
        <f t="shared" si="62"/>
        <v>6.1330743891999973</v>
      </c>
      <c r="K41" s="177">
        <f t="shared" si="62"/>
        <v>5.9370538215999975</v>
      </c>
      <c r="L41" s="177">
        <f t="shared" si="62"/>
        <v>5.7410332539999978</v>
      </c>
      <c r="M41" s="177">
        <f t="shared" si="62"/>
        <v>5.5450126863999971</v>
      </c>
      <c r="N41" s="177">
        <f t="shared" si="62"/>
        <v>5.3489921187999974</v>
      </c>
      <c r="O41" s="177">
        <f t="shared" si="62"/>
        <v>5.1529715511999967</v>
      </c>
      <c r="P41" s="177">
        <f t="shared" si="62"/>
        <v>4.956950983599997</v>
      </c>
      <c r="Q41" s="177">
        <f t="shared" si="62"/>
        <v>4.7609304159999972</v>
      </c>
      <c r="R41" s="177">
        <f t="shared" si="62"/>
        <v>4.5649098483999975</v>
      </c>
      <c r="S41" s="177">
        <f t="shared" si="63"/>
        <v>4.3688892807999977</v>
      </c>
      <c r="T41" s="177">
        <f t="shared" si="63"/>
        <v>4.172868713199998</v>
      </c>
      <c r="U41" s="177">
        <f t="shared" si="63"/>
        <v>3.9768481455999982</v>
      </c>
      <c r="V41" s="177">
        <f t="shared" si="58"/>
        <v>3.780827577999998</v>
      </c>
      <c r="W41" s="177">
        <f t="shared" si="37"/>
        <v>3.5848070103999978</v>
      </c>
      <c r="X41" s="177">
        <f t="shared" si="37"/>
        <v>3.3887864427999981</v>
      </c>
      <c r="Y41" s="177">
        <f t="shared" si="37"/>
        <v>3.1927658751999979</v>
      </c>
      <c r="Z41" s="177">
        <f t="shared" si="37"/>
        <v>2.9967453075999981</v>
      </c>
      <c r="AA41" s="177">
        <f t="shared" si="15"/>
        <v>2.8007247399999997</v>
      </c>
      <c r="AB41" s="177">
        <f t="shared" si="64"/>
        <v>2.7178783747999997</v>
      </c>
      <c r="AC41" s="177">
        <f t="shared" si="64"/>
        <v>2.6350320095999997</v>
      </c>
      <c r="AD41" s="177">
        <f t="shared" si="64"/>
        <v>2.5521856443999997</v>
      </c>
      <c r="AE41" s="177">
        <f t="shared" si="64"/>
        <v>2.4693392791999997</v>
      </c>
      <c r="AF41" s="177">
        <f t="shared" si="64"/>
        <v>2.3864929139999993</v>
      </c>
      <c r="AG41" s="177">
        <f t="shared" si="64"/>
        <v>2.3036465487999993</v>
      </c>
      <c r="AH41" s="177">
        <f t="shared" si="64"/>
        <v>2.2208001835999993</v>
      </c>
      <c r="AI41" s="177">
        <f t="shared" si="64"/>
        <v>2.1379538183999989</v>
      </c>
      <c r="AJ41" s="177">
        <f t="shared" si="64"/>
        <v>2.0551074531999989</v>
      </c>
      <c r="AK41" s="177">
        <f t="shared" si="64"/>
        <v>1.9722610879999991</v>
      </c>
      <c r="AL41" s="177">
        <f t="shared" si="64"/>
        <v>1.8894147227999989</v>
      </c>
      <c r="AM41" s="177">
        <f t="shared" si="64"/>
        <v>1.8065683575999989</v>
      </c>
      <c r="AN41" s="177">
        <f t="shared" si="64"/>
        <v>1.7237219923999989</v>
      </c>
      <c r="AO41" s="177">
        <f t="shared" si="64"/>
        <v>1.6408756271999989</v>
      </c>
      <c r="AP41" s="177">
        <f t="shared" si="64"/>
        <v>1.5580292619999989</v>
      </c>
      <c r="AQ41" s="177">
        <f t="shared" si="64"/>
        <v>1.4751828967999991</v>
      </c>
      <c r="AR41" s="177">
        <f t="shared" si="65"/>
        <v>1.3923365315999991</v>
      </c>
      <c r="AS41" s="177">
        <f t="shared" si="65"/>
        <v>1.3094901663999992</v>
      </c>
      <c r="AT41" s="177">
        <f t="shared" si="65"/>
        <v>1.2266438011999992</v>
      </c>
      <c r="AU41" s="177">
        <f t="shared" si="59"/>
        <v>1.1437974359999992</v>
      </c>
      <c r="AV41" s="177">
        <f t="shared" si="39"/>
        <v>1.0609510707999992</v>
      </c>
      <c r="AW41" s="177">
        <f t="shared" si="39"/>
        <v>0.97810470559999918</v>
      </c>
      <c r="AX41" s="177">
        <f t="shared" si="39"/>
        <v>0.89525834039999919</v>
      </c>
      <c r="AY41" s="177">
        <f t="shared" si="39"/>
        <v>0.81241197519999919</v>
      </c>
      <c r="AZ41" s="177">
        <f t="shared" si="18"/>
        <v>0.72956560999999986</v>
      </c>
      <c r="BA41" s="177">
        <f t="shared" si="74"/>
        <v>0.69627643249999971</v>
      </c>
      <c r="BB41" s="177">
        <f t="shared" si="70"/>
        <v>0.66298725499999978</v>
      </c>
      <c r="BC41" s="177">
        <f t="shared" si="70"/>
        <v>0.62969807749999984</v>
      </c>
      <c r="BD41" s="177">
        <f t="shared" si="70"/>
        <v>0.59640889999999969</v>
      </c>
      <c r="BE41" s="177">
        <f t="shared" si="70"/>
        <v>0.56311972249999975</v>
      </c>
      <c r="BF41" s="177">
        <f t="shared" si="70"/>
        <v>0.52983054499999971</v>
      </c>
      <c r="BG41" s="177">
        <f t="shared" si="70"/>
        <v>0.49654136749999966</v>
      </c>
      <c r="BH41" s="177">
        <f t="shared" si="70"/>
        <v>0.46325218999999968</v>
      </c>
      <c r="BI41" s="177">
        <f t="shared" si="70"/>
        <v>0.42996301249999963</v>
      </c>
      <c r="BJ41" s="177">
        <f t="shared" si="70"/>
        <v>0.39667383499999964</v>
      </c>
      <c r="BK41" s="177">
        <f t="shared" si="70"/>
        <v>0.36338465749999965</v>
      </c>
      <c r="BL41" s="177">
        <f t="shared" si="70"/>
        <v>0.33009547999999972</v>
      </c>
      <c r="BM41" s="177">
        <f t="shared" si="70"/>
        <v>0.29680630249999973</v>
      </c>
      <c r="BN41" s="177">
        <f t="shared" si="70"/>
        <v>0.26351712499999974</v>
      </c>
      <c r="BO41" s="177">
        <f t="shared" si="70"/>
        <v>0.23022794749999975</v>
      </c>
      <c r="BP41" s="177">
        <f t="shared" si="70"/>
        <v>0.19693876999999976</v>
      </c>
      <c r="BQ41" s="177">
        <f t="shared" si="70"/>
        <v>0.16364959249999977</v>
      </c>
      <c r="BR41" s="177">
        <f t="shared" si="71"/>
        <v>0.13036041499999979</v>
      </c>
      <c r="BS41" s="177">
        <f t="shared" si="71"/>
        <v>9.707123749999981E-2</v>
      </c>
      <c r="BT41" s="177">
        <f t="shared" si="21"/>
        <v>6.3782060000000029E-2</v>
      </c>
      <c r="BU41" s="177">
        <f t="shared" si="76"/>
        <v>5.1025648000000028E-2</v>
      </c>
      <c r="BV41" s="177">
        <f t="shared" si="76"/>
        <v>3.8269236000000019E-2</v>
      </c>
      <c r="BW41" s="177">
        <f t="shared" si="76"/>
        <v>2.5512824000000014E-2</v>
      </c>
      <c r="BX41" s="177">
        <f t="shared" si="76"/>
        <v>1.2756412000000007E-2</v>
      </c>
      <c r="BY41" s="177">
        <v>0</v>
      </c>
      <c r="BZ41" s="177">
        <f t="shared" si="77"/>
        <v>-6.7597119999999958E-3</v>
      </c>
      <c r="CA41" s="177">
        <f t="shared" si="77"/>
        <v>-1.3519423999999992E-2</v>
      </c>
      <c r="CB41" s="177">
        <f t="shared" si="77"/>
        <v>-2.0279135999999986E-2</v>
      </c>
      <c r="CC41" s="177">
        <f t="shared" si="77"/>
        <v>-2.7038847999999983E-2</v>
      </c>
      <c r="CD41" s="177">
        <f t="shared" si="26"/>
        <v>-3.3798559999999978E-2</v>
      </c>
      <c r="CE41" s="177">
        <f t="shared" si="75"/>
        <v>-3.0717943499999987E-2</v>
      </c>
      <c r="CF41" s="177">
        <f t="shared" si="72"/>
        <v>-2.7637326999999996E-2</v>
      </c>
      <c r="CG41" s="177">
        <f t="shared" si="72"/>
        <v>-2.4556710500000002E-2</v>
      </c>
      <c r="CH41" s="177">
        <f t="shared" si="72"/>
        <v>-2.1476094000000012E-2</v>
      </c>
      <c r="CI41" s="177">
        <f t="shared" si="72"/>
        <v>-1.8395477500000021E-2</v>
      </c>
      <c r="CJ41" s="177">
        <f t="shared" si="72"/>
        <v>-1.531486100000003E-2</v>
      </c>
      <c r="CK41" s="177">
        <f t="shared" si="72"/>
        <v>-1.223424450000004E-2</v>
      </c>
      <c r="CL41" s="177">
        <f t="shared" si="72"/>
        <v>-9.153628000000049E-3</v>
      </c>
      <c r="CM41" s="177">
        <f t="shared" si="72"/>
        <v>-6.0730115000000584E-3</v>
      </c>
      <c r="CN41" s="177">
        <f t="shared" si="72"/>
        <v>-2.9923950000000678E-3</v>
      </c>
      <c r="CO41" s="177">
        <f t="shared" si="72"/>
        <v>8.8221499999922848E-5</v>
      </c>
      <c r="CP41" s="177">
        <f t="shared" si="72"/>
        <v>3.1688379999999169E-3</v>
      </c>
      <c r="CQ41" s="177">
        <f t="shared" si="72"/>
        <v>6.249454499999911E-3</v>
      </c>
      <c r="CR41" s="177">
        <f t="shared" si="72"/>
        <v>9.3300709999999051E-3</v>
      </c>
      <c r="CS41" s="177">
        <f t="shared" si="72"/>
        <v>1.2410687499999899E-2</v>
      </c>
      <c r="CT41" s="177">
        <f t="shared" si="72"/>
        <v>1.5491303999999893E-2</v>
      </c>
      <c r="CU41" s="177">
        <f t="shared" si="72"/>
        <v>1.8571920499999887E-2</v>
      </c>
      <c r="CV41" s="177">
        <f t="shared" si="73"/>
        <v>2.1652536999999882E-2</v>
      </c>
      <c r="CW41" s="177">
        <f t="shared" si="73"/>
        <v>2.4733153499999876E-2</v>
      </c>
      <c r="CX41" s="177">
        <f t="shared" si="29"/>
        <v>2.7813769999999849E-2</v>
      </c>
      <c r="CY41" s="177">
        <f t="shared" si="66"/>
        <v>3.7189567999999847E-2</v>
      </c>
      <c r="CZ41" s="177">
        <f t="shared" si="66"/>
        <v>4.6565365999999844E-2</v>
      </c>
      <c r="DA41" s="177">
        <f t="shared" si="66"/>
        <v>5.5941163999999849E-2</v>
      </c>
      <c r="DB41" s="177">
        <f t="shared" si="66"/>
        <v>6.531696199999984E-2</v>
      </c>
      <c r="DC41" s="177">
        <f t="shared" si="66"/>
        <v>7.4692759999999858E-2</v>
      </c>
      <c r="DD41" s="177">
        <f t="shared" si="66"/>
        <v>8.4068557999999849E-2</v>
      </c>
      <c r="DE41" s="177">
        <f t="shared" si="66"/>
        <v>9.3444355999999854E-2</v>
      </c>
      <c r="DF41" s="177">
        <f t="shared" si="66"/>
        <v>0.10282015399999984</v>
      </c>
      <c r="DG41" s="177">
        <f t="shared" si="66"/>
        <v>0.11219595199999985</v>
      </c>
      <c r="DH41" s="177">
        <f t="shared" si="66"/>
        <v>0.12157174999999984</v>
      </c>
      <c r="DI41" s="177">
        <f t="shared" si="66"/>
        <v>0.13094754799999983</v>
      </c>
      <c r="DJ41" s="177">
        <f t="shared" si="66"/>
        <v>0.14032334599999982</v>
      </c>
      <c r="DK41" s="177">
        <f t="shared" si="66"/>
        <v>0.14969914399999984</v>
      </c>
      <c r="DL41" s="177">
        <f t="shared" si="66"/>
        <v>0.15907494199999983</v>
      </c>
      <c r="DM41" s="177">
        <f t="shared" si="66"/>
        <v>0.16845073999999985</v>
      </c>
      <c r="DN41" s="177">
        <f t="shared" si="66"/>
        <v>0.17782653799999984</v>
      </c>
      <c r="DO41" s="177">
        <f t="shared" si="67"/>
        <v>0.18720233599999986</v>
      </c>
      <c r="DP41" s="177">
        <f t="shared" si="67"/>
        <v>0.19657813399999985</v>
      </c>
      <c r="DQ41" s="177">
        <f t="shared" si="67"/>
        <v>0.20595393199999987</v>
      </c>
      <c r="DR41" s="177">
        <f t="shared" si="60"/>
        <v>0.21532972999999989</v>
      </c>
      <c r="DS41" s="177">
        <f t="shared" si="41"/>
        <v>0.22470552799999988</v>
      </c>
      <c r="DT41" s="177">
        <f t="shared" si="41"/>
        <v>0.2340813259999999</v>
      </c>
      <c r="DU41" s="177">
        <f t="shared" si="41"/>
        <v>0.24345712399999991</v>
      </c>
      <c r="DV41" s="177">
        <f t="shared" si="41"/>
        <v>0.2528329219999999</v>
      </c>
      <c r="DW41" s="177">
        <f t="shared" si="32"/>
        <v>0.26220871999999984</v>
      </c>
      <c r="DX41" s="177">
        <f t="shared" si="68"/>
        <v>0.27113976359999986</v>
      </c>
      <c r="DY41" s="177">
        <f t="shared" si="68"/>
        <v>0.28007080719999983</v>
      </c>
      <c r="DZ41" s="177">
        <f t="shared" si="68"/>
        <v>0.28900185079999985</v>
      </c>
      <c r="EA41" s="177">
        <f t="shared" si="68"/>
        <v>0.29793289439999987</v>
      </c>
      <c r="EB41" s="177">
        <f t="shared" si="68"/>
        <v>0.30686393799999989</v>
      </c>
      <c r="EC41" s="177">
        <f t="shared" si="68"/>
        <v>0.31579498159999986</v>
      </c>
      <c r="ED41" s="177">
        <f t="shared" si="68"/>
        <v>0.32472602519999988</v>
      </c>
      <c r="EE41" s="177">
        <f t="shared" si="68"/>
        <v>0.3336570687999999</v>
      </c>
      <c r="EF41" s="177">
        <f t="shared" si="68"/>
        <v>0.34258811239999987</v>
      </c>
      <c r="EG41" s="177">
        <f t="shared" si="68"/>
        <v>0.35151915599999989</v>
      </c>
      <c r="EH41" s="177">
        <f t="shared" si="68"/>
        <v>0.36045019959999991</v>
      </c>
      <c r="EI41" s="177">
        <f t="shared" si="68"/>
        <v>0.36938124319999988</v>
      </c>
      <c r="EJ41" s="177">
        <f t="shared" si="68"/>
        <v>0.3783122867999999</v>
      </c>
      <c r="EK41" s="177">
        <f t="shared" si="68"/>
        <v>0.38724333039999992</v>
      </c>
      <c r="EL41" s="177">
        <f t="shared" si="68"/>
        <v>0.39617437399999988</v>
      </c>
      <c r="EM41" s="177">
        <f t="shared" si="68"/>
        <v>0.40510541759999996</v>
      </c>
      <c r="EN41" s="177">
        <f t="shared" si="69"/>
        <v>0.41403646119999993</v>
      </c>
      <c r="EO41" s="177">
        <f t="shared" si="69"/>
        <v>0.4229675048</v>
      </c>
      <c r="EP41" s="177">
        <f t="shared" si="69"/>
        <v>0.43189854839999997</v>
      </c>
      <c r="EQ41" s="177">
        <f t="shared" si="61"/>
        <v>0.44082959199999999</v>
      </c>
      <c r="ER41" s="177">
        <f t="shared" si="43"/>
        <v>0.44976063560000001</v>
      </c>
      <c r="ES41" s="177">
        <f t="shared" si="43"/>
        <v>0.45869167920000004</v>
      </c>
      <c r="ET41" s="177">
        <f t="shared" si="43"/>
        <v>0.46762272280000006</v>
      </c>
      <c r="EU41" s="177">
        <f t="shared" si="43"/>
        <v>0.47655376640000002</v>
      </c>
      <c r="EV41" s="177">
        <f t="shared" si="35"/>
        <v>0.48548480999999999</v>
      </c>
    </row>
    <row r="42" spans="1:152" x14ac:dyDescent="0.25">
      <c r="A42" s="84">
        <v>38200</v>
      </c>
      <c r="B42" s="177">
        <f t="shared" si="12"/>
        <v>7.60626727</v>
      </c>
      <c r="C42" s="177">
        <f t="shared" si="62"/>
        <v>7.4038604872000002</v>
      </c>
      <c r="D42" s="177">
        <f t="shared" si="62"/>
        <v>7.2014537043999995</v>
      </c>
      <c r="E42" s="177">
        <f t="shared" si="62"/>
        <v>6.9990469215999997</v>
      </c>
      <c r="F42" s="177">
        <f t="shared" si="62"/>
        <v>6.7966401387999991</v>
      </c>
      <c r="G42" s="177">
        <f t="shared" si="62"/>
        <v>6.5942333559999993</v>
      </c>
      <c r="H42" s="177">
        <f t="shared" si="62"/>
        <v>6.3918265731999995</v>
      </c>
      <c r="I42" s="177">
        <f t="shared" si="62"/>
        <v>6.1894197903999988</v>
      </c>
      <c r="J42" s="177">
        <f t="shared" si="62"/>
        <v>5.9870130075999981</v>
      </c>
      <c r="K42" s="177">
        <f t="shared" si="62"/>
        <v>5.7846062247999983</v>
      </c>
      <c r="L42" s="177">
        <f t="shared" si="62"/>
        <v>5.5821994419999985</v>
      </c>
      <c r="M42" s="177">
        <f t="shared" si="62"/>
        <v>5.3797926591999978</v>
      </c>
      <c r="N42" s="177">
        <f t="shared" si="62"/>
        <v>5.1773858763999971</v>
      </c>
      <c r="O42" s="177">
        <f t="shared" si="62"/>
        <v>4.9749790935999982</v>
      </c>
      <c r="P42" s="177">
        <f t="shared" si="62"/>
        <v>4.7725723107999976</v>
      </c>
      <c r="Q42" s="177">
        <f t="shared" si="62"/>
        <v>4.5701655279999986</v>
      </c>
      <c r="R42" s="177">
        <f t="shared" si="62"/>
        <v>4.367758745199998</v>
      </c>
      <c r="S42" s="177">
        <f t="shared" si="63"/>
        <v>4.1653519623999982</v>
      </c>
      <c r="T42" s="177">
        <f t="shared" si="63"/>
        <v>3.9629451795999984</v>
      </c>
      <c r="U42" s="177">
        <f t="shared" si="63"/>
        <v>3.7605383967999986</v>
      </c>
      <c r="V42" s="177">
        <f t="shared" si="58"/>
        <v>3.5581316139999979</v>
      </c>
      <c r="W42" s="177">
        <f t="shared" si="37"/>
        <v>3.3557248311999981</v>
      </c>
      <c r="X42" s="177">
        <f t="shared" si="37"/>
        <v>3.1533180483999983</v>
      </c>
      <c r="Y42" s="177">
        <f t="shared" si="37"/>
        <v>2.9509112655999981</v>
      </c>
      <c r="Z42" s="177">
        <f t="shared" si="37"/>
        <v>2.7485044827999983</v>
      </c>
      <c r="AA42" s="177">
        <f t="shared" si="15"/>
        <v>2.5460976999999998</v>
      </c>
      <c r="AB42" s="177">
        <f t="shared" si="64"/>
        <v>2.4691750295999997</v>
      </c>
      <c r="AC42" s="177">
        <f t="shared" si="64"/>
        <v>2.3922523591999996</v>
      </c>
      <c r="AD42" s="177">
        <f t="shared" si="64"/>
        <v>2.3153296887999995</v>
      </c>
      <c r="AE42" s="177">
        <f t="shared" si="64"/>
        <v>2.2384070183999993</v>
      </c>
      <c r="AF42" s="177">
        <f t="shared" si="64"/>
        <v>2.1614843479999992</v>
      </c>
      <c r="AG42" s="177">
        <f t="shared" si="64"/>
        <v>2.0845616775999996</v>
      </c>
      <c r="AH42" s="177">
        <f t="shared" si="64"/>
        <v>2.0076390071999994</v>
      </c>
      <c r="AI42" s="177">
        <f t="shared" si="64"/>
        <v>1.9307163367999993</v>
      </c>
      <c r="AJ42" s="177">
        <f t="shared" si="64"/>
        <v>1.8537936663999992</v>
      </c>
      <c r="AK42" s="177">
        <f t="shared" si="64"/>
        <v>1.7768709959999993</v>
      </c>
      <c r="AL42" s="177">
        <f t="shared" si="64"/>
        <v>1.6999483255999992</v>
      </c>
      <c r="AM42" s="177">
        <f t="shared" si="64"/>
        <v>1.6230256551999991</v>
      </c>
      <c r="AN42" s="177">
        <f t="shared" si="64"/>
        <v>1.5461029847999992</v>
      </c>
      <c r="AO42" s="177">
        <f t="shared" si="64"/>
        <v>1.4691803143999991</v>
      </c>
      <c r="AP42" s="177">
        <f t="shared" si="64"/>
        <v>1.3922576439999992</v>
      </c>
      <c r="AQ42" s="177">
        <f t="shared" si="64"/>
        <v>1.3153349735999993</v>
      </c>
      <c r="AR42" s="177">
        <f t="shared" si="65"/>
        <v>1.2384123031999992</v>
      </c>
      <c r="AS42" s="177">
        <f t="shared" si="65"/>
        <v>1.1614896327999995</v>
      </c>
      <c r="AT42" s="177">
        <f t="shared" si="65"/>
        <v>1.0845669623999994</v>
      </c>
      <c r="AU42" s="177">
        <f t="shared" si="59"/>
        <v>1.0076442919999993</v>
      </c>
      <c r="AV42" s="177">
        <f t="shared" si="39"/>
        <v>0.93072162159999938</v>
      </c>
      <c r="AW42" s="177">
        <f t="shared" si="39"/>
        <v>0.85379895119999938</v>
      </c>
      <c r="AX42" s="177">
        <f t="shared" si="39"/>
        <v>0.77687628079999937</v>
      </c>
      <c r="AY42" s="177">
        <f t="shared" si="39"/>
        <v>0.69995361039999937</v>
      </c>
      <c r="AZ42" s="177">
        <f t="shared" si="18"/>
        <v>0.62303094000000003</v>
      </c>
      <c r="BA42" s="177">
        <f t="shared" si="74"/>
        <v>0.59422058550000001</v>
      </c>
      <c r="BB42" s="177">
        <f t="shared" si="70"/>
        <v>0.56541023099999999</v>
      </c>
      <c r="BC42" s="177">
        <f t="shared" si="70"/>
        <v>0.53659987649999996</v>
      </c>
      <c r="BD42" s="177">
        <f t="shared" si="70"/>
        <v>0.50778952199999994</v>
      </c>
      <c r="BE42" s="177">
        <f t="shared" si="70"/>
        <v>0.47897916749999986</v>
      </c>
      <c r="BF42" s="177">
        <f t="shared" si="70"/>
        <v>0.45016881299999983</v>
      </c>
      <c r="BG42" s="177">
        <f t="shared" si="70"/>
        <v>0.42135845849999981</v>
      </c>
      <c r="BH42" s="177">
        <f t="shared" si="70"/>
        <v>0.39254810399999979</v>
      </c>
      <c r="BI42" s="177">
        <f t="shared" si="70"/>
        <v>0.36373774949999971</v>
      </c>
      <c r="BJ42" s="177">
        <f t="shared" si="70"/>
        <v>0.33492739499999974</v>
      </c>
      <c r="BK42" s="177">
        <f t="shared" si="70"/>
        <v>0.30611704049999972</v>
      </c>
      <c r="BL42" s="177">
        <f t="shared" si="70"/>
        <v>0.27730668599999975</v>
      </c>
      <c r="BM42" s="177">
        <f t="shared" si="70"/>
        <v>0.24849633149999975</v>
      </c>
      <c r="BN42" s="177">
        <f t="shared" si="70"/>
        <v>0.21968597699999975</v>
      </c>
      <c r="BO42" s="177">
        <f t="shared" si="70"/>
        <v>0.19087562249999976</v>
      </c>
      <c r="BP42" s="177">
        <f t="shared" si="70"/>
        <v>0.16206526799999976</v>
      </c>
      <c r="BQ42" s="177">
        <f t="shared" si="70"/>
        <v>0.13325491349999977</v>
      </c>
      <c r="BR42" s="177">
        <f t="shared" si="71"/>
        <v>0.10444455899999977</v>
      </c>
      <c r="BS42" s="177">
        <f t="shared" si="71"/>
        <v>7.563420449999976E-2</v>
      </c>
      <c r="BT42" s="177">
        <f t="shared" si="21"/>
        <v>4.6823849999999945E-2</v>
      </c>
      <c r="BU42" s="177">
        <f t="shared" si="76"/>
        <v>3.7459079999999957E-2</v>
      </c>
      <c r="BV42" s="177">
        <f t="shared" si="76"/>
        <v>2.8094309999999966E-2</v>
      </c>
      <c r="BW42" s="177">
        <f t="shared" si="76"/>
        <v>1.8729539999999979E-2</v>
      </c>
      <c r="BX42" s="177">
        <f t="shared" si="76"/>
        <v>9.3647699999999893E-3</v>
      </c>
      <c r="BY42" s="177">
        <v>0</v>
      </c>
      <c r="BZ42" s="177">
        <f t="shared" si="77"/>
        <v>-3.7808480000000033E-3</v>
      </c>
      <c r="CA42" s="177">
        <f t="shared" si="77"/>
        <v>-7.5616960000000066E-3</v>
      </c>
      <c r="CB42" s="177">
        <f t="shared" si="77"/>
        <v>-1.134254400000001E-2</v>
      </c>
      <c r="CC42" s="177">
        <f t="shared" si="77"/>
        <v>-1.5123392000000013E-2</v>
      </c>
      <c r="CD42" s="177">
        <f t="shared" si="26"/>
        <v>-1.8904240000000017E-2</v>
      </c>
      <c r="CE42" s="177">
        <f t="shared" si="75"/>
        <v>-1.3711812500000014E-2</v>
      </c>
      <c r="CF42" s="177">
        <f t="shared" si="72"/>
        <v>-8.5193850000000113E-3</v>
      </c>
      <c r="CG42" s="177">
        <f t="shared" si="72"/>
        <v>-3.3269575000000086E-3</v>
      </c>
      <c r="CH42" s="177">
        <f t="shared" si="72"/>
        <v>1.8654699999999941E-3</v>
      </c>
      <c r="CI42" s="177">
        <f t="shared" si="72"/>
        <v>7.0578974999999933E-3</v>
      </c>
      <c r="CJ42" s="177">
        <f t="shared" si="72"/>
        <v>1.2250324999999992E-2</v>
      </c>
      <c r="CK42" s="177">
        <f t="shared" si="72"/>
        <v>1.7442752499999992E-2</v>
      </c>
      <c r="CL42" s="177">
        <f t="shared" si="72"/>
        <v>2.2635179999999998E-2</v>
      </c>
      <c r="CM42" s="177">
        <f t="shared" si="72"/>
        <v>2.7827607499999997E-2</v>
      </c>
      <c r="CN42" s="177">
        <f t="shared" si="72"/>
        <v>3.3020034999999996E-2</v>
      </c>
      <c r="CO42" s="177">
        <f t="shared" si="72"/>
        <v>3.8212462499999995E-2</v>
      </c>
      <c r="CP42" s="177">
        <f t="shared" si="72"/>
        <v>4.3404890000000002E-2</v>
      </c>
      <c r="CQ42" s="177">
        <f t="shared" si="72"/>
        <v>4.8597317500000015E-2</v>
      </c>
      <c r="CR42" s="177">
        <f t="shared" si="72"/>
        <v>5.3789745000000014E-2</v>
      </c>
      <c r="CS42" s="177">
        <f t="shared" si="72"/>
        <v>5.8982172500000027E-2</v>
      </c>
      <c r="CT42" s="177">
        <f t="shared" si="72"/>
        <v>6.4174600000000026E-2</v>
      </c>
      <c r="CU42" s="177">
        <f t="shared" si="72"/>
        <v>6.9367027500000039E-2</v>
      </c>
      <c r="CV42" s="177">
        <f t="shared" si="73"/>
        <v>7.4559455000000038E-2</v>
      </c>
      <c r="CW42" s="177">
        <f t="shared" si="73"/>
        <v>7.9751882500000051E-2</v>
      </c>
      <c r="CX42" s="177">
        <f t="shared" si="29"/>
        <v>8.4944310000000023E-2</v>
      </c>
      <c r="CY42" s="177">
        <f t="shared" si="66"/>
        <v>9.5369722400000009E-2</v>
      </c>
      <c r="CZ42" s="177">
        <f t="shared" si="66"/>
        <v>0.1057951348</v>
      </c>
      <c r="DA42" s="177">
        <f t="shared" si="66"/>
        <v>0.11622054719999997</v>
      </c>
      <c r="DB42" s="177">
        <f t="shared" si="66"/>
        <v>0.12664595959999997</v>
      </c>
      <c r="DC42" s="177">
        <f t="shared" si="66"/>
        <v>0.13707137199999994</v>
      </c>
      <c r="DD42" s="177">
        <f t="shared" si="66"/>
        <v>0.14749678439999994</v>
      </c>
      <c r="DE42" s="177">
        <f t="shared" si="66"/>
        <v>0.15792219679999991</v>
      </c>
      <c r="DF42" s="177">
        <f t="shared" si="66"/>
        <v>0.16834760919999991</v>
      </c>
      <c r="DG42" s="177">
        <f t="shared" si="66"/>
        <v>0.17877302159999989</v>
      </c>
      <c r="DH42" s="177">
        <f t="shared" si="66"/>
        <v>0.18919843399999986</v>
      </c>
      <c r="DI42" s="177">
        <f t="shared" si="66"/>
        <v>0.19962384639999986</v>
      </c>
      <c r="DJ42" s="177">
        <f t="shared" si="66"/>
        <v>0.21004925879999983</v>
      </c>
      <c r="DK42" s="177">
        <f t="shared" si="66"/>
        <v>0.22047467119999981</v>
      </c>
      <c r="DL42" s="177">
        <f t="shared" si="66"/>
        <v>0.23090008359999981</v>
      </c>
      <c r="DM42" s="177">
        <f t="shared" si="66"/>
        <v>0.24132549599999978</v>
      </c>
      <c r="DN42" s="177">
        <f t="shared" si="66"/>
        <v>0.25175090839999981</v>
      </c>
      <c r="DO42" s="177">
        <f t="shared" si="67"/>
        <v>0.26217632079999975</v>
      </c>
      <c r="DP42" s="177">
        <f t="shared" si="67"/>
        <v>0.27260173319999981</v>
      </c>
      <c r="DQ42" s="177">
        <f t="shared" si="67"/>
        <v>0.28302714559999975</v>
      </c>
      <c r="DR42" s="177">
        <f t="shared" si="60"/>
        <v>0.29345255799999975</v>
      </c>
      <c r="DS42" s="177">
        <f t="shared" si="41"/>
        <v>0.30387797039999975</v>
      </c>
      <c r="DT42" s="177">
        <f t="shared" si="41"/>
        <v>0.31430338279999975</v>
      </c>
      <c r="DU42" s="177">
        <f t="shared" si="41"/>
        <v>0.32472879519999975</v>
      </c>
      <c r="DV42" s="177">
        <f t="shared" si="41"/>
        <v>0.33515420759999975</v>
      </c>
      <c r="DW42" s="177">
        <f t="shared" si="32"/>
        <v>0.34557961999999964</v>
      </c>
      <c r="DX42" s="177">
        <f t="shared" si="68"/>
        <v>0.35520921119999965</v>
      </c>
      <c r="DY42" s="177">
        <f t="shared" si="68"/>
        <v>0.36483880239999966</v>
      </c>
      <c r="DZ42" s="177">
        <f t="shared" si="68"/>
        <v>0.37446839359999967</v>
      </c>
      <c r="EA42" s="177">
        <f t="shared" si="68"/>
        <v>0.38409798479999968</v>
      </c>
      <c r="EB42" s="177">
        <f t="shared" si="68"/>
        <v>0.39372757599999969</v>
      </c>
      <c r="EC42" s="177">
        <f t="shared" si="68"/>
        <v>0.4033571671999997</v>
      </c>
      <c r="ED42" s="177">
        <f t="shared" si="68"/>
        <v>0.41298675839999971</v>
      </c>
      <c r="EE42" s="177">
        <f t="shared" si="68"/>
        <v>0.42261634959999972</v>
      </c>
      <c r="EF42" s="177">
        <f t="shared" si="68"/>
        <v>0.43224594079999967</v>
      </c>
      <c r="EG42" s="177">
        <f t="shared" si="68"/>
        <v>0.44187553199999974</v>
      </c>
      <c r="EH42" s="177">
        <f t="shared" si="68"/>
        <v>0.45150512319999969</v>
      </c>
      <c r="EI42" s="177">
        <f t="shared" si="68"/>
        <v>0.4611347143999997</v>
      </c>
      <c r="EJ42" s="177">
        <f t="shared" si="68"/>
        <v>0.47076430559999971</v>
      </c>
      <c r="EK42" s="177">
        <f t="shared" si="68"/>
        <v>0.48039389679999972</v>
      </c>
      <c r="EL42" s="177">
        <f t="shared" si="68"/>
        <v>0.49002348799999973</v>
      </c>
      <c r="EM42" s="177">
        <f t="shared" si="68"/>
        <v>0.49965307919999979</v>
      </c>
      <c r="EN42" s="177">
        <f t="shared" si="69"/>
        <v>0.50928267039999975</v>
      </c>
      <c r="EO42" s="177">
        <f t="shared" si="69"/>
        <v>0.51891226159999981</v>
      </c>
      <c r="EP42" s="177">
        <f t="shared" si="69"/>
        <v>0.52854185279999988</v>
      </c>
      <c r="EQ42" s="177">
        <f t="shared" si="61"/>
        <v>0.53817144399999983</v>
      </c>
      <c r="ER42" s="177">
        <f t="shared" si="43"/>
        <v>0.54780103519999979</v>
      </c>
      <c r="ES42" s="177">
        <f t="shared" si="43"/>
        <v>0.55743062639999985</v>
      </c>
      <c r="ET42" s="177">
        <f t="shared" si="43"/>
        <v>0.56706021759999992</v>
      </c>
      <c r="EU42" s="177">
        <f t="shared" si="43"/>
        <v>0.57668980879999987</v>
      </c>
      <c r="EV42" s="177">
        <f t="shared" si="35"/>
        <v>0.58631939999999982</v>
      </c>
    </row>
    <row r="43" spans="1:152" x14ac:dyDescent="0.25">
      <c r="A43" s="84">
        <v>38231</v>
      </c>
      <c r="B43" s="177">
        <f t="shared" si="12"/>
        <v>7.0679926999999996</v>
      </c>
      <c r="C43" s="177">
        <f t="shared" si="62"/>
        <v>6.8757702379999994</v>
      </c>
      <c r="D43" s="177">
        <f t="shared" si="62"/>
        <v>6.6835477759999993</v>
      </c>
      <c r="E43" s="177">
        <f t="shared" si="62"/>
        <v>6.4913253139999991</v>
      </c>
      <c r="F43" s="177">
        <f t="shared" si="62"/>
        <v>6.299102851999999</v>
      </c>
      <c r="G43" s="177">
        <f t="shared" si="62"/>
        <v>6.1068803899999988</v>
      </c>
      <c r="H43" s="177">
        <f t="shared" si="62"/>
        <v>5.9146579279999987</v>
      </c>
      <c r="I43" s="177">
        <f t="shared" si="62"/>
        <v>5.7224354659999985</v>
      </c>
      <c r="J43" s="177">
        <f t="shared" si="62"/>
        <v>5.5302130039999984</v>
      </c>
      <c r="K43" s="177">
        <f t="shared" si="62"/>
        <v>5.3379905419999982</v>
      </c>
      <c r="L43" s="177">
        <f t="shared" si="62"/>
        <v>5.1457680799999981</v>
      </c>
      <c r="M43" s="177">
        <f t="shared" si="62"/>
        <v>4.9535456179999979</v>
      </c>
      <c r="N43" s="177">
        <f t="shared" si="62"/>
        <v>4.7613231559999978</v>
      </c>
      <c r="O43" s="177">
        <f t="shared" si="62"/>
        <v>4.5691006939999976</v>
      </c>
      <c r="P43" s="177">
        <f t="shared" si="62"/>
        <v>4.3768782319999975</v>
      </c>
      <c r="Q43" s="177">
        <f t="shared" si="62"/>
        <v>4.1846557699999982</v>
      </c>
      <c r="R43" s="177">
        <f t="shared" si="62"/>
        <v>3.9924333079999981</v>
      </c>
      <c r="S43" s="177">
        <f t="shared" si="63"/>
        <v>3.8002108459999988</v>
      </c>
      <c r="T43" s="177">
        <f t="shared" si="63"/>
        <v>3.6079883839999987</v>
      </c>
      <c r="U43" s="177">
        <f t="shared" si="63"/>
        <v>3.4157659219999985</v>
      </c>
      <c r="V43" s="177">
        <f t="shared" si="58"/>
        <v>3.2235434599999984</v>
      </c>
      <c r="W43" s="177">
        <f t="shared" si="37"/>
        <v>3.0313209979999987</v>
      </c>
      <c r="X43" s="177">
        <f t="shared" si="37"/>
        <v>2.8390985359999985</v>
      </c>
      <c r="Y43" s="177">
        <f t="shared" si="37"/>
        <v>2.6468760739999988</v>
      </c>
      <c r="Z43" s="177">
        <f t="shared" si="37"/>
        <v>2.4546536119999987</v>
      </c>
      <c r="AA43" s="177">
        <f t="shared" si="15"/>
        <v>2.2624311500000003</v>
      </c>
      <c r="AB43" s="177">
        <f t="shared" si="64"/>
        <v>2.1929881024000002</v>
      </c>
      <c r="AC43" s="177">
        <f t="shared" si="64"/>
        <v>2.1235450548000001</v>
      </c>
      <c r="AD43" s="177">
        <f t="shared" si="64"/>
        <v>2.0541020072</v>
      </c>
      <c r="AE43" s="177">
        <f t="shared" si="64"/>
        <v>1.9846589595999999</v>
      </c>
      <c r="AF43" s="177">
        <f t="shared" si="64"/>
        <v>1.9152159119999999</v>
      </c>
      <c r="AG43" s="177">
        <f t="shared" si="64"/>
        <v>1.8457728643999998</v>
      </c>
      <c r="AH43" s="177">
        <f t="shared" si="64"/>
        <v>1.7763298167999997</v>
      </c>
      <c r="AI43" s="177">
        <f t="shared" si="64"/>
        <v>1.7068867691999996</v>
      </c>
      <c r="AJ43" s="177">
        <f t="shared" si="64"/>
        <v>1.6374437215999995</v>
      </c>
      <c r="AK43" s="177">
        <f t="shared" si="64"/>
        <v>1.5680006739999994</v>
      </c>
      <c r="AL43" s="177">
        <f t="shared" si="64"/>
        <v>1.4985576263999993</v>
      </c>
      <c r="AM43" s="177">
        <f t="shared" si="64"/>
        <v>1.4291145787999993</v>
      </c>
      <c r="AN43" s="177">
        <f t="shared" si="64"/>
        <v>1.3596715311999994</v>
      </c>
      <c r="AO43" s="177">
        <f t="shared" si="64"/>
        <v>1.2902284835999995</v>
      </c>
      <c r="AP43" s="177">
        <f t="shared" si="64"/>
        <v>1.2207854359999994</v>
      </c>
      <c r="AQ43" s="177">
        <f t="shared" si="64"/>
        <v>1.1513423883999994</v>
      </c>
      <c r="AR43" s="177">
        <f t="shared" si="65"/>
        <v>1.0818993407999995</v>
      </c>
      <c r="AS43" s="177">
        <f t="shared" si="65"/>
        <v>1.0124562931999994</v>
      </c>
      <c r="AT43" s="177">
        <f t="shared" si="65"/>
        <v>0.94301324559999944</v>
      </c>
      <c r="AU43" s="177">
        <f t="shared" si="59"/>
        <v>0.87357019799999946</v>
      </c>
      <c r="AV43" s="177">
        <f t="shared" si="39"/>
        <v>0.80412715039999938</v>
      </c>
      <c r="AW43" s="177">
        <f t="shared" si="39"/>
        <v>0.73468410279999941</v>
      </c>
      <c r="AX43" s="177">
        <f t="shared" si="39"/>
        <v>0.66524105519999932</v>
      </c>
      <c r="AY43" s="177">
        <f t="shared" si="39"/>
        <v>0.59579800759999935</v>
      </c>
      <c r="AZ43" s="177">
        <f t="shared" si="18"/>
        <v>0.52635495999999993</v>
      </c>
      <c r="BA43" s="177">
        <f t="shared" si="74"/>
        <v>0.50171466949999988</v>
      </c>
      <c r="BB43" s="177">
        <f t="shared" si="70"/>
        <v>0.47707437899999988</v>
      </c>
      <c r="BC43" s="177">
        <f t="shared" si="70"/>
        <v>0.45243408849999989</v>
      </c>
      <c r="BD43" s="177">
        <f t="shared" si="70"/>
        <v>0.42779379799999984</v>
      </c>
      <c r="BE43" s="177">
        <f t="shared" si="70"/>
        <v>0.40315350749999984</v>
      </c>
      <c r="BF43" s="177">
        <f t="shared" si="70"/>
        <v>0.37851321699999985</v>
      </c>
      <c r="BG43" s="177">
        <f t="shared" si="70"/>
        <v>0.3538729264999998</v>
      </c>
      <c r="BH43" s="177">
        <f t="shared" si="70"/>
        <v>0.3292326359999998</v>
      </c>
      <c r="BI43" s="177">
        <f t="shared" si="70"/>
        <v>0.30459234549999975</v>
      </c>
      <c r="BJ43" s="177">
        <f t="shared" si="70"/>
        <v>0.27995205499999976</v>
      </c>
      <c r="BK43" s="177">
        <f t="shared" si="70"/>
        <v>0.25531176449999982</v>
      </c>
      <c r="BL43" s="177">
        <f t="shared" si="70"/>
        <v>0.23067147399999979</v>
      </c>
      <c r="BM43" s="177">
        <f t="shared" si="70"/>
        <v>0.20603118349999983</v>
      </c>
      <c r="BN43" s="177">
        <f t="shared" si="70"/>
        <v>0.18139089299999983</v>
      </c>
      <c r="BO43" s="177">
        <f t="shared" si="70"/>
        <v>0.15675060249999984</v>
      </c>
      <c r="BP43" s="177">
        <f t="shared" si="70"/>
        <v>0.13211031199999984</v>
      </c>
      <c r="BQ43" s="177">
        <f t="shared" si="70"/>
        <v>0.10747002149999986</v>
      </c>
      <c r="BR43" s="177">
        <f t="shared" si="71"/>
        <v>8.2829730999999865E-2</v>
      </c>
      <c r="BS43" s="177">
        <f t="shared" si="71"/>
        <v>5.818944049999987E-2</v>
      </c>
      <c r="BT43" s="177">
        <f t="shared" si="21"/>
        <v>3.3549150000000028E-2</v>
      </c>
      <c r="BU43" s="177">
        <f t="shared" si="76"/>
        <v>2.6839320000000024E-2</v>
      </c>
      <c r="BV43" s="177">
        <f t="shared" si="76"/>
        <v>2.0129490000000017E-2</v>
      </c>
      <c r="BW43" s="177">
        <f t="shared" si="76"/>
        <v>1.3419660000000012E-2</v>
      </c>
      <c r="BX43" s="177">
        <f t="shared" si="76"/>
        <v>6.709830000000006E-3</v>
      </c>
      <c r="BY43" s="177">
        <v>0</v>
      </c>
      <c r="BZ43" s="177">
        <f t="shared" si="77"/>
        <v>-1.6019559999999934E-3</v>
      </c>
      <c r="CA43" s="177">
        <f t="shared" si="77"/>
        <v>-3.2039119999999867E-3</v>
      </c>
      <c r="CB43" s="177">
        <f t="shared" si="77"/>
        <v>-4.8058679999999796E-3</v>
      </c>
      <c r="CC43" s="177">
        <f t="shared" si="77"/>
        <v>-6.4078239999999734E-3</v>
      </c>
      <c r="CD43" s="177">
        <f t="shared" si="26"/>
        <v>-8.0097799999999664E-3</v>
      </c>
      <c r="CE43" s="177">
        <f t="shared" si="75"/>
        <v>-1.5116359999999768E-3</v>
      </c>
      <c r="CF43" s="177">
        <f t="shared" si="72"/>
        <v>4.9865080000000127E-3</v>
      </c>
      <c r="CG43" s="177">
        <f t="shared" si="72"/>
        <v>1.1484652000000005E-2</v>
      </c>
      <c r="CH43" s="177">
        <f t="shared" si="72"/>
        <v>1.7982795999999992E-2</v>
      </c>
      <c r="CI43" s="177">
        <f t="shared" si="72"/>
        <v>2.4480939999999979E-2</v>
      </c>
      <c r="CJ43" s="177">
        <f t="shared" si="72"/>
        <v>3.0979083999999969E-2</v>
      </c>
      <c r="CK43" s="177">
        <f t="shared" si="72"/>
        <v>3.7477227999999953E-2</v>
      </c>
      <c r="CL43" s="177">
        <f t="shared" si="72"/>
        <v>4.3975371999999943E-2</v>
      </c>
      <c r="CM43" s="177">
        <f t="shared" si="72"/>
        <v>5.0473515999999927E-2</v>
      </c>
      <c r="CN43" s="177">
        <f t="shared" si="72"/>
        <v>5.697165999999991E-2</v>
      </c>
      <c r="CO43" s="177">
        <f t="shared" si="72"/>
        <v>6.3469803999999908E-2</v>
      </c>
      <c r="CP43" s="177">
        <f t="shared" si="72"/>
        <v>6.9967947999999905E-2</v>
      </c>
      <c r="CQ43" s="177">
        <f t="shared" si="72"/>
        <v>7.6466091999999888E-2</v>
      </c>
      <c r="CR43" s="177">
        <f t="shared" si="72"/>
        <v>8.2964235999999886E-2</v>
      </c>
      <c r="CS43" s="177">
        <f t="shared" si="72"/>
        <v>8.9462379999999883E-2</v>
      </c>
      <c r="CT43" s="177">
        <f t="shared" si="72"/>
        <v>9.596052399999988E-2</v>
      </c>
      <c r="CU43" s="177">
        <f t="shared" si="72"/>
        <v>0.10245866799999988</v>
      </c>
      <c r="CV43" s="177">
        <f t="shared" si="73"/>
        <v>0.10895681199999986</v>
      </c>
      <c r="CW43" s="177">
        <f t="shared" si="73"/>
        <v>0.11545495599999986</v>
      </c>
      <c r="CX43" s="177">
        <f t="shared" si="29"/>
        <v>0.12195309999999981</v>
      </c>
      <c r="CY43" s="177">
        <f t="shared" si="66"/>
        <v>0.13284989839999981</v>
      </c>
      <c r="CZ43" s="177">
        <f t="shared" si="66"/>
        <v>0.1437466967999998</v>
      </c>
      <c r="DA43" s="177">
        <f t="shared" si="66"/>
        <v>0.15464349519999976</v>
      </c>
      <c r="DB43" s="177">
        <f t="shared" si="66"/>
        <v>0.16554029359999978</v>
      </c>
      <c r="DC43" s="177">
        <f t="shared" si="66"/>
        <v>0.17643709199999974</v>
      </c>
      <c r="DD43" s="177">
        <f t="shared" si="66"/>
        <v>0.18733389039999976</v>
      </c>
      <c r="DE43" s="177">
        <f t="shared" si="66"/>
        <v>0.19823068879999972</v>
      </c>
      <c r="DF43" s="177">
        <f t="shared" si="66"/>
        <v>0.20912748719999971</v>
      </c>
      <c r="DG43" s="177">
        <f t="shared" si="66"/>
        <v>0.2200242855999997</v>
      </c>
      <c r="DH43" s="177">
        <f t="shared" si="66"/>
        <v>0.23092108399999967</v>
      </c>
      <c r="DI43" s="177">
        <f t="shared" si="66"/>
        <v>0.24181788239999966</v>
      </c>
      <c r="DJ43" s="177">
        <f t="shared" si="66"/>
        <v>0.25271468079999965</v>
      </c>
      <c r="DK43" s="177">
        <f t="shared" si="66"/>
        <v>0.26361147919999961</v>
      </c>
      <c r="DL43" s="177">
        <f t="shared" si="66"/>
        <v>0.27450827759999963</v>
      </c>
      <c r="DM43" s="177">
        <f t="shared" si="66"/>
        <v>0.28540507599999965</v>
      </c>
      <c r="DN43" s="177">
        <f t="shared" si="66"/>
        <v>0.29630187439999961</v>
      </c>
      <c r="DO43" s="177">
        <f t="shared" si="67"/>
        <v>0.30719867279999957</v>
      </c>
      <c r="DP43" s="177">
        <f t="shared" si="67"/>
        <v>0.31809547119999959</v>
      </c>
      <c r="DQ43" s="177">
        <f t="shared" si="67"/>
        <v>0.32899226959999961</v>
      </c>
      <c r="DR43" s="177">
        <f t="shared" si="60"/>
        <v>0.33988906799999963</v>
      </c>
      <c r="DS43" s="177">
        <f t="shared" si="41"/>
        <v>0.35078586639999959</v>
      </c>
      <c r="DT43" s="177">
        <f t="shared" si="41"/>
        <v>0.36168266479999961</v>
      </c>
      <c r="DU43" s="177">
        <f t="shared" si="41"/>
        <v>0.37257946319999957</v>
      </c>
      <c r="DV43" s="177">
        <f t="shared" si="41"/>
        <v>0.38347626159999959</v>
      </c>
      <c r="DW43" s="177">
        <f t="shared" si="32"/>
        <v>0.3943730599999995</v>
      </c>
      <c r="DX43" s="177">
        <f t="shared" si="68"/>
        <v>0.40448105239999949</v>
      </c>
      <c r="DY43" s="177">
        <f t="shared" si="68"/>
        <v>0.41458904479999953</v>
      </c>
      <c r="DZ43" s="177">
        <f t="shared" si="68"/>
        <v>0.42469703719999952</v>
      </c>
      <c r="EA43" s="177">
        <f t="shared" si="68"/>
        <v>0.43480502959999956</v>
      </c>
      <c r="EB43" s="177">
        <f t="shared" si="68"/>
        <v>0.44491302199999955</v>
      </c>
      <c r="EC43" s="177">
        <f t="shared" si="68"/>
        <v>0.45502101439999953</v>
      </c>
      <c r="ED43" s="177">
        <f t="shared" si="68"/>
        <v>0.46512900679999958</v>
      </c>
      <c r="EE43" s="177">
        <f t="shared" si="68"/>
        <v>0.47523699919999957</v>
      </c>
      <c r="EF43" s="177">
        <f t="shared" si="68"/>
        <v>0.48534499159999955</v>
      </c>
      <c r="EG43" s="177">
        <f t="shared" si="68"/>
        <v>0.4954529839999996</v>
      </c>
      <c r="EH43" s="177">
        <f t="shared" si="68"/>
        <v>0.50556097639999953</v>
      </c>
      <c r="EI43" s="177">
        <f t="shared" si="68"/>
        <v>0.51566896879999957</v>
      </c>
      <c r="EJ43" s="177">
        <f t="shared" si="68"/>
        <v>0.52577696119999962</v>
      </c>
      <c r="EK43" s="177">
        <f t="shared" si="68"/>
        <v>0.53588495359999966</v>
      </c>
      <c r="EL43" s="177">
        <f t="shared" si="68"/>
        <v>0.54599294599999959</v>
      </c>
      <c r="EM43" s="177">
        <f t="shared" si="68"/>
        <v>0.55610093839999963</v>
      </c>
      <c r="EN43" s="177">
        <f t="shared" si="69"/>
        <v>0.56620893079999968</v>
      </c>
      <c r="EO43" s="177">
        <f t="shared" si="69"/>
        <v>0.57631692319999961</v>
      </c>
      <c r="EP43" s="177">
        <f t="shared" si="69"/>
        <v>0.58642491559999965</v>
      </c>
      <c r="EQ43" s="177">
        <f t="shared" si="61"/>
        <v>0.5965329079999997</v>
      </c>
      <c r="ER43" s="177">
        <f t="shared" si="43"/>
        <v>0.60664090039999974</v>
      </c>
      <c r="ES43" s="177">
        <f t="shared" si="43"/>
        <v>0.61674889279999978</v>
      </c>
      <c r="ET43" s="177">
        <f t="shared" si="43"/>
        <v>0.62685688519999971</v>
      </c>
      <c r="EU43" s="177">
        <f t="shared" si="43"/>
        <v>0.63696487759999976</v>
      </c>
      <c r="EV43" s="177">
        <f t="shared" si="35"/>
        <v>0.64707286999999969</v>
      </c>
    </row>
    <row r="44" spans="1:152" x14ac:dyDescent="0.25">
      <c r="A44" s="84">
        <v>38261</v>
      </c>
      <c r="B44" s="177">
        <f t="shared" si="12"/>
        <v>7.0750468499999997</v>
      </c>
      <c r="C44" s="177">
        <f t="shared" si="62"/>
        <v>6.8772646143999996</v>
      </c>
      <c r="D44" s="177">
        <f t="shared" si="62"/>
        <v>6.6794823787999995</v>
      </c>
      <c r="E44" s="177">
        <f t="shared" si="62"/>
        <v>6.4817001431999994</v>
      </c>
      <c r="F44" s="177">
        <f t="shared" si="62"/>
        <v>6.2839179075999994</v>
      </c>
      <c r="G44" s="177">
        <f t="shared" si="62"/>
        <v>6.0861356719999993</v>
      </c>
      <c r="H44" s="177">
        <f t="shared" si="62"/>
        <v>5.8883534363999992</v>
      </c>
      <c r="I44" s="177">
        <f t="shared" si="62"/>
        <v>5.6905712007999991</v>
      </c>
      <c r="J44" s="177">
        <f t="shared" si="62"/>
        <v>5.492788965199999</v>
      </c>
      <c r="K44" s="177">
        <f t="shared" si="62"/>
        <v>5.295006729599999</v>
      </c>
      <c r="L44" s="177">
        <f t="shared" si="62"/>
        <v>5.097224493999998</v>
      </c>
      <c r="M44" s="177">
        <f t="shared" si="62"/>
        <v>4.8994422583999979</v>
      </c>
      <c r="N44" s="177">
        <f t="shared" si="62"/>
        <v>4.7016600227999978</v>
      </c>
      <c r="O44" s="177">
        <f t="shared" si="62"/>
        <v>4.5038777871999987</v>
      </c>
      <c r="P44" s="177">
        <f t="shared" si="62"/>
        <v>4.3060955515999986</v>
      </c>
      <c r="Q44" s="177">
        <f t="shared" si="62"/>
        <v>4.1083133159999985</v>
      </c>
      <c r="R44" s="177">
        <f t="shared" ref="R44:Z54" si="78">(($B44-$AA44)*R$2)+$AA44</f>
        <v>3.9105310803999984</v>
      </c>
      <c r="S44" s="177">
        <f t="shared" si="78"/>
        <v>3.7127488447999983</v>
      </c>
      <c r="T44" s="177">
        <f t="shared" si="78"/>
        <v>3.5149666091999987</v>
      </c>
      <c r="U44" s="177">
        <f t="shared" si="78"/>
        <v>3.3171843735999986</v>
      </c>
      <c r="V44" s="177">
        <f t="shared" si="78"/>
        <v>3.1194021379999985</v>
      </c>
      <c r="W44" s="177">
        <f t="shared" si="78"/>
        <v>2.9216199023999985</v>
      </c>
      <c r="X44" s="177">
        <f t="shared" si="78"/>
        <v>2.7238376667999988</v>
      </c>
      <c r="Y44" s="177">
        <f t="shared" si="78"/>
        <v>2.5260554311999988</v>
      </c>
      <c r="Z44" s="177">
        <f t="shared" si="78"/>
        <v>2.3282731955999987</v>
      </c>
      <c r="AA44" s="177">
        <f t="shared" si="15"/>
        <v>2.1304909600000004</v>
      </c>
      <c r="AB44" s="177">
        <f t="shared" si="64"/>
        <v>2.0635642580000004</v>
      </c>
      <c r="AC44" s="177">
        <f t="shared" si="64"/>
        <v>1.9966375560000003</v>
      </c>
      <c r="AD44" s="177">
        <f t="shared" si="64"/>
        <v>1.9297108540000001</v>
      </c>
      <c r="AE44" s="177">
        <f t="shared" si="64"/>
        <v>1.8627841520000001</v>
      </c>
      <c r="AF44" s="177">
        <f t="shared" si="64"/>
        <v>1.79585745</v>
      </c>
      <c r="AG44" s="177">
        <f t="shared" si="64"/>
        <v>1.7289307479999998</v>
      </c>
      <c r="AH44" s="177">
        <f t="shared" si="64"/>
        <v>1.6620040459999998</v>
      </c>
      <c r="AI44" s="177">
        <f t="shared" si="64"/>
        <v>1.5950773439999997</v>
      </c>
      <c r="AJ44" s="177">
        <f t="shared" si="64"/>
        <v>1.5281506419999997</v>
      </c>
      <c r="AK44" s="177">
        <f t="shared" si="64"/>
        <v>1.4612239399999996</v>
      </c>
      <c r="AL44" s="177">
        <f t="shared" si="64"/>
        <v>1.3942972379999996</v>
      </c>
      <c r="AM44" s="177">
        <f t="shared" si="64"/>
        <v>1.3273705359999994</v>
      </c>
      <c r="AN44" s="177">
        <f t="shared" si="64"/>
        <v>1.2604438339999995</v>
      </c>
      <c r="AO44" s="177">
        <f t="shared" si="64"/>
        <v>1.1935171319999993</v>
      </c>
      <c r="AP44" s="177">
        <f t="shared" si="64"/>
        <v>1.1265904299999994</v>
      </c>
      <c r="AQ44" s="177">
        <f t="shared" ref="AQ44:AY54" si="79">(($AA44-$AZ44)*AQ$2)+$AZ44</f>
        <v>1.0596637279999994</v>
      </c>
      <c r="AR44" s="177">
        <f t="shared" si="79"/>
        <v>0.99273702599999947</v>
      </c>
      <c r="AS44" s="177">
        <f t="shared" si="79"/>
        <v>0.92581032399999952</v>
      </c>
      <c r="AT44" s="177">
        <f t="shared" si="79"/>
        <v>0.85888362199999946</v>
      </c>
      <c r="AU44" s="177">
        <f t="shared" si="79"/>
        <v>0.7919569199999994</v>
      </c>
      <c r="AV44" s="177">
        <f t="shared" si="79"/>
        <v>0.72503021799999945</v>
      </c>
      <c r="AW44" s="177">
        <f t="shared" si="79"/>
        <v>0.65810351599999939</v>
      </c>
      <c r="AX44" s="177">
        <f t="shared" si="79"/>
        <v>0.59117681399999933</v>
      </c>
      <c r="AY44" s="177">
        <f t="shared" si="79"/>
        <v>0.52425011199999927</v>
      </c>
      <c r="AZ44" s="177">
        <f t="shared" si="18"/>
        <v>0.45732340999999987</v>
      </c>
      <c r="BA44" s="177">
        <f t="shared" si="74"/>
        <v>0.43547294149999988</v>
      </c>
      <c r="BB44" s="177">
        <f t="shared" si="70"/>
        <v>0.41362247299999988</v>
      </c>
      <c r="BC44" s="177">
        <f t="shared" si="70"/>
        <v>0.39177200449999983</v>
      </c>
      <c r="BD44" s="177">
        <f t="shared" si="70"/>
        <v>0.36992153599999983</v>
      </c>
      <c r="BE44" s="177">
        <f t="shared" si="70"/>
        <v>0.34807106749999983</v>
      </c>
      <c r="BF44" s="177">
        <f t="shared" si="70"/>
        <v>0.32622059899999983</v>
      </c>
      <c r="BG44" s="177">
        <f t="shared" si="70"/>
        <v>0.30437013049999978</v>
      </c>
      <c r="BH44" s="177">
        <f t="shared" si="70"/>
        <v>0.28251966199999978</v>
      </c>
      <c r="BI44" s="177">
        <f t="shared" si="70"/>
        <v>0.26066919349999979</v>
      </c>
      <c r="BJ44" s="177">
        <f t="shared" si="70"/>
        <v>0.23881872499999979</v>
      </c>
      <c r="BK44" s="177">
        <f t="shared" si="70"/>
        <v>0.21696825649999979</v>
      </c>
      <c r="BL44" s="177">
        <f t="shared" si="70"/>
        <v>0.19511778799999982</v>
      </c>
      <c r="BM44" s="177">
        <f t="shared" si="70"/>
        <v>0.17326731949999982</v>
      </c>
      <c r="BN44" s="177">
        <f t="shared" si="70"/>
        <v>0.15141685099999982</v>
      </c>
      <c r="BO44" s="177">
        <f t="shared" si="70"/>
        <v>0.12956638249999985</v>
      </c>
      <c r="BP44" s="177">
        <f t="shared" si="70"/>
        <v>0.10771591399999986</v>
      </c>
      <c r="BQ44" s="177">
        <f t="shared" si="70"/>
        <v>8.5865445499999873E-2</v>
      </c>
      <c r="BR44" s="177">
        <f t="shared" si="71"/>
        <v>6.401497699999989E-2</v>
      </c>
      <c r="BS44" s="177">
        <f t="shared" si="71"/>
        <v>4.2164508499999892E-2</v>
      </c>
      <c r="BT44" s="177">
        <f t="shared" si="21"/>
        <v>2.0314040000000033E-2</v>
      </c>
      <c r="BU44" s="177">
        <f t="shared" si="76"/>
        <v>1.6251232000000029E-2</v>
      </c>
      <c r="BV44" s="177">
        <f t="shared" si="76"/>
        <v>1.2188424000000019E-2</v>
      </c>
      <c r="BW44" s="177">
        <f t="shared" si="76"/>
        <v>8.1256160000000143E-3</v>
      </c>
      <c r="BX44" s="177">
        <f t="shared" si="76"/>
        <v>4.0628080000000072E-3</v>
      </c>
      <c r="BY44" s="177">
        <v>0</v>
      </c>
      <c r="BZ44" s="177">
        <f t="shared" si="77"/>
        <v>9.3995000000000059E-4</v>
      </c>
      <c r="CA44" s="177">
        <f t="shared" si="77"/>
        <v>1.8799000000000012E-3</v>
      </c>
      <c r="CB44" s="177">
        <f t="shared" si="77"/>
        <v>2.8198500000000013E-3</v>
      </c>
      <c r="CC44" s="177">
        <f t="shared" si="77"/>
        <v>3.7598000000000024E-3</v>
      </c>
      <c r="CD44" s="177">
        <f t="shared" si="26"/>
        <v>4.6997500000000025E-3</v>
      </c>
      <c r="CE44" s="177">
        <f t="shared" si="75"/>
        <v>1.3445112999999993E-2</v>
      </c>
      <c r="CF44" s="177">
        <f t="shared" si="72"/>
        <v>2.2190475999999983E-2</v>
      </c>
      <c r="CG44" s="177">
        <f t="shared" si="72"/>
        <v>3.0935838999999975E-2</v>
      </c>
      <c r="CH44" s="177">
        <f t="shared" si="72"/>
        <v>3.9681201999999964E-2</v>
      </c>
      <c r="CI44" s="177">
        <f t="shared" si="72"/>
        <v>4.8426564999999949E-2</v>
      </c>
      <c r="CJ44" s="177">
        <f t="shared" si="72"/>
        <v>5.7171927999999934E-2</v>
      </c>
      <c r="CK44" s="177">
        <f t="shared" si="72"/>
        <v>6.5917290999999933E-2</v>
      </c>
      <c r="CL44" s="177">
        <f t="shared" si="72"/>
        <v>7.4662653999999912E-2</v>
      </c>
      <c r="CM44" s="177">
        <f t="shared" si="72"/>
        <v>8.3408016999999904E-2</v>
      </c>
      <c r="CN44" s="177">
        <f t="shared" si="72"/>
        <v>9.2153379999999882E-2</v>
      </c>
      <c r="CO44" s="177">
        <f t="shared" si="72"/>
        <v>0.10089874299999987</v>
      </c>
      <c r="CP44" s="177">
        <f t="shared" si="72"/>
        <v>0.10964410599999987</v>
      </c>
      <c r="CQ44" s="177">
        <f t="shared" si="72"/>
        <v>0.11838946899999987</v>
      </c>
      <c r="CR44" s="177">
        <f t="shared" si="72"/>
        <v>0.12713483199999986</v>
      </c>
      <c r="CS44" s="177">
        <f t="shared" si="72"/>
        <v>0.13588019499999987</v>
      </c>
      <c r="CT44" s="177">
        <f t="shared" si="72"/>
        <v>0.14462555799999985</v>
      </c>
      <c r="CU44" s="177">
        <f t="shared" si="72"/>
        <v>0.15337092099999985</v>
      </c>
      <c r="CV44" s="177">
        <f t="shared" si="73"/>
        <v>0.16211628399999986</v>
      </c>
      <c r="CW44" s="177">
        <f t="shared" si="73"/>
        <v>0.17086164699999984</v>
      </c>
      <c r="CX44" s="177">
        <f t="shared" si="29"/>
        <v>0.17960700999999979</v>
      </c>
      <c r="CY44" s="177">
        <f t="shared" si="66"/>
        <v>0.19221512359999979</v>
      </c>
      <c r="CZ44" s="177">
        <f t="shared" si="66"/>
        <v>0.20482323719999979</v>
      </c>
      <c r="DA44" s="177">
        <f t="shared" si="66"/>
        <v>0.21743135079999978</v>
      </c>
      <c r="DB44" s="177">
        <f t="shared" si="66"/>
        <v>0.23003946439999978</v>
      </c>
      <c r="DC44" s="177">
        <f t="shared" si="66"/>
        <v>0.24264757799999981</v>
      </c>
      <c r="DD44" s="177">
        <f t="shared" si="66"/>
        <v>0.25525569159999978</v>
      </c>
      <c r="DE44" s="177">
        <f t="shared" si="66"/>
        <v>0.2678638051999998</v>
      </c>
      <c r="DF44" s="177">
        <f t="shared" si="66"/>
        <v>0.28047191879999978</v>
      </c>
      <c r="DG44" s="177">
        <f t="shared" si="66"/>
        <v>0.2930800323999998</v>
      </c>
      <c r="DH44" s="177">
        <f t="shared" si="66"/>
        <v>0.30568814599999977</v>
      </c>
      <c r="DI44" s="177">
        <f t="shared" si="66"/>
        <v>0.31829625959999974</v>
      </c>
      <c r="DJ44" s="177">
        <f t="shared" si="66"/>
        <v>0.33090437319999977</v>
      </c>
      <c r="DK44" s="177">
        <f t="shared" si="66"/>
        <v>0.34351248679999974</v>
      </c>
      <c r="DL44" s="177">
        <f t="shared" si="66"/>
        <v>0.35612060039999976</v>
      </c>
      <c r="DM44" s="177">
        <f t="shared" si="66"/>
        <v>0.36872871399999974</v>
      </c>
      <c r="DN44" s="177">
        <f t="shared" ref="DN44:DV54" si="80">(($DW44-$CX44)*DN$2)+$CX44</f>
        <v>0.38133682759999976</v>
      </c>
      <c r="DO44" s="177">
        <f t="shared" si="80"/>
        <v>0.39394494119999979</v>
      </c>
      <c r="DP44" s="177">
        <f t="shared" si="80"/>
        <v>0.40655305479999981</v>
      </c>
      <c r="DQ44" s="177">
        <f t="shared" si="80"/>
        <v>0.41916116839999984</v>
      </c>
      <c r="DR44" s="177">
        <f t="shared" si="80"/>
        <v>0.43176928199999981</v>
      </c>
      <c r="DS44" s="177">
        <f t="shared" si="80"/>
        <v>0.44437739559999984</v>
      </c>
      <c r="DT44" s="177">
        <f t="shared" si="80"/>
        <v>0.45698550919999986</v>
      </c>
      <c r="DU44" s="177">
        <f t="shared" si="80"/>
        <v>0.46959362279999983</v>
      </c>
      <c r="DV44" s="177">
        <f t="shared" si="80"/>
        <v>0.48220173639999986</v>
      </c>
      <c r="DW44" s="177">
        <f t="shared" si="32"/>
        <v>0.49480984999999977</v>
      </c>
      <c r="DX44" s="177">
        <f t="shared" si="68"/>
        <v>0.50697763799999984</v>
      </c>
      <c r="DY44" s="177">
        <f t="shared" si="68"/>
        <v>0.5191454259999998</v>
      </c>
      <c r="DZ44" s="177">
        <f t="shared" si="68"/>
        <v>0.53131321399999987</v>
      </c>
      <c r="EA44" s="177">
        <f t="shared" si="68"/>
        <v>0.54348100199999982</v>
      </c>
      <c r="EB44" s="177">
        <f t="shared" si="68"/>
        <v>0.55564878999999989</v>
      </c>
      <c r="EC44" s="177">
        <f t="shared" si="68"/>
        <v>0.56781657799999985</v>
      </c>
      <c r="ED44" s="177">
        <f t="shared" si="68"/>
        <v>0.57998436599999992</v>
      </c>
      <c r="EE44" s="177">
        <f t="shared" si="68"/>
        <v>0.59215215399999988</v>
      </c>
      <c r="EF44" s="177">
        <f t="shared" si="68"/>
        <v>0.60431994199999994</v>
      </c>
      <c r="EG44" s="177">
        <f t="shared" si="68"/>
        <v>0.61648773000000001</v>
      </c>
      <c r="EH44" s="177">
        <f t="shared" si="68"/>
        <v>0.62865551799999997</v>
      </c>
      <c r="EI44" s="177">
        <f t="shared" si="68"/>
        <v>0.64082330599999993</v>
      </c>
      <c r="EJ44" s="177">
        <f t="shared" si="68"/>
        <v>0.65299109399999999</v>
      </c>
      <c r="EK44" s="177">
        <f t="shared" si="68"/>
        <v>0.66515888200000006</v>
      </c>
      <c r="EL44" s="177">
        <f t="shared" si="68"/>
        <v>0.67732667000000002</v>
      </c>
      <c r="EM44" s="177">
        <f t="shared" ref="EM44:EU54" si="81">(($EV44-$DW44)*EM$2)+$DW44</f>
        <v>0.68949445800000009</v>
      </c>
      <c r="EN44" s="177">
        <f t="shared" si="81"/>
        <v>0.70166224600000016</v>
      </c>
      <c r="EO44" s="177">
        <f t="shared" si="81"/>
        <v>0.71383003400000011</v>
      </c>
      <c r="EP44" s="177">
        <f t="shared" si="81"/>
        <v>0.72599782200000018</v>
      </c>
      <c r="EQ44" s="177">
        <f t="shared" si="81"/>
        <v>0.73816561000000025</v>
      </c>
      <c r="ER44" s="177">
        <f t="shared" si="81"/>
        <v>0.75033339800000021</v>
      </c>
      <c r="ES44" s="177">
        <f t="shared" si="81"/>
        <v>0.76250118600000028</v>
      </c>
      <c r="ET44" s="177">
        <f t="shared" si="81"/>
        <v>0.77466897400000034</v>
      </c>
      <c r="EU44" s="177">
        <f t="shared" si="81"/>
        <v>0.7868367620000003</v>
      </c>
      <c r="EV44" s="177">
        <f t="shared" si="35"/>
        <v>0.79900455000000026</v>
      </c>
    </row>
    <row r="45" spans="1:152" x14ac:dyDescent="0.25">
      <c r="A45" s="84">
        <v>38292</v>
      </c>
      <c r="B45" s="177">
        <f t="shared" si="12"/>
        <v>7.8132825499999994</v>
      </c>
      <c r="C45" s="177">
        <f t="shared" ref="C45:R54" si="82">(($B45-$AA45)*C$2)+$AA45</f>
        <v>7.5791258019999983</v>
      </c>
      <c r="D45" s="177">
        <f t="shared" si="82"/>
        <v>7.3449690539999981</v>
      </c>
      <c r="E45" s="177">
        <f t="shared" si="82"/>
        <v>7.1108123059999979</v>
      </c>
      <c r="F45" s="177">
        <f t="shared" si="82"/>
        <v>6.8766555579999977</v>
      </c>
      <c r="G45" s="177">
        <f t="shared" si="82"/>
        <v>6.6424988099999975</v>
      </c>
      <c r="H45" s="177">
        <f t="shared" si="82"/>
        <v>6.4083420619999973</v>
      </c>
      <c r="I45" s="177">
        <f t="shared" si="82"/>
        <v>6.1741853139999971</v>
      </c>
      <c r="J45" s="177">
        <f t="shared" si="82"/>
        <v>5.940028565999997</v>
      </c>
      <c r="K45" s="177">
        <f t="shared" si="82"/>
        <v>5.7058718179999968</v>
      </c>
      <c r="L45" s="177">
        <f t="shared" si="82"/>
        <v>5.4717150699999966</v>
      </c>
      <c r="M45" s="177">
        <f t="shared" si="82"/>
        <v>5.2375583219999964</v>
      </c>
      <c r="N45" s="177">
        <f t="shared" si="82"/>
        <v>5.0034015739999962</v>
      </c>
      <c r="O45" s="177">
        <f t="shared" si="82"/>
        <v>4.7692448259999969</v>
      </c>
      <c r="P45" s="177">
        <f t="shared" si="82"/>
        <v>4.5350880779999976</v>
      </c>
      <c r="Q45" s="177">
        <f t="shared" si="82"/>
        <v>4.3009313299999974</v>
      </c>
      <c r="R45" s="177">
        <f t="shared" si="82"/>
        <v>4.0667745819999972</v>
      </c>
      <c r="S45" s="177">
        <f t="shared" si="78"/>
        <v>3.8326178339999974</v>
      </c>
      <c r="T45" s="177">
        <f t="shared" si="78"/>
        <v>3.5984610859999977</v>
      </c>
      <c r="U45" s="177">
        <f t="shared" si="78"/>
        <v>3.3643043379999975</v>
      </c>
      <c r="V45" s="177">
        <f t="shared" si="78"/>
        <v>3.1301475899999973</v>
      </c>
      <c r="W45" s="177">
        <f t="shared" si="78"/>
        <v>2.8959908419999976</v>
      </c>
      <c r="X45" s="177">
        <f t="shared" si="78"/>
        <v>2.6618340939999974</v>
      </c>
      <c r="Y45" s="177">
        <f t="shared" si="78"/>
        <v>2.4276773459999976</v>
      </c>
      <c r="Z45" s="177">
        <f t="shared" si="78"/>
        <v>2.1935205979999974</v>
      </c>
      <c r="AA45" s="177">
        <f t="shared" si="15"/>
        <v>1.9593638499999995</v>
      </c>
      <c r="AB45" s="177">
        <f t="shared" ref="AB45:AQ54" si="83">(($AA45-$AZ45)*AB$2)+$AZ45</f>
        <v>1.8957552651999994</v>
      </c>
      <c r="AC45" s="177">
        <f t="shared" si="83"/>
        <v>1.8321466803999995</v>
      </c>
      <c r="AD45" s="177">
        <f t="shared" si="83"/>
        <v>1.7685380955999994</v>
      </c>
      <c r="AE45" s="177">
        <f t="shared" si="83"/>
        <v>1.7049295107999993</v>
      </c>
      <c r="AF45" s="177">
        <f t="shared" si="83"/>
        <v>1.6413209259999992</v>
      </c>
      <c r="AG45" s="177">
        <f t="shared" si="83"/>
        <v>1.5777123411999994</v>
      </c>
      <c r="AH45" s="177">
        <f t="shared" si="83"/>
        <v>1.5141037563999993</v>
      </c>
      <c r="AI45" s="177">
        <f t="shared" si="83"/>
        <v>1.4504951715999992</v>
      </c>
      <c r="AJ45" s="177">
        <f t="shared" si="83"/>
        <v>1.3868865867999991</v>
      </c>
      <c r="AK45" s="177">
        <f t="shared" si="83"/>
        <v>1.323278001999999</v>
      </c>
      <c r="AL45" s="177">
        <f t="shared" si="83"/>
        <v>1.2596694171999991</v>
      </c>
      <c r="AM45" s="177">
        <f t="shared" si="83"/>
        <v>1.1960608323999991</v>
      </c>
      <c r="AN45" s="177">
        <f t="shared" si="83"/>
        <v>1.1324522475999992</v>
      </c>
      <c r="AO45" s="177">
        <f t="shared" si="83"/>
        <v>1.0688436627999991</v>
      </c>
      <c r="AP45" s="177">
        <f t="shared" si="83"/>
        <v>1.0052350779999992</v>
      </c>
      <c r="AQ45" s="177">
        <f t="shared" si="83"/>
        <v>0.94162649319999936</v>
      </c>
      <c r="AR45" s="177">
        <f t="shared" si="79"/>
        <v>0.87801790839999938</v>
      </c>
      <c r="AS45" s="177">
        <f t="shared" si="79"/>
        <v>0.8144093235999994</v>
      </c>
      <c r="AT45" s="177">
        <f t="shared" si="79"/>
        <v>0.75080073879999953</v>
      </c>
      <c r="AU45" s="177">
        <f t="shared" si="79"/>
        <v>0.68719215399999944</v>
      </c>
      <c r="AV45" s="177">
        <f t="shared" si="79"/>
        <v>0.62358356919999947</v>
      </c>
      <c r="AW45" s="177">
        <f t="shared" si="79"/>
        <v>0.55997498439999949</v>
      </c>
      <c r="AX45" s="177">
        <f t="shared" si="79"/>
        <v>0.49636639959999951</v>
      </c>
      <c r="AY45" s="177">
        <f t="shared" si="79"/>
        <v>0.43275781479999953</v>
      </c>
      <c r="AZ45" s="177">
        <f t="shared" si="18"/>
        <v>0.36914923000000011</v>
      </c>
      <c r="BA45" s="177">
        <f t="shared" si="74"/>
        <v>0.35096226950000009</v>
      </c>
      <c r="BB45" s="177">
        <f t="shared" si="70"/>
        <v>0.33277530900000007</v>
      </c>
      <c r="BC45" s="177">
        <f t="shared" si="70"/>
        <v>0.31458834850000006</v>
      </c>
      <c r="BD45" s="177">
        <f t="shared" si="70"/>
        <v>0.29640138799999999</v>
      </c>
      <c r="BE45" s="177">
        <f t="shared" si="70"/>
        <v>0.27821442749999997</v>
      </c>
      <c r="BF45" s="177">
        <f t="shared" si="70"/>
        <v>0.26002746699999996</v>
      </c>
      <c r="BG45" s="177">
        <f t="shared" si="70"/>
        <v>0.24184050649999994</v>
      </c>
      <c r="BH45" s="177">
        <f t="shared" si="70"/>
        <v>0.22365354599999993</v>
      </c>
      <c r="BI45" s="177">
        <f t="shared" si="70"/>
        <v>0.20546658549999988</v>
      </c>
      <c r="BJ45" s="177">
        <f t="shared" si="70"/>
        <v>0.18727962499999989</v>
      </c>
      <c r="BK45" s="177">
        <f t="shared" si="70"/>
        <v>0.16909266449999988</v>
      </c>
      <c r="BL45" s="177">
        <f t="shared" si="70"/>
        <v>0.15090570399999989</v>
      </c>
      <c r="BM45" s="177">
        <f t="shared" si="70"/>
        <v>0.13271874349999987</v>
      </c>
      <c r="BN45" s="177">
        <f t="shared" si="70"/>
        <v>0.11453178299999987</v>
      </c>
      <c r="BO45" s="177">
        <f t="shared" si="70"/>
        <v>9.6344822499999871E-2</v>
      </c>
      <c r="BP45" s="177">
        <f t="shared" si="70"/>
        <v>7.815786199999987E-2</v>
      </c>
      <c r="BQ45" s="177">
        <f t="shared" si="70"/>
        <v>5.9970901499999868E-2</v>
      </c>
      <c r="BR45" s="177">
        <f t="shared" si="71"/>
        <v>4.1783940999999859E-2</v>
      </c>
      <c r="BS45" s="177">
        <f t="shared" si="71"/>
        <v>2.3596980499999851E-2</v>
      </c>
      <c r="BT45" s="177">
        <f t="shared" si="21"/>
        <v>5.4100199999999599E-3</v>
      </c>
      <c r="BU45" s="177">
        <f t="shared" si="76"/>
        <v>4.3280159999999684E-3</v>
      </c>
      <c r="BV45" s="177">
        <f t="shared" si="76"/>
        <v>3.2460119999999757E-3</v>
      </c>
      <c r="BW45" s="177">
        <f t="shared" si="76"/>
        <v>2.1640079999999842E-3</v>
      </c>
      <c r="BX45" s="177">
        <f t="shared" si="76"/>
        <v>1.0820039999999921E-3</v>
      </c>
      <c r="BY45" s="177">
        <v>0</v>
      </c>
      <c r="BZ45" s="177">
        <f t="shared" si="77"/>
        <v>3.5875520000000051E-3</v>
      </c>
      <c r="CA45" s="177">
        <f t="shared" si="77"/>
        <v>7.1751040000000103E-3</v>
      </c>
      <c r="CB45" s="177">
        <f t="shared" si="77"/>
        <v>1.0762656000000015E-2</v>
      </c>
      <c r="CC45" s="177">
        <f t="shared" si="77"/>
        <v>1.4350208000000021E-2</v>
      </c>
      <c r="CD45" s="177">
        <f t="shared" si="26"/>
        <v>1.7937760000000025E-2</v>
      </c>
      <c r="CE45" s="177">
        <f t="shared" si="75"/>
        <v>2.8590870500000018E-2</v>
      </c>
      <c r="CF45" s="177">
        <f t="shared" si="72"/>
        <v>3.9243981000000011E-2</v>
      </c>
      <c r="CG45" s="177">
        <f t="shared" si="72"/>
        <v>4.9897091499999997E-2</v>
      </c>
      <c r="CH45" s="177">
        <f t="shared" si="72"/>
        <v>6.055020199999999E-2</v>
      </c>
      <c r="CI45" s="177">
        <f t="shared" si="72"/>
        <v>7.1203312499999977E-2</v>
      </c>
      <c r="CJ45" s="177">
        <f t="shared" si="72"/>
        <v>8.185642299999997E-2</v>
      </c>
      <c r="CK45" s="177">
        <f t="shared" si="72"/>
        <v>9.2509533499999949E-2</v>
      </c>
      <c r="CL45" s="177">
        <f t="shared" si="72"/>
        <v>0.10316264399999994</v>
      </c>
      <c r="CM45" s="177">
        <f t="shared" si="72"/>
        <v>0.11381575449999994</v>
      </c>
      <c r="CN45" s="177">
        <f t="shared" si="72"/>
        <v>0.12446886499999991</v>
      </c>
      <c r="CO45" s="177">
        <f t="shared" si="72"/>
        <v>0.13512197549999991</v>
      </c>
      <c r="CP45" s="177">
        <f t="shared" si="72"/>
        <v>0.14577508599999991</v>
      </c>
      <c r="CQ45" s="177">
        <f t="shared" si="72"/>
        <v>0.15642819649999989</v>
      </c>
      <c r="CR45" s="177">
        <f t="shared" si="72"/>
        <v>0.1670813069999999</v>
      </c>
      <c r="CS45" s="177">
        <f t="shared" si="72"/>
        <v>0.17773441749999991</v>
      </c>
      <c r="CT45" s="177">
        <f t="shared" si="72"/>
        <v>0.18838752799999992</v>
      </c>
      <c r="CU45" s="177">
        <f t="shared" si="72"/>
        <v>0.19904063849999989</v>
      </c>
      <c r="CV45" s="177">
        <f t="shared" si="73"/>
        <v>0.2096937489999999</v>
      </c>
      <c r="CW45" s="177">
        <f t="shared" si="73"/>
        <v>0.22034685949999991</v>
      </c>
      <c r="CX45" s="177">
        <f t="shared" si="29"/>
        <v>0.23099996999999983</v>
      </c>
      <c r="CY45" s="177">
        <f t="shared" ref="CY45:DN54" si="84">(($DW45-$CX45)*CY$2)+$CX45</f>
        <v>0.24460356279999984</v>
      </c>
      <c r="CZ45" s="177">
        <f t="shared" si="84"/>
        <v>0.25820715559999985</v>
      </c>
      <c r="DA45" s="177">
        <f t="shared" si="84"/>
        <v>0.27181074839999986</v>
      </c>
      <c r="DB45" s="177">
        <f t="shared" si="84"/>
        <v>0.28541434119999981</v>
      </c>
      <c r="DC45" s="177">
        <f t="shared" si="84"/>
        <v>0.29901793399999982</v>
      </c>
      <c r="DD45" s="177">
        <f t="shared" si="84"/>
        <v>0.31262152679999983</v>
      </c>
      <c r="DE45" s="177">
        <f t="shared" si="84"/>
        <v>0.32622511959999984</v>
      </c>
      <c r="DF45" s="177">
        <f t="shared" si="84"/>
        <v>0.33982871239999984</v>
      </c>
      <c r="DG45" s="177">
        <f t="shared" si="84"/>
        <v>0.3534323051999998</v>
      </c>
      <c r="DH45" s="177">
        <f t="shared" si="84"/>
        <v>0.36703589799999981</v>
      </c>
      <c r="DI45" s="177">
        <f t="shared" si="84"/>
        <v>0.38063949079999981</v>
      </c>
      <c r="DJ45" s="177">
        <f t="shared" si="84"/>
        <v>0.39424308359999982</v>
      </c>
      <c r="DK45" s="177">
        <f t="shared" si="84"/>
        <v>0.40784667639999983</v>
      </c>
      <c r="DL45" s="177">
        <f t="shared" si="84"/>
        <v>0.42145026919999984</v>
      </c>
      <c r="DM45" s="177">
        <f t="shared" si="84"/>
        <v>0.43505386199999985</v>
      </c>
      <c r="DN45" s="177">
        <f t="shared" si="84"/>
        <v>0.44865745479999986</v>
      </c>
      <c r="DO45" s="177">
        <f t="shared" si="80"/>
        <v>0.46226104759999986</v>
      </c>
      <c r="DP45" s="177">
        <f t="shared" si="80"/>
        <v>0.47586464039999987</v>
      </c>
      <c r="DQ45" s="177">
        <f t="shared" si="80"/>
        <v>0.48946823319999988</v>
      </c>
      <c r="DR45" s="177">
        <f t="shared" si="80"/>
        <v>0.50307182599999989</v>
      </c>
      <c r="DS45" s="177">
        <f t="shared" si="80"/>
        <v>0.5166754187999999</v>
      </c>
      <c r="DT45" s="177">
        <f t="shared" si="80"/>
        <v>0.53027901159999991</v>
      </c>
      <c r="DU45" s="177">
        <f t="shared" si="80"/>
        <v>0.54388260439999991</v>
      </c>
      <c r="DV45" s="177">
        <f t="shared" si="80"/>
        <v>0.55748619719999992</v>
      </c>
      <c r="DW45" s="177">
        <f t="shared" si="32"/>
        <v>0.57108978999999982</v>
      </c>
      <c r="DX45" s="177">
        <f t="shared" ref="DX45:EM54" si="85">(($EV45-$DW45)*DX$2)+$DW45</f>
        <v>0.58423084679999981</v>
      </c>
      <c r="DY45" s="177">
        <f t="shared" si="85"/>
        <v>0.59737190359999992</v>
      </c>
      <c r="DZ45" s="177">
        <f t="shared" si="85"/>
        <v>0.61051296039999992</v>
      </c>
      <c r="EA45" s="177">
        <f t="shared" si="85"/>
        <v>0.62365401719999991</v>
      </c>
      <c r="EB45" s="177">
        <f t="shared" si="85"/>
        <v>0.63679507399999991</v>
      </c>
      <c r="EC45" s="177">
        <f t="shared" si="85"/>
        <v>0.64993613080000001</v>
      </c>
      <c r="ED45" s="177">
        <f t="shared" si="85"/>
        <v>0.66307718760000001</v>
      </c>
      <c r="EE45" s="177">
        <f t="shared" si="85"/>
        <v>0.6762182444</v>
      </c>
      <c r="EF45" s="177">
        <f t="shared" si="85"/>
        <v>0.68935930120000011</v>
      </c>
      <c r="EG45" s="177">
        <f t="shared" si="85"/>
        <v>0.7025003580000001</v>
      </c>
      <c r="EH45" s="177">
        <f t="shared" si="85"/>
        <v>0.7156414148000001</v>
      </c>
      <c r="EI45" s="177">
        <f t="shared" si="85"/>
        <v>0.72878247160000009</v>
      </c>
      <c r="EJ45" s="177">
        <f t="shared" si="85"/>
        <v>0.74192352840000009</v>
      </c>
      <c r="EK45" s="177">
        <f t="shared" si="85"/>
        <v>0.75506458520000019</v>
      </c>
      <c r="EL45" s="177">
        <f t="shared" si="85"/>
        <v>0.76820564200000019</v>
      </c>
      <c r="EM45" s="177">
        <f t="shared" si="85"/>
        <v>0.78134669880000018</v>
      </c>
      <c r="EN45" s="177">
        <f t="shared" si="81"/>
        <v>0.79448775560000029</v>
      </c>
      <c r="EO45" s="177">
        <f t="shared" si="81"/>
        <v>0.80762881240000028</v>
      </c>
      <c r="EP45" s="177">
        <f t="shared" si="81"/>
        <v>0.82076986920000039</v>
      </c>
      <c r="EQ45" s="177">
        <f t="shared" si="81"/>
        <v>0.83391092600000039</v>
      </c>
      <c r="ER45" s="177">
        <f t="shared" si="81"/>
        <v>0.84705198280000049</v>
      </c>
      <c r="ES45" s="177">
        <f t="shared" si="81"/>
        <v>0.86019303960000049</v>
      </c>
      <c r="ET45" s="177">
        <f t="shared" si="81"/>
        <v>0.87333409640000048</v>
      </c>
      <c r="EU45" s="177">
        <f t="shared" si="81"/>
        <v>0.88647515320000059</v>
      </c>
      <c r="EV45" s="177">
        <f t="shared" si="35"/>
        <v>0.89961621000000047</v>
      </c>
    </row>
    <row r="46" spans="1:152" x14ac:dyDescent="0.25">
      <c r="A46" s="84">
        <v>38322</v>
      </c>
      <c r="B46" s="177">
        <f t="shared" si="12"/>
        <v>8.6999812399999996</v>
      </c>
      <c r="C46" s="177">
        <f t="shared" si="82"/>
        <v>8.4437714371999988</v>
      </c>
      <c r="D46" s="177">
        <f t="shared" si="82"/>
        <v>8.187561634399998</v>
      </c>
      <c r="E46" s="177">
        <f t="shared" si="82"/>
        <v>7.9313518315999989</v>
      </c>
      <c r="F46" s="177">
        <f t="shared" si="82"/>
        <v>7.6751420287999981</v>
      </c>
      <c r="G46" s="177">
        <f t="shared" si="82"/>
        <v>7.418932225999999</v>
      </c>
      <c r="H46" s="177">
        <f t="shared" si="82"/>
        <v>7.1627224231999982</v>
      </c>
      <c r="I46" s="177">
        <f t="shared" si="82"/>
        <v>6.9065126203999974</v>
      </c>
      <c r="J46" s="177">
        <f t="shared" si="82"/>
        <v>6.6503028175999983</v>
      </c>
      <c r="K46" s="177">
        <f t="shared" si="82"/>
        <v>6.3940930147999975</v>
      </c>
      <c r="L46" s="177">
        <f t="shared" si="82"/>
        <v>6.1378832119999966</v>
      </c>
      <c r="M46" s="177">
        <f t="shared" si="82"/>
        <v>5.8816734091999967</v>
      </c>
      <c r="N46" s="177">
        <f t="shared" si="82"/>
        <v>5.6254636063999968</v>
      </c>
      <c r="O46" s="177">
        <f t="shared" si="82"/>
        <v>5.3692538035999968</v>
      </c>
      <c r="P46" s="177">
        <f t="shared" si="82"/>
        <v>5.1130440007999969</v>
      </c>
      <c r="Q46" s="177">
        <f t="shared" si="82"/>
        <v>4.8568341979999978</v>
      </c>
      <c r="R46" s="177">
        <f t="shared" si="82"/>
        <v>4.600624395199997</v>
      </c>
      <c r="S46" s="177">
        <f t="shared" si="78"/>
        <v>4.3444145923999979</v>
      </c>
      <c r="T46" s="177">
        <f t="shared" si="78"/>
        <v>4.0882047895999971</v>
      </c>
      <c r="U46" s="177">
        <f t="shared" si="78"/>
        <v>3.8319949867999976</v>
      </c>
      <c r="V46" s="177">
        <f t="shared" si="78"/>
        <v>3.5757851839999977</v>
      </c>
      <c r="W46" s="177">
        <f t="shared" si="78"/>
        <v>3.3195753811999973</v>
      </c>
      <c r="X46" s="177">
        <f t="shared" si="78"/>
        <v>3.0633655783999973</v>
      </c>
      <c r="Y46" s="177">
        <f t="shared" si="78"/>
        <v>2.8071557755999974</v>
      </c>
      <c r="Z46" s="177">
        <f t="shared" si="78"/>
        <v>2.5509459727999975</v>
      </c>
      <c r="AA46" s="177">
        <f t="shared" si="15"/>
        <v>2.2947361699999997</v>
      </c>
      <c r="AB46" s="177">
        <f t="shared" si="83"/>
        <v>2.2261896395999994</v>
      </c>
      <c r="AC46" s="177">
        <f t="shared" si="83"/>
        <v>2.1576431091999995</v>
      </c>
      <c r="AD46" s="177">
        <f t="shared" si="83"/>
        <v>2.0890965787999995</v>
      </c>
      <c r="AE46" s="177">
        <f t="shared" si="83"/>
        <v>2.0205500483999996</v>
      </c>
      <c r="AF46" s="177">
        <f t="shared" si="83"/>
        <v>1.9520035179999995</v>
      </c>
      <c r="AG46" s="177">
        <f t="shared" si="83"/>
        <v>1.8834569875999994</v>
      </c>
      <c r="AH46" s="177">
        <f t="shared" si="83"/>
        <v>1.8149104571999994</v>
      </c>
      <c r="AI46" s="177">
        <f t="shared" si="83"/>
        <v>1.7463639267999993</v>
      </c>
      <c r="AJ46" s="177">
        <f t="shared" si="83"/>
        <v>1.6778173963999994</v>
      </c>
      <c r="AK46" s="177">
        <f t="shared" si="83"/>
        <v>1.6092708659999992</v>
      </c>
      <c r="AL46" s="177">
        <f t="shared" si="83"/>
        <v>1.5407243355999993</v>
      </c>
      <c r="AM46" s="177">
        <f t="shared" si="83"/>
        <v>1.4721778051999992</v>
      </c>
      <c r="AN46" s="177">
        <f t="shared" si="83"/>
        <v>1.4036312747999991</v>
      </c>
      <c r="AO46" s="177">
        <f t="shared" si="83"/>
        <v>1.3350847443999991</v>
      </c>
      <c r="AP46" s="177">
        <f t="shared" si="83"/>
        <v>1.2665382139999992</v>
      </c>
      <c r="AQ46" s="177">
        <f t="shared" si="83"/>
        <v>1.1979916835999993</v>
      </c>
      <c r="AR46" s="177">
        <f t="shared" si="79"/>
        <v>1.1294451531999994</v>
      </c>
      <c r="AS46" s="177">
        <f t="shared" si="79"/>
        <v>1.0608986227999995</v>
      </c>
      <c r="AT46" s="177">
        <f t="shared" si="79"/>
        <v>0.99235209239999944</v>
      </c>
      <c r="AU46" s="177">
        <f t="shared" si="79"/>
        <v>0.92380556199999941</v>
      </c>
      <c r="AV46" s="177">
        <f t="shared" si="79"/>
        <v>0.8552590315999995</v>
      </c>
      <c r="AW46" s="177">
        <f t="shared" si="79"/>
        <v>0.78671250119999947</v>
      </c>
      <c r="AX46" s="177">
        <f t="shared" si="79"/>
        <v>0.71816597079999944</v>
      </c>
      <c r="AY46" s="177">
        <f t="shared" si="79"/>
        <v>0.64961944039999941</v>
      </c>
      <c r="AZ46" s="177">
        <f t="shared" si="18"/>
        <v>0.58107291000000005</v>
      </c>
      <c r="BA46" s="177">
        <f t="shared" si="74"/>
        <v>0.55473485600000005</v>
      </c>
      <c r="BB46" s="177">
        <f t="shared" si="70"/>
        <v>0.52839680199999994</v>
      </c>
      <c r="BC46" s="177">
        <f t="shared" si="70"/>
        <v>0.50205874799999994</v>
      </c>
      <c r="BD46" s="177">
        <f t="shared" si="70"/>
        <v>0.47572069399999989</v>
      </c>
      <c r="BE46" s="177">
        <f t="shared" si="70"/>
        <v>0.44938263999999989</v>
      </c>
      <c r="BF46" s="177">
        <f t="shared" si="70"/>
        <v>0.42304458599999983</v>
      </c>
      <c r="BG46" s="177">
        <f t="shared" si="70"/>
        <v>0.39670653199999983</v>
      </c>
      <c r="BH46" s="177">
        <f t="shared" si="70"/>
        <v>0.37036847799999983</v>
      </c>
      <c r="BI46" s="177">
        <f t="shared" si="70"/>
        <v>0.34403042399999978</v>
      </c>
      <c r="BJ46" s="177">
        <f t="shared" si="70"/>
        <v>0.31769236999999978</v>
      </c>
      <c r="BK46" s="177">
        <f t="shared" si="70"/>
        <v>0.29135431599999984</v>
      </c>
      <c r="BL46" s="177">
        <f t="shared" si="70"/>
        <v>0.26501626199999984</v>
      </c>
      <c r="BM46" s="177">
        <f t="shared" si="70"/>
        <v>0.23867820799999981</v>
      </c>
      <c r="BN46" s="177">
        <f t="shared" si="70"/>
        <v>0.21234015399999981</v>
      </c>
      <c r="BO46" s="177">
        <f t="shared" si="70"/>
        <v>0.18600209999999984</v>
      </c>
      <c r="BP46" s="177">
        <f t="shared" si="70"/>
        <v>0.15966404599999984</v>
      </c>
      <c r="BQ46" s="177">
        <f t="shared" ref="BQ46:BS54" si="86">(($AZ46-$BT46)*BQ$2)+$BT46</f>
        <v>0.13332599199999984</v>
      </c>
      <c r="BR46" s="177">
        <f t="shared" si="86"/>
        <v>0.10698793799999984</v>
      </c>
      <c r="BS46" s="177">
        <f t="shared" si="86"/>
        <v>8.0649883999999838E-2</v>
      </c>
      <c r="BT46" s="177">
        <f t="shared" si="21"/>
        <v>5.4311830000000005E-2</v>
      </c>
      <c r="BU46" s="177">
        <f t="shared" si="76"/>
        <v>4.3449464000000007E-2</v>
      </c>
      <c r="BV46" s="177">
        <f t="shared" si="76"/>
        <v>3.2587098000000002E-2</v>
      </c>
      <c r="BW46" s="177">
        <f t="shared" si="76"/>
        <v>2.1724732000000004E-2</v>
      </c>
      <c r="BX46" s="177">
        <f t="shared" si="76"/>
        <v>1.0862366000000002E-2</v>
      </c>
      <c r="BY46" s="177">
        <v>0</v>
      </c>
      <c r="BZ46" s="177">
        <f t="shared" si="77"/>
        <v>-6.7331620000000043E-3</v>
      </c>
      <c r="CA46" s="177">
        <f t="shared" si="77"/>
        <v>-1.3466324000000009E-2</v>
      </c>
      <c r="CB46" s="177">
        <f t="shared" si="77"/>
        <v>-2.019948600000001E-2</v>
      </c>
      <c r="CC46" s="177">
        <f t="shared" si="77"/>
        <v>-2.6932648000000017E-2</v>
      </c>
      <c r="CD46" s="177">
        <f t="shared" si="26"/>
        <v>-3.3665810000000018E-2</v>
      </c>
      <c r="CE46" s="177">
        <f t="shared" si="75"/>
        <v>-3.4354441000000027E-2</v>
      </c>
      <c r="CF46" s="177">
        <f t="shared" si="72"/>
        <v>-3.5043072000000029E-2</v>
      </c>
      <c r="CG46" s="177">
        <f t="shared" si="72"/>
        <v>-3.5731703000000038E-2</v>
      </c>
      <c r="CH46" s="177">
        <f t="shared" si="72"/>
        <v>-3.642033400000004E-2</v>
      </c>
      <c r="CI46" s="177">
        <f t="shared" si="72"/>
        <v>-3.7108965000000049E-2</v>
      </c>
      <c r="CJ46" s="177">
        <f t="shared" si="72"/>
        <v>-3.7797596000000058E-2</v>
      </c>
      <c r="CK46" s="177">
        <f t="shared" si="72"/>
        <v>-3.848622700000006E-2</v>
      </c>
      <c r="CL46" s="177">
        <f t="shared" si="72"/>
        <v>-3.9174858000000069E-2</v>
      </c>
      <c r="CM46" s="177">
        <f t="shared" si="72"/>
        <v>-3.9863489000000071E-2</v>
      </c>
      <c r="CN46" s="177">
        <f t="shared" si="72"/>
        <v>-4.055212000000008E-2</v>
      </c>
      <c r="CO46" s="177">
        <f t="shared" si="72"/>
        <v>-4.1240751000000089E-2</v>
      </c>
      <c r="CP46" s="177">
        <f t="shared" si="72"/>
        <v>-4.1929382000000091E-2</v>
      </c>
      <c r="CQ46" s="177">
        <f t="shared" si="72"/>
        <v>-4.26180130000001E-2</v>
      </c>
      <c r="CR46" s="177">
        <f t="shared" si="72"/>
        <v>-4.3306644000000102E-2</v>
      </c>
      <c r="CS46" s="177">
        <f t="shared" si="72"/>
        <v>-4.3995275000000111E-2</v>
      </c>
      <c r="CT46" s="177">
        <f t="shared" si="72"/>
        <v>-4.468390600000012E-2</v>
      </c>
      <c r="CU46" s="177">
        <f t="shared" ref="CU46:CW54" si="87">(($CX46-$CD46)*CU$2)+$CD46</f>
        <v>-4.5372537000000129E-2</v>
      </c>
      <c r="CV46" s="177">
        <f t="shared" si="87"/>
        <v>-4.6061168000000131E-2</v>
      </c>
      <c r="CW46" s="177">
        <f t="shared" si="87"/>
        <v>-4.674979900000014E-2</v>
      </c>
      <c r="CX46" s="177">
        <f t="shared" si="29"/>
        <v>-4.7438430000000142E-2</v>
      </c>
      <c r="CY46" s="177">
        <f t="shared" si="84"/>
        <v>-4.6099364400000148E-2</v>
      </c>
      <c r="CZ46" s="177">
        <f t="shared" si="84"/>
        <v>-4.4760298800000146E-2</v>
      </c>
      <c r="DA46" s="177">
        <f t="shared" si="84"/>
        <v>-4.3421233200000152E-2</v>
      </c>
      <c r="DB46" s="177">
        <f t="shared" si="84"/>
        <v>-4.208216760000015E-2</v>
      </c>
      <c r="DC46" s="177">
        <f t="shared" si="84"/>
        <v>-4.0743102000000156E-2</v>
      </c>
      <c r="DD46" s="177">
        <f t="shared" si="84"/>
        <v>-3.9404036400000154E-2</v>
      </c>
      <c r="DE46" s="177">
        <f t="shared" si="84"/>
        <v>-3.8064970800000153E-2</v>
      </c>
      <c r="DF46" s="177">
        <f t="shared" si="84"/>
        <v>-3.6725905200000158E-2</v>
      </c>
      <c r="DG46" s="177">
        <f t="shared" si="84"/>
        <v>-3.5386839600000164E-2</v>
      </c>
      <c r="DH46" s="177">
        <f t="shared" si="84"/>
        <v>-3.4047774000000162E-2</v>
      </c>
      <c r="DI46" s="177">
        <f t="shared" si="84"/>
        <v>-3.2708708400000168E-2</v>
      </c>
      <c r="DJ46" s="177">
        <f t="shared" si="84"/>
        <v>-3.1369642800000166E-2</v>
      </c>
      <c r="DK46" s="177">
        <f t="shared" si="84"/>
        <v>-3.0030577200000172E-2</v>
      </c>
      <c r="DL46" s="177">
        <f t="shared" si="84"/>
        <v>-2.8691511600000174E-2</v>
      </c>
      <c r="DM46" s="177">
        <f t="shared" si="84"/>
        <v>-2.7352446000000176E-2</v>
      </c>
      <c r="DN46" s="177">
        <f t="shared" si="84"/>
        <v>-2.6013380400000178E-2</v>
      </c>
      <c r="DO46" s="177">
        <f t="shared" si="80"/>
        <v>-2.4674314800000176E-2</v>
      </c>
      <c r="DP46" s="177">
        <f t="shared" si="80"/>
        <v>-2.3335249200000178E-2</v>
      </c>
      <c r="DQ46" s="177">
        <f t="shared" si="80"/>
        <v>-2.199618360000018E-2</v>
      </c>
      <c r="DR46" s="177">
        <f t="shared" si="80"/>
        <v>-2.0657118000000179E-2</v>
      </c>
      <c r="DS46" s="177">
        <f t="shared" si="80"/>
        <v>-1.9318052400000181E-2</v>
      </c>
      <c r="DT46" s="177">
        <f t="shared" si="80"/>
        <v>-1.7978986800000183E-2</v>
      </c>
      <c r="DU46" s="177">
        <f t="shared" si="80"/>
        <v>-1.6639921200000182E-2</v>
      </c>
      <c r="DV46" s="177">
        <f t="shared" si="80"/>
        <v>-1.5300855600000184E-2</v>
      </c>
      <c r="DW46" s="177">
        <f t="shared" si="32"/>
        <v>-1.3961790000000196E-2</v>
      </c>
      <c r="DX46" s="177">
        <f t="shared" si="85"/>
        <v>-2.4219105600000186E-2</v>
      </c>
      <c r="DY46" s="177">
        <f t="shared" si="85"/>
        <v>-3.4476421200000176E-2</v>
      </c>
      <c r="DZ46" s="177">
        <f t="shared" si="85"/>
        <v>-4.473373680000016E-2</v>
      </c>
      <c r="EA46" s="177">
        <f t="shared" si="85"/>
        <v>-5.499105240000015E-2</v>
      </c>
      <c r="EB46" s="177">
        <f t="shared" si="85"/>
        <v>-6.524836800000014E-2</v>
      </c>
      <c r="EC46" s="177">
        <f t="shared" si="85"/>
        <v>-7.5505683600000123E-2</v>
      </c>
      <c r="ED46" s="177">
        <f t="shared" si="85"/>
        <v>-8.576299920000012E-2</v>
      </c>
      <c r="EE46" s="177">
        <f t="shared" si="85"/>
        <v>-9.6020314800000103E-2</v>
      </c>
      <c r="EF46" s="177">
        <f t="shared" si="85"/>
        <v>-0.10627763040000009</v>
      </c>
      <c r="EG46" s="177">
        <f t="shared" si="85"/>
        <v>-0.11653494600000007</v>
      </c>
      <c r="EH46" s="177">
        <f t="shared" si="85"/>
        <v>-0.12679226160000007</v>
      </c>
      <c r="EI46" s="177">
        <f t="shared" si="85"/>
        <v>-0.13704957720000002</v>
      </c>
      <c r="EJ46" s="177">
        <f t="shared" si="85"/>
        <v>-0.14730689280000001</v>
      </c>
      <c r="EK46" s="177">
        <f t="shared" si="85"/>
        <v>-0.15756420840000002</v>
      </c>
      <c r="EL46" s="177">
        <f t="shared" si="85"/>
        <v>-0.167821524</v>
      </c>
      <c r="EM46" s="177">
        <f t="shared" si="85"/>
        <v>-0.17807883960000001</v>
      </c>
      <c r="EN46" s="177">
        <f t="shared" si="81"/>
        <v>-0.18833615519999999</v>
      </c>
      <c r="EO46" s="177">
        <f t="shared" si="81"/>
        <v>-0.1985934708</v>
      </c>
      <c r="EP46" s="177">
        <f t="shared" si="81"/>
        <v>-0.20885078639999999</v>
      </c>
      <c r="EQ46" s="177">
        <f t="shared" si="81"/>
        <v>-0.219108102</v>
      </c>
      <c r="ER46" s="177">
        <f t="shared" si="81"/>
        <v>-0.22936541759999998</v>
      </c>
      <c r="ES46" s="177">
        <f t="shared" si="81"/>
        <v>-0.23962273319999999</v>
      </c>
      <c r="ET46" s="177">
        <f t="shared" si="81"/>
        <v>-0.24988004879999998</v>
      </c>
      <c r="EU46" s="177">
        <f t="shared" si="81"/>
        <v>-0.26013736440000002</v>
      </c>
      <c r="EV46" s="177">
        <f t="shared" si="35"/>
        <v>-0.27039467999999989</v>
      </c>
    </row>
    <row r="47" spans="1:152" x14ac:dyDescent="0.25">
      <c r="A47" s="84">
        <v>38353</v>
      </c>
      <c r="B47" s="177">
        <f t="shared" si="12"/>
        <v>15.14253465</v>
      </c>
      <c r="C47" s="177">
        <f t="shared" si="82"/>
        <v>14.740742814399999</v>
      </c>
      <c r="D47" s="177">
        <f t="shared" si="82"/>
        <v>14.3389509788</v>
      </c>
      <c r="E47" s="177">
        <f t="shared" si="82"/>
        <v>13.937159143199999</v>
      </c>
      <c r="F47" s="177">
        <f t="shared" si="82"/>
        <v>13.535367307599998</v>
      </c>
      <c r="G47" s="177">
        <f t="shared" si="82"/>
        <v>13.133575471999999</v>
      </c>
      <c r="H47" s="177">
        <f t="shared" si="82"/>
        <v>12.731783636399998</v>
      </c>
      <c r="I47" s="177">
        <f t="shared" si="82"/>
        <v>12.329991800799998</v>
      </c>
      <c r="J47" s="177">
        <f t="shared" si="82"/>
        <v>11.928199965199997</v>
      </c>
      <c r="K47" s="177">
        <f t="shared" si="82"/>
        <v>11.526408129599996</v>
      </c>
      <c r="L47" s="177">
        <f t="shared" si="82"/>
        <v>11.124616293999996</v>
      </c>
      <c r="M47" s="177">
        <f t="shared" si="82"/>
        <v>10.722824458399996</v>
      </c>
      <c r="N47" s="177">
        <f t="shared" si="82"/>
        <v>10.321032622799997</v>
      </c>
      <c r="O47" s="177">
        <f t="shared" si="82"/>
        <v>9.9192407871999961</v>
      </c>
      <c r="P47" s="177">
        <f t="shared" si="82"/>
        <v>9.5174489515999952</v>
      </c>
      <c r="Q47" s="177">
        <f t="shared" si="82"/>
        <v>9.1156571159999977</v>
      </c>
      <c r="R47" s="177">
        <f t="shared" si="82"/>
        <v>8.7138652803999967</v>
      </c>
      <c r="S47" s="177">
        <f t="shared" si="78"/>
        <v>8.3120734447999975</v>
      </c>
      <c r="T47" s="177">
        <f t="shared" si="78"/>
        <v>7.9102816091999966</v>
      </c>
      <c r="U47" s="177">
        <f t="shared" si="78"/>
        <v>7.5084897735999974</v>
      </c>
      <c r="V47" s="177">
        <f t="shared" si="78"/>
        <v>7.1066979379999973</v>
      </c>
      <c r="W47" s="177">
        <f t="shared" si="78"/>
        <v>6.7049061023999972</v>
      </c>
      <c r="X47" s="177">
        <f t="shared" si="78"/>
        <v>6.3031142667999971</v>
      </c>
      <c r="Y47" s="177">
        <f t="shared" si="78"/>
        <v>5.901322431199997</v>
      </c>
      <c r="Z47" s="177">
        <f t="shared" si="78"/>
        <v>5.4995305955999969</v>
      </c>
      <c r="AA47" s="177">
        <f t="shared" si="15"/>
        <v>5.0977387600000004</v>
      </c>
      <c r="AB47" s="177">
        <f t="shared" si="83"/>
        <v>4.9680243112000007</v>
      </c>
      <c r="AC47" s="177">
        <f t="shared" si="83"/>
        <v>4.8383098624</v>
      </c>
      <c r="AD47" s="177">
        <f t="shared" si="83"/>
        <v>4.7085954135999994</v>
      </c>
      <c r="AE47" s="177">
        <f t="shared" si="83"/>
        <v>4.5788809647999997</v>
      </c>
      <c r="AF47" s="177">
        <f t="shared" si="83"/>
        <v>4.449166516</v>
      </c>
      <c r="AG47" s="177">
        <f t="shared" si="83"/>
        <v>4.3194520671999994</v>
      </c>
      <c r="AH47" s="177">
        <f t="shared" si="83"/>
        <v>4.1897376183999988</v>
      </c>
      <c r="AI47" s="177">
        <f t="shared" si="83"/>
        <v>4.0600231695999991</v>
      </c>
      <c r="AJ47" s="177">
        <f t="shared" si="83"/>
        <v>3.9303087207999994</v>
      </c>
      <c r="AK47" s="177">
        <f t="shared" si="83"/>
        <v>3.8005942719999988</v>
      </c>
      <c r="AL47" s="177">
        <f t="shared" si="83"/>
        <v>3.6708798231999991</v>
      </c>
      <c r="AM47" s="177">
        <f t="shared" si="83"/>
        <v>3.5411653743999985</v>
      </c>
      <c r="AN47" s="177">
        <f t="shared" si="83"/>
        <v>3.4114509255999987</v>
      </c>
      <c r="AO47" s="177">
        <f t="shared" si="83"/>
        <v>3.281736476799999</v>
      </c>
      <c r="AP47" s="177">
        <f t="shared" si="83"/>
        <v>3.1520220279999989</v>
      </c>
      <c r="AQ47" s="177">
        <f t="shared" si="83"/>
        <v>3.0223075791999987</v>
      </c>
      <c r="AR47" s="177">
        <f t="shared" si="79"/>
        <v>2.892593130399999</v>
      </c>
      <c r="AS47" s="177">
        <f t="shared" si="79"/>
        <v>2.7628786815999993</v>
      </c>
      <c r="AT47" s="177">
        <f t="shared" si="79"/>
        <v>2.6331642327999991</v>
      </c>
      <c r="AU47" s="177">
        <f t="shared" si="79"/>
        <v>2.503449783999999</v>
      </c>
      <c r="AV47" s="177">
        <f t="shared" si="79"/>
        <v>2.3737353351999988</v>
      </c>
      <c r="AW47" s="177">
        <f t="shared" si="79"/>
        <v>2.2440208863999991</v>
      </c>
      <c r="AX47" s="177">
        <f t="shared" si="79"/>
        <v>2.1143064375999989</v>
      </c>
      <c r="AY47" s="177">
        <f t="shared" si="79"/>
        <v>1.9845919887999988</v>
      </c>
      <c r="AZ47" s="177">
        <f t="shared" si="18"/>
        <v>1.8548775399999999</v>
      </c>
      <c r="BA47" s="177">
        <f t="shared" si="74"/>
        <v>1.7765588719999998</v>
      </c>
      <c r="BB47" s="177">
        <f t="shared" ref="BB47:BP54" si="88">(($AZ47-$BT47)*BB$2)+$BT47</f>
        <v>1.6982402039999998</v>
      </c>
      <c r="BC47" s="177">
        <f t="shared" si="88"/>
        <v>1.6199215359999997</v>
      </c>
      <c r="BD47" s="177">
        <f t="shared" si="88"/>
        <v>1.5416028679999996</v>
      </c>
      <c r="BE47" s="177">
        <f t="shared" si="88"/>
        <v>1.4632841999999995</v>
      </c>
      <c r="BF47" s="177">
        <f t="shared" si="88"/>
        <v>1.3849655319999998</v>
      </c>
      <c r="BG47" s="177">
        <f t="shared" si="88"/>
        <v>1.3066468639999997</v>
      </c>
      <c r="BH47" s="177">
        <f t="shared" si="88"/>
        <v>1.2283281959999994</v>
      </c>
      <c r="BI47" s="177">
        <f t="shared" si="88"/>
        <v>1.1500095279999996</v>
      </c>
      <c r="BJ47" s="177">
        <f t="shared" si="88"/>
        <v>1.0716908599999995</v>
      </c>
      <c r="BK47" s="177">
        <f t="shared" si="88"/>
        <v>0.99337219199999938</v>
      </c>
      <c r="BL47" s="177">
        <f t="shared" si="88"/>
        <v>0.9150535239999994</v>
      </c>
      <c r="BM47" s="177">
        <f t="shared" si="88"/>
        <v>0.83673485599999942</v>
      </c>
      <c r="BN47" s="177">
        <f t="shared" si="88"/>
        <v>0.75841618799999955</v>
      </c>
      <c r="BO47" s="177">
        <f t="shared" si="88"/>
        <v>0.68009751999999946</v>
      </c>
      <c r="BP47" s="177">
        <f t="shared" si="88"/>
        <v>0.60177885199999959</v>
      </c>
      <c r="BQ47" s="177">
        <f t="shared" si="86"/>
        <v>0.5234601839999995</v>
      </c>
      <c r="BR47" s="177">
        <f t="shared" si="86"/>
        <v>0.44514151599999952</v>
      </c>
      <c r="BS47" s="177">
        <f t="shared" si="86"/>
        <v>0.36682284799999954</v>
      </c>
      <c r="BT47" s="177">
        <f t="shared" si="21"/>
        <v>0.28850418</v>
      </c>
      <c r="BU47" s="177">
        <f t="shared" si="76"/>
        <v>0.23080334400000002</v>
      </c>
      <c r="BV47" s="177">
        <f t="shared" si="76"/>
        <v>0.17310250799999999</v>
      </c>
      <c r="BW47" s="177">
        <f t="shared" si="76"/>
        <v>0.11540167200000001</v>
      </c>
      <c r="BX47" s="177">
        <f t="shared" si="76"/>
        <v>5.7700836000000005E-2</v>
      </c>
      <c r="BY47" s="177">
        <v>0</v>
      </c>
      <c r="BZ47" s="177">
        <f t="shared" si="77"/>
        <v>-5.1561998000000012E-2</v>
      </c>
      <c r="CA47" s="177">
        <f t="shared" si="77"/>
        <v>-0.10312399600000002</v>
      </c>
      <c r="CB47" s="177">
        <f t="shared" si="77"/>
        <v>-0.15468599400000002</v>
      </c>
      <c r="CC47" s="177">
        <f t="shared" si="77"/>
        <v>-0.20624799200000005</v>
      </c>
      <c r="CD47" s="177">
        <f t="shared" si="26"/>
        <v>-0.25780999000000004</v>
      </c>
      <c r="CE47" s="177">
        <f t="shared" si="75"/>
        <v>-0.29851581750000006</v>
      </c>
      <c r="CF47" s="177">
        <f t="shared" ref="CF47:CT54" si="89">(($CX47-$CD47)*CF$2)+$CD47</f>
        <v>-0.33922164500000007</v>
      </c>
      <c r="CG47" s="177">
        <f t="shared" si="89"/>
        <v>-0.37992747250000003</v>
      </c>
      <c r="CH47" s="177">
        <f t="shared" si="89"/>
        <v>-0.42063330000000004</v>
      </c>
      <c r="CI47" s="177">
        <f t="shared" si="89"/>
        <v>-0.46133912750000006</v>
      </c>
      <c r="CJ47" s="177">
        <f t="shared" si="89"/>
        <v>-0.50204495500000001</v>
      </c>
      <c r="CK47" s="177">
        <f t="shared" si="89"/>
        <v>-0.54275078249999997</v>
      </c>
      <c r="CL47" s="177">
        <f t="shared" si="89"/>
        <v>-0.58345661000000004</v>
      </c>
      <c r="CM47" s="177">
        <f t="shared" si="89"/>
        <v>-0.6241624375</v>
      </c>
      <c r="CN47" s="177">
        <f t="shared" si="89"/>
        <v>-0.66486826499999996</v>
      </c>
      <c r="CO47" s="177">
        <f t="shared" si="89"/>
        <v>-0.70557409250000003</v>
      </c>
      <c r="CP47" s="177">
        <f t="shared" si="89"/>
        <v>-0.74627991999999999</v>
      </c>
      <c r="CQ47" s="177">
        <f t="shared" si="89"/>
        <v>-0.78698574750000005</v>
      </c>
      <c r="CR47" s="177">
        <f t="shared" si="89"/>
        <v>-0.82769157500000001</v>
      </c>
      <c r="CS47" s="177">
        <f t="shared" si="89"/>
        <v>-0.86839740250000008</v>
      </c>
      <c r="CT47" s="177">
        <f t="shared" si="89"/>
        <v>-0.90910323000000015</v>
      </c>
      <c r="CU47" s="177">
        <f t="shared" si="87"/>
        <v>-0.94980905750000011</v>
      </c>
      <c r="CV47" s="177">
        <f t="shared" si="87"/>
        <v>-0.99051488500000018</v>
      </c>
      <c r="CW47" s="177">
        <f t="shared" si="87"/>
        <v>-1.0312207125000001</v>
      </c>
      <c r="CX47" s="177">
        <f t="shared" si="29"/>
        <v>-1.07192654</v>
      </c>
      <c r="CY47" s="177">
        <f t="shared" si="84"/>
        <v>-1.1027685264</v>
      </c>
      <c r="CZ47" s="177">
        <f t="shared" si="84"/>
        <v>-1.1336105128</v>
      </c>
      <c r="DA47" s="177">
        <f t="shared" si="84"/>
        <v>-1.1644524992</v>
      </c>
      <c r="DB47" s="177">
        <f t="shared" si="84"/>
        <v>-1.1952944856000001</v>
      </c>
      <c r="DC47" s="177">
        <f t="shared" si="84"/>
        <v>-1.2261364719999999</v>
      </c>
      <c r="DD47" s="177">
        <f t="shared" si="84"/>
        <v>-1.2569784583999999</v>
      </c>
      <c r="DE47" s="177">
        <f t="shared" si="84"/>
        <v>-1.2878204447999999</v>
      </c>
      <c r="DF47" s="177">
        <f t="shared" si="84"/>
        <v>-1.3186624311999999</v>
      </c>
      <c r="DG47" s="177">
        <f t="shared" si="84"/>
        <v>-1.3495044176</v>
      </c>
      <c r="DH47" s="177">
        <f t="shared" si="84"/>
        <v>-1.380346404</v>
      </c>
      <c r="DI47" s="177">
        <f t="shared" si="84"/>
        <v>-1.4111883904</v>
      </c>
      <c r="DJ47" s="177">
        <f t="shared" si="84"/>
        <v>-1.4420303767999998</v>
      </c>
      <c r="DK47" s="177">
        <f t="shared" si="84"/>
        <v>-1.4728723631999998</v>
      </c>
      <c r="DL47" s="177">
        <f t="shared" si="84"/>
        <v>-1.5037143495999998</v>
      </c>
      <c r="DM47" s="177">
        <f t="shared" si="84"/>
        <v>-1.5345563359999999</v>
      </c>
      <c r="DN47" s="177">
        <f t="shared" si="84"/>
        <v>-1.5653983223999999</v>
      </c>
      <c r="DO47" s="177">
        <f t="shared" si="80"/>
        <v>-1.5962403087999999</v>
      </c>
      <c r="DP47" s="177">
        <f t="shared" si="80"/>
        <v>-1.6270822951999999</v>
      </c>
      <c r="DQ47" s="177">
        <f t="shared" si="80"/>
        <v>-1.6579242815999999</v>
      </c>
      <c r="DR47" s="177">
        <f t="shared" si="80"/>
        <v>-1.688766268</v>
      </c>
      <c r="DS47" s="177">
        <f t="shared" si="80"/>
        <v>-1.7196082544</v>
      </c>
      <c r="DT47" s="177">
        <f t="shared" si="80"/>
        <v>-1.7504502408</v>
      </c>
      <c r="DU47" s="177">
        <f t="shared" si="80"/>
        <v>-1.7812922272</v>
      </c>
      <c r="DV47" s="177">
        <f t="shared" si="80"/>
        <v>-1.8121342136</v>
      </c>
      <c r="DW47" s="177">
        <f t="shared" si="32"/>
        <v>-1.8429761999999998</v>
      </c>
      <c r="DX47" s="177">
        <f t="shared" si="85"/>
        <v>-1.8974335959999999</v>
      </c>
      <c r="DY47" s="177">
        <f t="shared" si="85"/>
        <v>-1.9518909919999998</v>
      </c>
      <c r="DZ47" s="177">
        <f t="shared" si="85"/>
        <v>-2.0063483879999997</v>
      </c>
      <c r="EA47" s="177">
        <f t="shared" si="85"/>
        <v>-2.0608057839999998</v>
      </c>
      <c r="EB47" s="177">
        <f t="shared" si="85"/>
        <v>-2.1152631799999999</v>
      </c>
      <c r="EC47" s="177">
        <f t="shared" si="85"/>
        <v>-2.169720576</v>
      </c>
      <c r="ED47" s="177">
        <f t="shared" si="85"/>
        <v>-2.2241779719999997</v>
      </c>
      <c r="EE47" s="177">
        <f t="shared" si="85"/>
        <v>-2.2786353679999998</v>
      </c>
      <c r="EF47" s="177">
        <f t="shared" si="85"/>
        <v>-2.3330927639999999</v>
      </c>
      <c r="EG47" s="177">
        <f t="shared" si="85"/>
        <v>-2.38755016</v>
      </c>
      <c r="EH47" s="177">
        <f t="shared" si="85"/>
        <v>-2.4420075559999996</v>
      </c>
      <c r="EI47" s="177">
        <f t="shared" si="85"/>
        <v>-2.4964649519999997</v>
      </c>
      <c r="EJ47" s="177">
        <f t="shared" si="85"/>
        <v>-2.5509223479999994</v>
      </c>
      <c r="EK47" s="177">
        <f t="shared" si="85"/>
        <v>-2.6053797439999995</v>
      </c>
      <c r="EL47" s="177">
        <f t="shared" si="85"/>
        <v>-2.6598371399999996</v>
      </c>
      <c r="EM47" s="177">
        <f t="shared" si="85"/>
        <v>-2.7142945359999997</v>
      </c>
      <c r="EN47" s="177">
        <f t="shared" si="81"/>
        <v>-2.7687519319999998</v>
      </c>
      <c r="EO47" s="177">
        <f t="shared" si="81"/>
        <v>-2.8232093279999999</v>
      </c>
      <c r="EP47" s="177">
        <f t="shared" si="81"/>
        <v>-2.877666724</v>
      </c>
      <c r="EQ47" s="177">
        <f t="shared" si="81"/>
        <v>-2.9321241200000001</v>
      </c>
      <c r="ER47" s="177">
        <f t="shared" si="81"/>
        <v>-2.9865815160000002</v>
      </c>
      <c r="ES47" s="177">
        <f t="shared" si="81"/>
        <v>-3.0410389120000003</v>
      </c>
      <c r="ET47" s="177">
        <f t="shared" si="81"/>
        <v>-3.0954963080000004</v>
      </c>
      <c r="EU47" s="177">
        <f t="shared" si="81"/>
        <v>-3.1499537040000001</v>
      </c>
      <c r="EV47" s="177">
        <f t="shared" si="35"/>
        <v>-3.2044110999999997</v>
      </c>
    </row>
    <row r="48" spans="1:152" x14ac:dyDescent="0.25">
      <c r="A48" s="84">
        <v>38384</v>
      </c>
      <c r="B48" s="177">
        <f t="shared" si="12"/>
        <v>15.20432441</v>
      </c>
      <c r="C48" s="177">
        <f t="shared" si="82"/>
        <v>14.808324586799998</v>
      </c>
      <c r="D48" s="177">
        <f t="shared" si="82"/>
        <v>14.412324763599997</v>
      </c>
      <c r="E48" s="177">
        <f t="shared" si="82"/>
        <v>14.016324940399997</v>
      </c>
      <c r="F48" s="177">
        <f t="shared" si="82"/>
        <v>13.620325117199997</v>
      </c>
      <c r="G48" s="177">
        <f t="shared" si="82"/>
        <v>13.224325293999996</v>
      </c>
      <c r="H48" s="177">
        <f t="shared" si="82"/>
        <v>12.828325470799998</v>
      </c>
      <c r="I48" s="177">
        <f t="shared" si="82"/>
        <v>12.432325647599997</v>
      </c>
      <c r="J48" s="177">
        <f t="shared" si="82"/>
        <v>12.036325824399997</v>
      </c>
      <c r="K48" s="177">
        <f t="shared" si="82"/>
        <v>11.640326001199996</v>
      </c>
      <c r="L48" s="177">
        <f t="shared" si="82"/>
        <v>11.244326177999996</v>
      </c>
      <c r="M48" s="177">
        <f t="shared" si="82"/>
        <v>10.848326354799996</v>
      </c>
      <c r="N48" s="177">
        <f t="shared" si="82"/>
        <v>10.452326531599995</v>
      </c>
      <c r="O48" s="177">
        <f t="shared" si="82"/>
        <v>10.056326708399997</v>
      </c>
      <c r="P48" s="177">
        <f t="shared" si="82"/>
        <v>9.6603268851999964</v>
      </c>
      <c r="Q48" s="177">
        <f t="shared" si="82"/>
        <v>9.264327061999996</v>
      </c>
      <c r="R48" s="177">
        <f t="shared" si="82"/>
        <v>8.8683272387999956</v>
      </c>
      <c r="S48" s="177">
        <f t="shared" si="78"/>
        <v>8.472327415599997</v>
      </c>
      <c r="T48" s="177">
        <f t="shared" si="78"/>
        <v>8.0763275923999966</v>
      </c>
      <c r="U48" s="177">
        <f t="shared" si="78"/>
        <v>7.6803277691999963</v>
      </c>
      <c r="V48" s="177">
        <f t="shared" si="78"/>
        <v>7.2843279459999968</v>
      </c>
      <c r="W48" s="177">
        <f t="shared" si="78"/>
        <v>6.8883281227999973</v>
      </c>
      <c r="X48" s="177">
        <f t="shared" si="78"/>
        <v>6.4923282995999969</v>
      </c>
      <c r="Y48" s="177">
        <f t="shared" si="78"/>
        <v>6.0963284763999965</v>
      </c>
      <c r="Z48" s="177">
        <f t="shared" si="78"/>
        <v>5.700328653199997</v>
      </c>
      <c r="AA48" s="177">
        <f t="shared" si="15"/>
        <v>5.3043288300000002</v>
      </c>
      <c r="AB48" s="177">
        <f t="shared" si="83"/>
        <v>5.1711309016000007</v>
      </c>
      <c r="AC48" s="177">
        <f t="shared" si="83"/>
        <v>5.0379329732000002</v>
      </c>
      <c r="AD48" s="177">
        <f t="shared" si="83"/>
        <v>4.9047350447999998</v>
      </c>
      <c r="AE48" s="177">
        <f t="shared" si="83"/>
        <v>4.7715371164000002</v>
      </c>
      <c r="AF48" s="177">
        <f t="shared" si="83"/>
        <v>4.6383391879999998</v>
      </c>
      <c r="AG48" s="177">
        <f t="shared" si="83"/>
        <v>4.5051412595999993</v>
      </c>
      <c r="AH48" s="177">
        <f t="shared" si="83"/>
        <v>4.3719433311999998</v>
      </c>
      <c r="AI48" s="177">
        <f t="shared" si="83"/>
        <v>4.2387454027999993</v>
      </c>
      <c r="AJ48" s="177">
        <f t="shared" si="83"/>
        <v>4.1055474743999989</v>
      </c>
      <c r="AK48" s="177">
        <f t="shared" si="83"/>
        <v>3.9723495459999993</v>
      </c>
      <c r="AL48" s="177">
        <f t="shared" si="83"/>
        <v>3.8391516175999989</v>
      </c>
      <c r="AM48" s="177">
        <f t="shared" si="83"/>
        <v>3.7059536891999989</v>
      </c>
      <c r="AN48" s="177">
        <f t="shared" si="83"/>
        <v>3.5727557607999989</v>
      </c>
      <c r="AO48" s="177">
        <f t="shared" si="83"/>
        <v>3.4395578323999989</v>
      </c>
      <c r="AP48" s="177">
        <f t="shared" si="83"/>
        <v>3.3063599039999989</v>
      </c>
      <c r="AQ48" s="177">
        <f t="shared" si="83"/>
        <v>3.1731619755999994</v>
      </c>
      <c r="AR48" s="177">
        <f t="shared" si="79"/>
        <v>3.0399640471999989</v>
      </c>
      <c r="AS48" s="177">
        <f t="shared" si="79"/>
        <v>2.9067661187999994</v>
      </c>
      <c r="AT48" s="177">
        <f t="shared" si="79"/>
        <v>2.7735681903999989</v>
      </c>
      <c r="AU48" s="177">
        <f t="shared" si="79"/>
        <v>2.6403702619999989</v>
      </c>
      <c r="AV48" s="177">
        <f t="shared" si="79"/>
        <v>2.5071723335999989</v>
      </c>
      <c r="AW48" s="177">
        <f t="shared" si="79"/>
        <v>2.3739744051999989</v>
      </c>
      <c r="AX48" s="177">
        <f t="shared" si="79"/>
        <v>2.2407764767999989</v>
      </c>
      <c r="AY48" s="177">
        <f t="shared" si="79"/>
        <v>2.1075785483999989</v>
      </c>
      <c r="AZ48" s="177">
        <f t="shared" si="18"/>
        <v>1.97438062</v>
      </c>
      <c r="BA48" s="177">
        <f t="shared" si="74"/>
        <v>1.8912912534999999</v>
      </c>
      <c r="BB48" s="177">
        <f t="shared" si="88"/>
        <v>1.8082018870000001</v>
      </c>
      <c r="BC48" s="177">
        <f t="shared" si="88"/>
        <v>1.7251125204999997</v>
      </c>
      <c r="BD48" s="177">
        <f t="shared" si="88"/>
        <v>1.6420231539999999</v>
      </c>
      <c r="BE48" s="177">
        <f t="shared" si="88"/>
        <v>1.5589337874999996</v>
      </c>
      <c r="BF48" s="177">
        <f t="shared" si="88"/>
        <v>1.4758444209999997</v>
      </c>
      <c r="BG48" s="177">
        <f t="shared" si="88"/>
        <v>1.3927550544999994</v>
      </c>
      <c r="BH48" s="177">
        <f t="shared" si="88"/>
        <v>1.3096656879999995</v>
      </c>
      <c r="BI48" s="177">
        <f t="shared" si="88"/>
        <v>1.2265763214999994</v>
      </c>
      <c r="BJ48" s="177">
        <f t="shared" si="88"/>
        <v>1.1434869549999993</v>
      </c>
      <c r="BK48" s="177">
        <f t="shared" si="88"/>
        <v>1.0603975884999994</v>
      </c>
      <c r="BL48" s="177">
        <f t="shared" si="88"/>
        <v>0.97730822199999945</v>
      </c>
      <c r="BM48" s="177">
        <f t="shared" si="88"/>
        <v>0.89421885549999947</v>
      </c>
      <c r="BN48" s="177">
        <f t="shared" si="88"/>
        <v>0.81112948899999948</v>
      </c>
      <c r="BO48" s="177">
        <f t="shared" si="88"/>
        <v>0.7280401224999995</v>
      </c>
      <c r="BP48" s="177">
        <f t="shared" si="88"/>
        <v>0.64495075599999951</v>
      </c>
      <c r="BQ48" s="177">
        <f t="shared" si="86"/>
        <v>0.56186138949999953</v>
      </c>
      <c r="BR48" s="177">
        <f t="shared" si="86"/>
        <v>0.47877202299999955</v>
      </c>
      <c r="BS48" s="177">
        <f t="shared" si="86"/>
        <v>0.39568265649999951</v>
      </c>
      <c r="BT48" s="177">
        <f t="shared" si="21"/>
        <v>0.31259329000000002</v>
      </c>
      <c r="BU48" s="177">
        <f t="shared" si="76"/>
        <v>0.25007463200000002</v>
      </c>
      <c r="BV48" s="177">
        <f t="shared" si="76"/>
        <v>0.18755597400000001</v>
      </c>
      <c r="BW48" s="177">
        <f t="shared" si="76"/>
        <v>0.12503731600000001</v>
      </c>
      <c r="BX48" s="177">
        <f t="shared" si="76"/>
        <v>6.2518658000000005E-2</v>
      </c>
      <c r="BY48" s="177">
        <v>0</v>
      </c>
      <c r="BZ48" s="177">
        <f t="shared" si="77"/>
        <v>-5.6262656000000001E-2</v>
      </c>
      <c r="CA48" s="177">
        <f t="shared" si="77"/>
        <v>-0.112525312</v>
      </c>
      <c r="CB48" s="177">
        <f t="shared" si="77"/>
        <v>-0.16878796799999998</v>
      </c>
      <c r="CC48" s="177">
        <f t="shared" si="77"/>
        <v>-0.225050624</v>
      </c>
      <c r="CD48" s="177">
        <f t="shared" si="26"/>
        <v>-0.28131328</v>
      </c>
      <c r="CE48" s="177">
        <f t="shared" si="75"/>
        <v>-0.32618456750000002</v>
      </c>
      <c r="CF48" s="177">
        <f t="shared" si="89"/>
        <v>-0.37105585499999999</v>
      </c>
      <c r="CG48" s="177">
        <f t="shared" si="89"/>
        <v>-0.41592714250000001</v>
      </c>
      <c r="CH48" s="177">
        <f t="shared" si="89"/>
        <v>-0.46079842999999998</v>
      </c>
      <c r="CI48" s="177">
        <f t="shared" si="89"/>
        <v>-0.5056697175</v>
      </c>
      <c r="CJ48" s="177">
        <f t="shared" si="89"/>
        <v>-0.55054100499999992</v>
      </c>
      <c r="CK48" s="177">
        <f t="shared" si="89"/>
        <v>-0.59541229250000005</v>
      </c>
      <c r="CL48" s="177">
        <f t="shared" si="89"/>
        <v>-0.64028357999999996</v>
      </c>
      <c r="CM48" s="177">
        <f t="shared" si="89"/>
        <v>-0.68515486749999999</v>
      </c>
      <c r="CN48" s="177">
        <f t="shared" si="89"/>
        <v>-0.73002615500000001</v>
      </c>
      <c r="CO48" s="177">
        <f t="shared" si="89"/>
        <v>-0.77489744249999992</v>
      </c>
      <c r="CP48" s="177">
        <f t="shared" si="89"/>
        <v>-0.81976872999999995</v>
      </c>
      <c r="CQ48" s="177">
        <f t="shared" si="89"/>
        <v>-0.86464001750000008</v>
      </c>
      <c r="CR48" s="177">
        <f t="shared" si="89"/>
        <v>-0.9095113050000001</v>
      </c>
      <c r="CS48" s="177">
        <f t="shared" si="89"/>
        <v>-0.95438259250000013</v>
      </c>
      <c r="CT48" s="177">
        <f t="shared" si="89"/>
        <v>-0.99925388000000015</v>
      </c>
      <c r="CU48" s="177">
        <f t="shared" si="87"/>
        <v>-1.0441251675000003</v>
      </c>
      <c r="CV48" s="177">
        <f t="shared" si="87"/>
        <v>-1.0889964550000002</v>
      </c>
      <c r="CW48" s="177">
        <f t="shared" si="87"/>
        <v>-1.1338677425000003</v>
      </c>
      <c r="CX48" s="177">
        <f t="shared" si="29"/>
        <v>-1.17873903</v>
      </c>
      <c r="CY48" s="177">
        <f t="shared" si="84"/>
        <v>-1.2124016168</v>
      </c>
      <c r="CZ48" s="177">
        <f t="shared" si="84"/>
        <v>-1.2460642036</v>
      </c>
      <c r="DA48" s="177">
        <f t="shared" si="84"/>
        <v>-1.2797267904</v>
      </c>
      <c r="DB48" s="177">
        <f t="shared" si="84"/>
        <v>-1.3133893772</v>
      </c>
      <c r="DC48" s="177">
        <f t="shared" si="84"/>
        <v>-1.347051964</v>
      </c>
      <c r="DD48" s="177">
        <f t="shared" si="84"/>
        <v>-1.3807145508000001</v>
      </c>
      <c r="DE48" s="177">
        <f t="shared" si="84"/>
        <v>-1.4143771376000001</v>
      </c>
      <c r="DF48" s="177">
        <f t="shared" si="84"/>
        <v>-1.4480397244000001</v>
      </c>
      <c r="DG48" s="177">
        <f t="shared" si="84"/>
        <v>-1.4817023111999998</v>
      </c>
      <c r="DH48" s="177">
        <f t="shared" si="84"/>
        <v>-1.5153648980000001</v>
      </c>
      <c r="DI48" s="177">
        <f t="shared" si="84"/>
        <v>-1.5490274847999999</v>
      </c>
      <c r="DJ48" s="177">
        <f t="shared" si="84"/>
        <v>-1.5826900715999999</v>
      </c>
      <c r="DK48" s="177">
        <f t="shared" si="84"/>
        <v>-1.6163526583999999</v>
      </c>
      <c r="DL48" s="177">
        <f t="shared" si="84"/>
        <v>-1.6500152451999999</v>
      </c>
      <c r="DM48" s="177">
        <f t="shared" si="84"/>
        <v>-1.6836778319999999</v>
      </c>
      <c r="DN48" s="177">
        <f t="shared" si="84"/>
        <v>-1.7173404188000001</v>
      </c>
      <c r="DO48" s="177">
        <f t="shared" si="80"/>
        <v>-1.7510030055999999</v>
      </c>
      <c r="DP48" s="177">
        <f t="shared" si="80"/>
        <v>-1.7846655924000001</v>
      </c>
      <c r="DQ48" s="177">
        <f t="shared" si="80"/>
        <v>-1.8183281791999999</v>
      </c>
      <c r="DR48" s="177">
        <f t="shared" si="80"/>
        <v>-1.8519907660000001</v>
      </c>
      <c r="DS48" s="177">
        <f t="shared" si="80"/>
        <v>-1.8856533528000001</v>
      </c>
      <c r="DT48" s="177">
        <f t="shared" si="80"/>
        <v>-1.9193159396000001</v>
      </c>
      <c r="DU48" s="177">
        <f t="shared" si="80"/>
        <v>-1.9529785264000001</v>
      </c>
      <c r="DV48" s="177">
        <f t="shared" si="80"/>
        <v>-1.9866411132000001</v>
      </c>
      <c r="DW48" s="177">
        <f t="shared" si="32"/>
        <v>-2.0203036999999999</v>
      </c>
      <c r="DX48" s="177">
        <f t="shared" si="85"/>
        <v>-2.0762565579999999</v>
      </c>
      <c r="DY48" s="177">
        <f t="shared" si="85"/>
        <v>-2.1322094159999998</v>
      </c>
      <c r="DZ48" s="177">
        <f t="shared" si="85"/>
        <v>-2.1881622739999997</v>
      </c>
      <c r="EA48" s="177">
        <f t="shared" si="85"/>
        <v>-2.2441151320000001</v>
      </c>
      <c r="EB48" s="177">
        <f t="shared" si="85"/>
        <v>-2.3000679900000001</v>
      </c>
      <c r="EC48" s="177">
        <f t="shared" si="85"/>
        <v>-2.356020848</v>
      </c>
      <c r="ED48" s="177">
        <f t="shared" si="85"/>
        <v>-2.4119737059999999</v>
      </c>
      <c r="EE48" s="177">
        <f t="shared" si="85"/>
        <v>-2.4679265639999999</v>
      </c>
      <c r="EF48" s="177">
        <f t="shared" si="85"/>
        <v>-2.5238794220000003</v>
      </c>
      <c r="EG48" s="177">
        <f t="shared" si="85"/>
        <v>-2.5798322799999998</v>
      </c>
      <c r="EH48" s="177">
        <f t="shared" si="85"/>
        <v>-2.6357851380000001</v>
      </c>
      <c r="EI48" s="177">
        <f t="shared" si="85"/>
        <v>-2.6917379960000001</v>
      </c>
      <c r="EJ48" s="177">
        <f t="shared" si="85"/>
        <v>-2.747690854</v>
      </c>
      <c r="EK48" s="177">
        <f t="shared" si="85"/>
        <v>-2.803643712</v>
      </c>
      <c r="EL48" s="177">
        <f t="shared" si="85"/>
        <v>-2.8595965699999999</v>
      </c>
      <c r="EM48" s="177">
        <f t="shared" si="85"/>
        <v>-2.9155494280000003</v>
      </c>
      <c r="EN48" s="177">
        <f t="shared" si="81"/>
        <v>-2.9715022860000002</v>
      </c>
      <c r="EO48" s="177">
        <f t="shared" si="81"/>
        <v>-3.0274551440000002</v>
      </c>
      <c r="EP48" s="177">
        <f t="shared" si="81"/>
        <v>-3.0834080020000005</v>
      </c>
      <c r="EQ48" s="177">
        <f t="shared" si="81"/>
        <v>-3.13936086</v>
      </c>
      <c r="ER48" s="177">
        <f t="shared" si="81"/>
        <v>-3.1953137180000004</v>
      </c>
      <c r="ES48" s="177">
        <f t="shared" si="81"/>
        <v>-3.2512665760000004</v>
      </c>
      <c r="ET48" s="177">
        <f t="shared" si="81"/>
        <v>-3.3072194340000003</v>
      </c>
      <c r="EU48" s="177">
        <f t="shared" si="81"/>
        <v>-3.3631722920000007</v>
      </c>
      <c r="EV48" s="177">
        <f t="shared" si="35"/>
        <v>-3.4191251500000002</v>
      </c>
    </row>
    <row r="49" spans="1:152" x14ac:dyDescent="0.25">
      <c r="A49" s="84">
        <v>38412</v>
      </c>
      <c r="B49" s="177">
        <f t="shared" si="12"/>
        <v>14.958354080000001</v>
      </c>
      <c r="C49" s="177">
        <f t="shared" si="82"/>
        <v>14.573388139200002</v>
      </c>
      <c r="D49" s="177">
        <f t="shared" si="82"/>
        <v>14.188422198400001</v>
      </c>
      <c r="E49" s="177">
        <f t="shared" si="82"/>
        <v>13.803456257600001</v>
      </c>
      <c r="F49" s="177">
        <f t="shared" si="82"/>
        <v>13.4184903168</v>
      </c>
      <c r="G49" s="177">
        <f t="shared" si="82"/>
        <v>13.033524375999999</v>
      </c>
      <c r="H49" s="177">
        <f t="shared" si="82"/>
        <v>12.648558435199998</v>
      </c>
      <c r="I49" s="177">
        <f t="shared" si="82"/>
        <v>12.263592494399999</v>
      </c>
      <c r="J49" s="177">
        <f t="shared" si="82"/>
        <v>11.878626553599998</v>
      </c>
      <c r="K49" s="177">
        <f t="shared" si="82"/>
        <v>11.493660612799999</v>
      </c>
      <c r="L49" s="177">
        <f t="shared" si="82"/>
        <v>11.108694671999999</v>
      </c>
      <c r="M49" s="177">
        <f t="shared" si="82"/>
        <v>10.723728731199998</v>
      </c>
      <c r="N49" s="177">
        <f t="shared" si="82"/>
        <v>10.338762790399997</v>
      </c>
      <c r="O49" s="177">
        <f t="shared" si="82"/>
        <v>9.9537968495999962</v>
      </c>
      <c r="P49" s="177">
        <f t="shared" si="82"/>
        <v>9.5688309087999972</v>
      </c>
      <c r="Q49" s="177">
        <f t="shared" si="82"/>
        <v>9.1838649679999982</v>
      </c>
      <c r="R49" s="177">
        <f t="shared" si="82"/>
        <v>8.7988990271999974</v>
      </c>
      <c r="S49" s="177">
        <f t="shared" si="78"/>
        <v>8.4139330863999966</v>
      </c>
      <c r="T49" s="177">
        <f t="shared" si="78"/>
        <v>8.0289671455999976</v>
      </c>
      <c r="U49" s="177">
        <f t="shared" si="78"/>
        <v>7.6440012047999977</v>
      </c>
      <c r="V49" s="177">
        <f t="shared" si="78"/>
        <v>7.2590352639999978</v>
      </c>
      <c r="W49" s="177">
        <f t="shared" si="78"/>
        <v>6.874069323199997</v>
      </c>
      <c r="X49" s="177">
        <f t="shared" si="78"/>
        <v>6.4891033823999971</v>
      </c>
      <c r="Y49" s="177">
        <f t="shared" si="78"/>
        <v>6.1041374415999972</v>
      </c>
      <c r="Z49" s="177">
        <f t="shared" si="78"/>
        <v>5.7191715007999964</v>
      </c>
      <c r="AA49" s="177">
        <f t="shared" si="15"/>
        <v>5.33420556</v>
      </c>
      <c r="AB49" s="177">
        <f t="shared" si="83"/>
        <v>5.1968780884000001</v>
      </c>
      <c r="AC49" s="177">
        <f t="shared" si="83"/>
        <v>5.0595506167999993</v>
      </c>
      <c r="AD49" s="177">
        <f t="shared" si="83"/>
        <v>4.9222231451999994</v>
      </c>
      <c r="AE49" s="177">
        <f t="shared" si="83"/>
        <v>4.7848956735999995</v>
      </c>
      <c r="AF49" s="177">
        <f t="shared" si="83"/>
        <v>4.6475682019999995</v>
      </c>
      <c r="AG49" s="177">
        <f t="shared" si="83"/>
        <v>4.5102407303999987</v>
      </c>
      <c r="AH49" s="177">
        <f t="shared" si="83"/>
        <v>4.3729132587999988</v>
      </c>
      <c r="AI49" s="177">
        <f t="shared" si="83"/>
        <v>4.2355857871999989</v>
      </c>
      <c r="AJ49" s="177">
        <f t="shared" si="83"/>
        <v>4.098258315599999</v>
      </c>
      <c r="AK49" s="177">
        <f t="shared" si="83"/>
        <v>3.9609308439999991</v>
      </c>
      <c r="AL49" s="177">
        <f t="shared" si="83"/>
        <v>3.8236033723999983</v>
      </c>
      <c r="AM49" s="177">
        <f t="shared" si="83"/>
        <v>3.6862759007999983</v>
      </c>
      <c r="AN49" s="177">
        <f t="shared" si="83"/>
        <v>3.5489484291999984</v>
      </c>
      <c r="AO49" s="177">
        <f t="shared" si="83"/>
        <v>3.4116209575999985</v>
      </c>
      <c r="AP49" s="177">
        <f t="shared" si="83"/>
        <v>3.2742934859999986</v>
      </c>
      <c r="AQ49" s="177">
        <f t="shared" si="83"/>
        <v>3.1369660143999987</v>
      </c>
      <c r="AR49" s="177">
        <f t="shared" si="79"/>
        <v>2.9996385427999988</v>
      </c>
      <c r="AS49" s="177">
        <f t="shared" si="79"/>
        <v>2.8623110711999988</v>
      </c>
      <c r="AT49" s="177">
        <f t="shared" si="79"/>
        <v>2.7249835995999989</v>
      </c>
      <c r="AU49" s="177">
        <f t="shared" si="79"/>
        <v>2.587656127999999</v>
      </c>
      <c r="AV49" s="177">
        <f t="shared" si="79"/>
        <v>2.4503286563999991</v>
      </c>
      <c r="AW49" s="177">
        <f t="shared" si="79"/>
        <v>2.3130011847999987</v>
      </c>
      <c r="AX49" s="177">
        <f t="shared" si="79"/>
        <v>2.1756737131999988</v>
      </c>
      <c r="AY49" s="177">
        <f t="shared" si="79"/>
        <v>2.0383462415999989</v>
      </c>
      <c r="AZ49" s="177">
        <f t="shared" si="18"/>
        <v>1.9010187700000001</v>
      </c>
      <c r="BA49" s="177">
        <f t="shared" si="74"/>
        <v>1.8202303944999998</v>
      </c>
      <c r="BB49" s="177">
        <f t="shared" si="88"/>
        <v>1.7394420189999997</v>
      </c>
      <c r="BC49" s="177">
        <f t="shared" si="88"/>
        <v>1.6586536434999997</v>
      </c>
      <c r="BD49" s="177">
        <f t="shared" si="88"/>
        <v>1.5778652679999996</v>
      </c>
      <c r="BE49" s="177">
        <f t="shared" si="88"/>
        <v>1.4970768924999995</v>
      </c>
      <c r="BF49" s="177">
        <f t="shared" si="88"/>
        <v>1.4162885169999995</v>
      </c>
      <c r="BG49" s="177">
        <f t="shared" si="88"/>
        <v>1.3355001414999994</v>
      </c>
      <c r="BH49" s="177">
        <f t="shared" si="88"/>
        <v>1.2547117659999993</v>
      </c>
      <c r="BI49" s="177">
        <f t="shared" si="88"/>
        <v>1.1739233904999993</v>
      </c>
      <c r="BJ49" s="177">
        <f t="shared" si="88"/>
        <v>1.0931350149999992</v>
      </c>
      <c r="BK49" s="177">
        <f t="shared" si="88"/>
        <v>1.0123466394999994</v>
      </c>
      <c r="BL49" s="177">
        <f t="shared" si="88"/>
        <v>0.93155826399999941</v>
      </c>
      <c r="BM49" s="177">
        <f t="shared" si="88"/>
        <v>0.85076988849999946</v>
      </c>
      <c r="BN49" s="177">
        <f t="shared" si="88"/>
        <v>0.7699815129999994</v>
      </c>
      <c r="BO49" s="177">
        <f t="shared" si="88"/>
        <v>0.68919313749999944</v>
      </c>
      <c r="BP49" s="177">
        <f t="shared" si="88"/>
        <v>0.60840476199999949</v>
      </c>
      <c r="BQ49" s="177">
        <f t="shared" si="86"/>
        <v>0.52761638649999953</v>
      </c>
      <c r="BR49" s="177">
        <f t="shared" si="86"/>
        <v>0.44682801099999947</v>
      </c>
      <c r="BS49" s="177">
        <f t="shared" si="86"/>
        <v>0.36603963549999952</v>
      </c>
      <c r="BT49" s="177">
        <f t="shared" si="21"/>
        <v>0.28525126000000001</v>
      </c>
      <c r="BU49" s="177">
        <f t="shared" si="76"/>
        <v>0.22820100800000001</v>
      </c>
      <c r="BV49" s="177">
        <f t="shared" si="76"/>
        <v>0.17115075599999999</v>
      </c>
      <c r="BW49" s="177">
        <f t="shared" si="76"/>
        <v>0.11410050400000001</v>
      </c>
      <c r="BX49" s="177">
        <f t="shared" si="76"/>
        <v>5.7050252000000003E-2</v>
      </c>
      <c r="BY49" s="177">
        <v>0</v>
      </c>
      <c r="BZ49" s="177">
        <f t="shared" si="77"/>
        <v>-4.9784949999999994E-2</v>
      </c>
      <c r="CA49" s="177">
        <f t="shared" si="77"/>
        <v>-9.9569899999999989E-2</v>
      </c>
      <c r="CB49" s="177">
        <f t="shared" si="77"/>
        <v>-0.14935484999999998</v>
      </c>
      <c r="CC49" s="177">
        <f t="shared" si="77"/>
        <v>-0.19913979999999998</v>
      </c>
      <c r="CD49" s="177">
        <f t="shared" si="26"/>
        <v>-0.24892474999999997</v>
      </c>
      <c r="CE49" s="177">
        <f t="shared" si="75"/>
        <v>-0.28547622749999996</v>
      </c>
      <c r="CF49" s="177">
        <f t="shared" si="89"/>
        <v>-0.322027705</v>
      </c>
      <c r="CG49" s="177">
        <f t="shared" si="89"/>
        <v>-0.35857918249999998</v>
      </c>
      <c r="CH49" s="177">
        <f t="shared" si="89"/>
        <v>-0.39513065999999997</v>
      </c>
      <c r="CI49" s="177">
        <f t="shared" si="89"/>
        <v>-0.43168213749999995</v>
      </c>
      <c r="CJ49" s="177">
        <f t="shared" si="89"/>
        <v>-0.46823361499999994</v>
      </c>
      <c r="CK49" s="177">
        <f t="shared" si="89"/>
        <v>-0.50478509249999992</v>
      </c>
      <c r="CL49" s="177">
        <f t="shared" si="89"/>
        <v>-0.54133656999999991</v>
      </c>
      <c r="CM49" s="177">
        <f t="shared" si="89"/>
        <v>-0.57788804749999989</v>
      </c>
      <c r="CN49" s="177">
        <f t="shared" si="89"/>
        <v>-0.61443952499999988</v>
      </c>
      <c r="CO49" s="177">
        <f t="shared" si="89"/>
        <v>-0.65099100249999986</v>
      </c>
      <c r="CP49" s="177">
        <f t="shared" si="89"/>
        <v>-0.68754247999999984</v>
      </c>
      <c r="CQ49" s="177">
        <f t="shared" si="89"/>
        <v>-0.72409395749999994</v>
      </c>
      <c r="CR49" s="177">
        <f t="shared" si="89"/>
        <v>-0.76064543500000004</v>
      </c>
      <c r="CS49" s="177">
        <f t="shared" si="89"/>
        <v>-0.79719691250000002</v>
      </c>
      <c r="CT49" s="177">
        <f t="shared" si="89"/>
        <v>-0.83374839000000001</v>
      </c>
      <c r="CU49" s="177">
        <f t="shared" si="87"/>
        <v>-0.87029986749999999</v>
      </c>
      <c r="CV49" s="177">
        <f t="shared" si="87"/>
        <v>-0.90685134499999998</v>
      </c>
      <c r="CW49" s="177">
        <f t="shared" si="87"/>
        <v>-0.94340282250000018</v>
      </c>
      <c r="CX49" s="177">
        <f t="shared" si="29"/>
        <v>-0.97995429999999994</v>
      </c>
      <c r="CY49" s="177">
        <f t="shared" si="84"/>
        <v>-1.0036819883999999</v>
      </c>
      <c r="CZ49" s="177">
        <f t="shared" si="84"/>
        <v>-1.0274096768000001</v>
      </c>
      <c r="DA49" s="177">
        <f t="shared" si="84"/>
        <v>-1.0511373652</v>
      </c>
      <c r="DB49" s="177">
        <f t="shared" si="84"/>
        <v>-1.0748650536</v>
      </c>
      <c r="DC49" s="177">
        <f t="shared" si="84"/>
        <v>-1.0985927419999999</v>
      </c>
      <c r="DD49" s="177">
        <f t="shared" si="84"/>
        <v>-1.1223204304000001</v>
      </c>
      <c r="DE49" s="177">
        <f t="shared" si="84"/>
        <v>-1.1460481188</v>
      </c>
      <c r="DF49" s="177">
        <f t="shared" si="84"/>
        <v>-1.1697758072</v>
      </c>
      <c r="DG49" s="177">
        <f t="shared" si="84"/>
        <v>-1.1935034955999999</v>
      </c>
      <c r="DH49" s="177">
        <f t="shared" si="84"/>
        <v>-1.2172311840000001</v>
      </c>
      <c r="DI49" s="177">
        <f t="shared" si="84"/>
        <v>-1.2409588724</v>
      </c>
      <c r="DJ49" s="177">
        <f t="shared" si="84"/>
        <v>-1.2646865608</v>
      </c>
      <c r="DK49" s="177">
        <f t="shared" si="84"/>
        <v>-1.2884142492000001</v>
      </c>
      <c r="DL49" s="177">
        <f t="shared" si="84"/>
        <v>-1.3121419376000001</v>
      </c>
      <c r="DM49" s="177">
        <f t="shared" si="84"/>
        <v>-1.335869626</v>
      </c>
      <c r="DN49" s="177">
        <f t="shared" si="84"/>
        <v>-1.3595973144000002</v>
      </c>
      <c r="DO49" s="177">
        <f t="shared" si="80"/>
        <v>-1.3833250028000001</v>
      </c>
      <c r="DP49" s="177">
        <f t="shared" si="80"/>
        <v>-1.4070526912000001</v>
      </c>
      <c r="DQ49" s="177">
        <f t="shared" si="80"/>
        <v>-1.4307803796000003</v>
      </c>
      <c r="DR49" s="177">
        <f t="shared" si="80"/>
        <v>-1.4545080680000002</v>
      </c>
      <c r="DS49" s="177">
        <f t="shared" si="80"/>
        <v>-1.4782357564000002</v>
      </c>
      <c r="DT49" s="177">
        <f t="shared" si="80"/>
        <v>-1.5019634448000003</v>
      </c>
      <c r="DU49" s="177">
        <f t="shared" si="80"/>
        <v>-1.5256911332000003</v>
      </c>
      <c r="DV49" s="177">
        <f t="shared" si="80"/>
        <v>-1.5494188216000002</v>
      </c>
      <c r="DW49" s="177">
        <f t="shared" si="32"/>
        <v>-1.5731465100000002</v>
      </c>
      <c r="DX49" s="177">
        <f t="shared" si="85"/>
        <v>-1.6099640684000001</v>
      </c>
      <c r="DY49" s="177">
        <f t="shared" si="85"/>
        <v>-1.6467816268000002</v>
      </c>
      <c r="DZ49" s="177">
        <f t="shared" si="85"/>
        <v>-1.6835991852000001</v>
      </c>
      <c r="EA49" s="177">
        <f t="shared" si="85"/>
        <v>-1.7204167436000002</v>
      </c>
      <c r="EB49" s="177">
        <f t="shared" si="85"/>
        <v>-1.7572343020000001</v>
      </c>
      <c r="EC49" s="177">
        <f t="shared" si="85"/>
        <v>-1.7940518604000002</v>
      </c>
      <c r="ED49" s="177">
        <f t="shared" si="85"/>
        <v>-1.8308694188000001</v>
      </c>
      <c r="EE49" s="177">
        <f t="shared" si="85"/>
        <v>-1.8676869772</v>
      </c>
      <c r="EF49" s="177">
        <f t="shared" si="85"/>
        <v>-1.9045045356000001</v>
      </c>
      <c r="EG49" s="177">
        <f t="shared" si="85"/>
        <v>-1.941322094</v>
      </c>
      <c r="EH49" s="177">
        <f t="shared" si="85"/>
        <v>-1.9781396523999999</v>
      </c>
      <c r="EI49" s="177">
        <f t="shared" si="85"/>
        <v>-2.0149572108</v>
      </c>
      <c r="EJ49" s="177">
        <f t="shared" si="85"/>
        <v>-2.0517747691999997</v>
      </c>
      <c r="EK49" s="177">
        <f t="shared" si="85"/>
        <v>-2.0885923275999998</v>
      </c>
      <c r="EL49" s="177">
        <f t="shared" si="85"/>
        <v>-2.1254098859999999</v>
      </c>
      <c r="EM49" s="177">
        <f t="shared" si="85"/>
        <v>-2.1622274444</v>
      </c>
      <c r="EN49" s="177">
        <f t="shared" si="81"/>
        <v>-2.1990450028000001</v>
      </c>
      <c r="EO49" s="177">
        <f t="shared" si="81"/>
        <v>-2.2358625611999998</v>
      </c>
      <c r="EP49" s="177">
        <f t="shared" si="81"/>
        <v>-2.2726801195999999</v>
      </c>
      <c r="EQ49" s="177">
        <f t="shared" si="81"/>
        <v>-2.3094976780000001</v>
      </c>
      <c r="ER49" s="177">
        <f t="shared" si="81"/>
        <v>-2.3463152363999997</v>
      </c>
      <c r="ES49" s="177">
        <f t="shared" si="81"/>
        <v>-2.3831327947999998</v>
      </c>
      <c r="ET49" s="177">
        <f t="shared" si="81"/>
        <v>-2.4199503532</v>
      </c>
      <c r="EU49" s="177">
        <f t="shared" si="81"/>
        <v>-2.4567679116000001</v>
      </c>
      <c r="EV49" s="177">
        <f t="shared" si="35"/>
        <v>-2.4935854699999997</v>
      </c>
    </row>
    <row r="50" spans="1:152" x14ac:dyDescent="0.25">
      <c r="A50" s="84">
        <v>38443</v>
      </c>
      <c r="B50" s="177">
        <f t="shared" si="12"/>
        <v>14.501763110000001</v>
      </c>
      <c r="C50" s="177">
        <f t="shared" si="82"/>
        <v>14.160991812000001</v>
      </c>
      <c r="D50" s="177">
        <f t="shared" si="82"/>
        <v>13.820220513999999</v>
      </c>
      <c r="E50" s="177">
        <f t="shared" si="82"/>
        <v>13.479449215999999</v>
      </c>
      <c r="F50" s="177">
        <f t="shared" si="82"/>
        <v>13.138677917999999</v>
      </c>
      <c r="G50" s="177">
        <f t="shared" si="82"/>
        <v>12.797906619999999</v>
      </c>
      <c r="H50" s="177">
        <f t="shared" si="82"/>
        <v>12.457135321999999</v>
      </c>
      <c r="I50" s="177">
        <f t="shared" si="82"/>
        <v>12.116364023999999</v>
      </c>
      <c r="J50" s="177">
        <f t="shared" si="82"/>
        <v>11.775592725999999</v>
      </c>
      <c r="K50" s="177">
        <f t="shared" si="82"/>
        <v>11.434821427999998</v>
      </c>
      <c r="L50" s="177">
        <f t="shared" si="82"/>
        <v>11.094050129999998</v>
      </c>
      <c r="M50" s="177">
        <f t="shared" si="82"/>
        <v>10.753278831999996</v>
      </c>
      <c r="N50" s="177">
        <f t="shared" si="82"/>
        <v>10.412507533999996</v>
      </c>
      <c r="O50" s="177">
        <f t="shared" si="82"/>
        <v>10.071736235999996</v>
      </c>
      <c r="P50" s="177">
        <f t="shared" si="82"/>
        <v>9.7309649379999961</v>
      </c>
      <c r="Q50" s="177">
        <f t="shared" si="82"/>
        <v>9.3901936399999979</v>
      </c>
      <c r="R50" s="177">
        <f t="shared" si="82"/>
        <v>9.049422341999998</v>
      </c>
      <c r="S50" s="177">
        <f t="shared" si="78"/>
        <v>8.708651043999998</v>
      </c>
      <c r="T50" s="177">
        <f t="shared" si="78"/>
        <v>8.3678797459999981</v>
      </c>
      <c r="U50" s="177">
        <f t="shared" si="78"/>
        <v>8.0271084479999981</v>
      </c>
      <c r="V50" s="177">
        <f t="shared" si="78"/>
        <v>7.6863371499999973</v>
      </c>
      <c r="W50" s="177">
        <f t="shared" si="78"/>
        <v>7.3455658519999973</v>
      </c>
      <c r="X50" s="177">
        <f t="shared" si="78"/>
        <v>7.0047945539999974</v>
      </c>
      <c r="Y50" s="177">
        <f t="shared" si="78"/>
        <v>6.6640232559999975</v>
      </c>
      <c r="Z50" s="177">
        <f t="shared" si="78"/>
        <v>6.3232519579999975</v>
      </c>
      <c r="AA50" s="177">
        <f t="shared" si="15"/>
        <v>5.9824806600000002</v>
      </c>
      <c r="AB50" s="177">
        <f t="shared" si="83"/>
        <v>5.8331660807999999</v>
      </c>
      <c r="AC50" s="177">
        <f t="shared" si="83"/>
        <v>5.6838515015999995</v>
      </c>
      <c r="AD50" s="177">
        <f t="shared" si="83"/>
        <v>5.5345369223999992</v>
      </c>
      <c r="AE50" s="177">
        <f t="shared" si="83"/>
        <v>5.3852223431999997</v>
      </c>
      <c r="AF50" s="177">
        <f t="shared" si="83"/>
        <v>5.2359077639999994</v>
      </c>
      <c r="AG50" s="177">
        <f t="shared" si="83"/>
        <v>5.0865931847999999</v>
      </c>
      <c r="AH50" s="177">
        <f t="shared" si="83"/>
        <v>4.9372786055999995</v>
      </c>
      <c r="AI50" s="177">
        <f t="shared" si="83"/>
        <v>4.7879640263999992</v>
      </c>
      <c r="AJ50" s="177">
        <f t="shared" si="83"/>
        <v>4.6386494471999988</v>
      </c>
      <c r="AK50" s="177">
        <f t="shared" si="83"/>
        <v>4.4893348679999985</v>
      </c>
      <c r="AL50" s="177">
        <f t="shared" si="83"/>
        <v>4.3400202887999981</v>
      </c>
      <c r="AM50" s="177">
        <f t="shared" si="83"/>
        <v>4.1907057095999987</v>
      </c>
      <c r="AN50" s="177">
        <f t="shared" si="83"/>
        <v>4.0413911303999983</v>
      </c>
      <c r="AO50" s="177">
        <f t="shared" si="83"/>
        <v>3.8920765511999988</v>
      </c>
      <c r="AP50" s="177">
        <f t="shared" si="83"/>
        <v>3.7427619719999985</v>
      </c>
      <c r="AQ50" s="177">
        <f t="shared" si="83"/>
        <v>3.5934473927999986</v>
      </c>
      <c r="AR50" s="177">
        <f t="shared" si="79"/>
        <v>3.4441328135999987</v>
      </c>
      <c r="AS50" s="177">
        <f t="shared" si="79"/>
        <v>3.2948182343999988</v>
      </c>
      <c r="AT50" s="177">
        <f t="shared" si="79"/>
        <v>3.1455036551999989</v>
      </c>
      <c r="AU50" s="177">
        <f t="shared" si="79"/>
        <v>2.9961890759999985</v>
      </c>
      <c r="AV50" s="177">
        <f t="shared" si="79"/>
        <v>2.8468744967999986</v>
      </c>
      <c r="AW50" s="177">
        <f t="shared" si="79"/>
        <v>2.6975599175999987</v>
      </c>
      <c r="AX50" s="177">
        <f t="shared" si="79"/>
        <v>2.5482453383999988</v>
      </c>
      <c r="AY50" s="177">
        <f t="shared" si="79"/>
        <v>2.3989307591999984</v>
      </c>
      <c r="AZ50" s="177">
        <f t="shared" si="18"/>
        <v>2.2496161799999999</v>
      </c>
      <c r="BA50" s="177">
        <f t="shared" si="74"/>
        <v>2.1547202609999996</v>
      </c>
      <c r="BB50" s="177">
        <f t="shared" si="88"/>
        <v>2.0598243419999998</v>
      </c>
      <c r="BC50" s="177">
        <f t="shared" si="88"/>
        <v>1.9649284229999997</v>
      </c>
      <c r="BD50" s="177">
        <f t="shared" si="88"/>
        <v>1.8700325039999994</v>
      </c>
      <c r="BE50" s="177">
        <f t="shared" si="88"/>
        <v>1.7751365849999994</v>
      </c>
      <c r="BF50" s="177">
        <f t="shared" si="88"/>
        <v>1.6802406659999993</v>
      </c>
      <c r="BG50" s="177">
        <f t="shared" si="88"/>
        <v>1.5853447469999993</v>
      </c>
      <c r="BH50" s="177">
        <f t="shared" si="88"/>
        <v>1.4904488279999992</v>
      </c>
      <c r="BI50" s="177">
        <f t="shared" si="88"/>
        <v>1.3955529089999992</v>
      </c>
      <c r="BJ50" s="177">
        <f t="shared" si="88"/>
        <v>1.3006569899999991</v>
      </c>
      <c r="BK50" s="177">
        <f t="shared" si="88"/>
        <v>1.2057610709999991</v>
      </c>
      <c r="BL50" s="177">
        <f t="shared" si="88"/>
        <v>1.1108651519999992</v>
      </c>
      <c r="BM50" s="177">
        <f t="shared" si="88"/>
        <v>1.0159692329999992</v>
      </c>
      <c r="BN50" s="177">
        <f t="shared" si="88"/>
        <v>0.92107331399999925</v>
      </c>
      <c r="BO50" s="177">
        <f t="shared" si="88"/>
        <v>0.82617739499999931</v>
      </c>
      <c r="BP50" s="177">
        <f t="shared" si="88"/>
        <v>0.73128147599999926</v>
      </c>
      <c r="BQ50" s="177">
        <f t="shared" si="86"/>
        <v>0.63638555699999932</v>
      </c>
      <c r="BR50" s="177">
        <f t="shared" si="86"/>
        <v>0.54148963799999938</v>
      </c>
      <c r="BS50" s="177">
        <f t="shared" si="86"/>
        <v>0.44659371899999933</v>
      </c>
      <c r="BT50" s="177">
        <f t="shared" si="21"/>
        <v>0.35169779999999995</v>
      </c>
      <c r="BU50" s="177">
        <f t="shared" si="76"/>
        <v>0.28135823999999998</v>
      </c>
      <c r="BV50" s="177">
        <f t="shared" si="76"/>
        <v>0.21101867999999996</v>
      </c>
      <c r="BW50" s="177">
        <f t="shared" si="76"/>
        <v>0.14067911999999999</v>
      </c>
      <c r="BX50" s="177">
        <f t="shared" si="76"/>
        <v>7.0339559999999995E-2</v>
      </c>
      <c r="BY50" s="177">
        <v>0</v>
      </c>
      <c r="BZ50" s="177">
        <f t="shared" si="77"/>
        <v>-6.250195800000001E-2</v>
      </c>
      <c r="CA50" s="177">
        <f t="shared" si="77"/>
        <v>-0.12500391600000002</v>
      </c>
      <c r="CB50" s="177">
        <f t="shared" si="77"/>
        <v>-0.18750587399999999</v>
      </c>
      <c r="CC50" s="177">
        <f t="shared" si="77"/>
        <v>-0.25000783200000004</v>
      </c>
      <c r="CD50" s="177">
        <f t="shared" si="26"/>
        <v>-0.31250979000000001</v>
      </c>
      <c r="CE50" s="177">
        <f t="shared" si="75"/>
        <v>-0.36013578400000001</v>
      </c>
      <c r="CF50" s="177">
        <f t="shared" si="89"/>
        <v>-0.40776177800000002</v>
      </c>
      <c r="CG50" s="177">
        <f t="shared" si="89"/>
        <v>-0.45538777200000002</v>
      </c>
      <c r="CH50" s="177">
        <f t="shared" si="89"/>
        <v>-0.50301376600000003</v>
      </c>
      <c r="CI50" s="177">
        <f t="shared" si="89"/>
        <v>-0.55063976000000003</v>
      </c>
      <c r="CJ50" s="177">
        <f t="shared" si="89"/>
        <v>-0.59826575400000004</v>
      </c>
      <c r="CK50" s="177">
        <f t="shared" si="89"/>
        <v>-0.64589174800000004</v>
      </c>
      <c r="CL50" s="177">
        <f t="shared" si="89"/>
        <v>-0.69351774200000005</v>
      </c>
      <c r="CM50" s="177">
        <f t="shared" si="89"/>
        <v>-0.74114373599999994</v>
      </c>
      <c r="CN50" s="177">
        <f t="shared" si="89"/>
        <v>-0.78876973000000006</v>
      </c>
      <c r="CO50" s="177">
        <f t="shared" si="89"/>
        <v>-0.83639572399999995</v>
      </c>
      <c r="CP50" s="177">
        <f t="shared" si="89"/>
        <v>-0.88402171800000007</v>
      </c>
      <c r="CQ50" s="177">
        <f t="shared" si="89"/>
        <v>-0.93164771200000007</v>
      </c>
      <c r="CR50" s="177">
        <f t="shared" si="89"/>
        <v>-0.97927370600000019</v>
      </c>
      <c r="CS50" s="177">
        <f t="shared" si="89"/>
        <v>-1.0268997000000002</v>
      </c>
      <c r="CT50" s="177">
        <f t="shared" si="89"/>
        <v>-1.0745256940000001</v>
      </c>
      <c r="CU50" s="177">
        <f t="shared" si="87"/>
        <v>-1.1221516880000002</v>
      </c>
      <c r="CV50" s="177">
        <f t="shared" si="87"/>
        <v>-1.1697776820000003</v>
      </c>
      <c r="CW50" s="177">
        <f t="shared" si="87"/>
        <v>-1.2174036760000004</v>
      </c>
      <c r="CX50" s="177">
        <f t="shared" si="29"/>
        <v>-1.2650296700000001</v>
      </c>
      <c r="CY50" s="177">
        <f t="shared" si="84"/>
        <v>-1.2969105136000001</v>
      </c>
      <c r="CZ50" s="177">
        <f t="shared" si="84"/>
        <v>-1.3287913572000001</v>
      </c>
      <c r="DA50" s="177">
        <f t="shared" si="84"/>
        <v>-1.3606722008000001</v>
      </c>
      <c r="DB50" s="177">
        <f t="shared" si="84"/>
        <v>-1.3925530444000001</v>
      </c>
      <c r="DC50" s="177">
        <f t="shared" si="84"/>
        <v>-1.424433888</v>
      </c>
      <c r="DD50" s="177">
        <f t="shared" si="84"/>
        <v>-1.4563147316</v>
      </c>
      <c r="DE50" s="177">
        <f t="shared" si="84"/>
        <v>-1.4881955752</v>
      </c>
      <c r="DF50" s="177">
        <f t="shared" si="84"/>
        <v>-1.5200764188</v>
      </c>
      <c r="DG50" s="177">
        <f t="shared" si="84"/>
        <v>-1.5519572624</v>
      </c>
      <c r="DH50" s="177">
        <f t="shared" si="84"/>
        <v>-1.583838106</v>
      </c>
      <c r="DI50" s="177">
        <f t="shared" si="84"/>
        <v>-1.6157189496</v>
      </c>
      <c r="DJ50" s="177">
        <f t="shared" si="84"/>
        <v>-1.6475997931999999</v>
      </c>
      <c r="DK50" s="177">
        <f t="shared" si="84"/>
        <v>-1.6794806367999999</v>
      </c>
      <c r="DL50" s="177">
        <f t="shared" si="84"/>
        <v>-1.7113614803999999</v>
      </c>
      <c r="DM50" s="177">
        <f t="shared" si="84"/>
        <v>-1.7432423240000001</v>
      </c>
      <c r="DN50" s="177">
        <f t="shared" si="84"/>
        <v>-1.7751231675999999</v>
      </c>
      <c r="DO50" s="177">
        <f t="shared" si="80"/>
        <v>-1.8070040112000001</v>
      </c>
      <c r="DP50" s="177">
        <f t="shared" si="80"/>
        <v>-1.8388848548000001</v>
      </c>
      <c r="DQ50" s="177">
        <f t="shared" si="80"/>
        <v>-1.8707656984000001</v>
      </c>
      <c r="DR50" s="177">
        <f t="shared" si="80"/>
        <v>-1.9026465420000003</v>
      </c>
      <c r="DS50" s="177">
        <f t="shared" si="80"/>
        <v>-1.9345273856</v>
      </c>
      <c r="DT50" s="177">
        <f t="shared" si="80"/>
        <v>-1.9664082292000002</v>
      </c>
      <c r="DU50" s="177">
        <f t="shared" si="80"/>
        <v>-1.9982890728000002</v>
      </c>
      <c r="DV50" s="177">
        <f t="shared" si="80"/>
        <v>-2.0301699164000002</v>
      </c>
      <c r="DW50" s="177">
        <f t="shared" si="32"/>
        <v>-2.06205076</v>
      </c>
      <c r="DX50" s="177">
        <f t="shared" si="85"/>
        <v>-2.1080089507999999</v>
      </c>
      <c r="DY50" s="177">
        <f t="shared" si="85"/>
        <v>-2.1539671415999999</v>
      </c>
      <c r="DZ50" s="177">
        <f t="shared" si="85"/>
        <v>-2.1999253323999999</v>
      </c>
      <c r="EA50" s="177">
        <f t="shared" si="85"/>
        <v>-2.2458835231999998</v>
      </c>
      <c r="EB50" s="177">
        <f t="shared" si="85"/>
        <v>-2.2918417139999998</v>
      </c>
      <c r="EC50" s="177">
        <f t="shared" si="85"/>
        <v>-2.3377999047999998</v>
      </c>
      <c r="ED50" s="177">
        <f t="shared" si="85"/>
        <v>-2.3837580956000002</v>
      </c>
      <c r="EE50" s="177">
        <f t="shared" si="85"/>
        <v>-2.4297162864000001</v>
      </c>
      <c r="EF50" s="177">
        <f t="shared" si="85"/>
        <v>-2.4756744772000001</v>
      </c>
      <c r="EG50" s="177">
        <f t="shared" si="85"/>
        <v>-2.5216326680000001</v>
      </c>
      <c r="EH50" s="177">
        <f t="shared" si="85"/>
        <v>-2.5675908588</v>
      </c>
      <c r="EI50" s="177">
        <f t="shared" si="85"/>
        <v>-2.6135490496</v>
      </c>
      <c r="EJ50" s="177">
        <f t="shared" si="85"/>
        <v>-2.6595072404</v>
      </c>
      <c r="EK50" s="177">
        <f t="shared" si="85"/>
        <v>-2.7054654311999999</v>
      </c>
      <c r="EL50" s="177">
        <f t="shared" si="85"/>
        <v>-2.7514236219999999</v>
      </c>
      <c r="EM50" s="177">
        <f t="shared" si="85"/>
        <v>-2.7973818127999999</v>
      </c>
      <c r="EN50" s="177">
        <f t="shared" si="81"/>
        <v>-2.8433400035999998</v>
      </c>
      <c r="EO50" s="177">
        <f t="shared" si="81"/>
        <v>-2.8892981944000002</v>
      </c>
      <c r="EP50" s="177">
        <f t="shared" si="81"/>
        <v>-2.9352563852000002</v>
      </c>
      <c r="EQ50" s="177">
        <f t="shared" si="81"/>
        <v>-2.9812145760000002</v>
      </c>
      <c r="ER50" s="177">
        <f t="shared" si="81"/>
        <v>-3.0271727668000001</v>
      </c>
      <c r="ES50" s="177">
        <f t="shared" si="81"/>
        <v>-3.0731309576000001</v>
      </c>
      <c r="ET50" s="177">
        <f t="shared" si="81"/>
        <v>-3.1190891484000005</v>
      </c>
      <c r="EU50" s="177">
        <f t="shared" si="81"/>
        <v>-3.1650473392</v>
      </c>
      <c r="EV50" s="177">
        <f t="shared" si="35"/>
        <v>-3.21100553</v>
      </c>
    </row>
    <row r="51" spans="1:152" x14ac:dyDescent="0.25">
      <c r="A51" s="84">
        <v>38473</v>
      </c>
      <c r="B51" s="177">
        <f t="shared" si="12"/>
        <v>1.6836322699999999</v>
      </c>
      <c r="C51" s="177">
        <f t="shared" si="82"/>
        <v>1.6555637727999999</v>
      </c>
      <c r="D51" s="177">
        <f t="shared" si="82"/>
        <v>1.6274952755999998</v>
      </c>
      <c r="E51" s="177">
        <f t="shared" si="82"/>
        <v>1.5994267783999998</v>
      </c>
      <c r="F51" s="177">
        <f t="shared" si="82"/>
        <v>1.5713582811999998</v>
      </c>
      <c r="G51" s="177">
        <f t="shared" si="82"/>
        <v>1.5432897839999997</v>
      </c>
      <c r="H51" s="177">
        <f t="shared" si="82"/>
        <v>1.5152212867999997</v>
      </c>
      <c r="I51" s="177">
        <f t="shared" si="82"/>
        <v>1.4871527895999996</v>
      </c>
      <c r="J51" s="177">
        <f t="shared" si="82"/>
        <v>1.4590842923999998</v>
      </c>
      <c r="K51" s="177">
        <f t="shared" si="82"/>
        <v>1.4310157951999998</v>
      </c>
      <c r="L51" s="177">
        <f t="shared" si="82"/>
        <v>1.4029472979999997</v>
      </c>
      <c r="M51" s="177">
        <f t="shared" si="82"/>
        <v>1.3748788007999997</v>
      </c>
      <c r="N51" s="177">
        <f t="shared" si="82"/>
        <v>1.3468103035999996</v>
      </c>
      <c r="O51" s="177">
        <f t="shared" si="82"/>
        <v>1.3187418063999996</v>
      </c>
      <c r="P51" s="177">
        <f t="shared" si="82"/>
        <v>1.2906733091999998</v>
      </c>
      <c r="Q51" s="177">
        <f t="shared" si="82"/>
        <v>1.2626048119999997</v>
      </c>
      <c r="R51" s="177">
        <f t="shared" si="82"/>
        <v>1.2345363147999997</v>
      </c>
      <c r="S51" s="177">
        <f t="shared" si="78"/>
        <v>1.2064678175999997</v>
      </c>
      <c r="T51" s="177">
        <f t="shared" si="78"/>
        <v>1.1783993203999998</v>
      </c>
      <c r="U51" s="177">
        <f t="shared" si="78"/>
        <v>1.1503308231999998</v>
      </c>
      <c r="V51" s="177">
        <f t="shared" si="78"/>
        <v>1.1222623259999998</v>
      </c>
      <c r="W51" s="177">
        <f t="shared" si="78"/>
        <v>1.0941938287999997</v>
      </c>
      <c r="X51" s="177">
        <f t="shared" si="78"/>
        <v>1.0661253315999997</v>
      </c>
      <c r="Y51" s="177">
        <f t="shared" si="78"/>
        <v>1.0380568343999999</v>
      </c>
      <c r="Z51" s="177">
        <f t="shared" si="78"/>
        <v>1.0099883371999998</v>
      </c>
      <c r="AA51" s="177">
        <f t="shared" si="15"/>
        <v>0.98191983999999999</v>
      </c>
      <c r="AB51" s="177">
        <f t="shared" si="83"/>
        <v>0.94751491399999987</v>
      </c>
      <c r="AC51" s="177">
        <f t="shared" si="83"/>
        <v>0.91310998799999998</v>
      </c>
      <c r="AD51" s="177">
        <f t="shared" si="83"/>
        <v>0.87870506199999987</v>
      </c>
      <c r="AE51" s="177">
        <f t="shared" si="83"/>
        <v>0.84430013599999976</v>
      </c>
      <c r="AF51" s="177">
        <f t="shared" si="83"/>
        <v>0.80989520999999987</v>
      </c>
      <c r="AG51" s="177">
        <f t="shared" si="83"/>
        <v>0.77549028399999975</v>
      </c>
      <c r="AH51" s="177">
        <f t="shared" si="83"/>
        <v>0.74108535799999964</v>
      </c>
      <c r="AI51" s="177">
        <f t="shared" si="83"/>
        <v>0.70668043199999975</v>
      </c>
      <c r="AJ51" s="177">
        <f t="shared" si="83"/>
        <v>0.67227550599999963</v>
      </c>
      <c r="AK51" s="177">
        <f t="shared" si="83"/>
        <v>0.63787057999999974</v>
      </c>
      <c r="AL51" s="177">
        <f t="shared" si="83"/>
        <v>0.60346565399999963</v>
      </c>
      <c r="AM51" s="177">
        <f t="shared" si="83"/>
        <v>0.56906072799999952</v>
      </c>
      <c r="AN51" s="177">
        <f t="shared" si="83"/>
        <v>0.53465580199999962</v>
      </c>
      <c r="AO51" s="177">
        <f t="shared" si="83"/>
        <v>0.50025087599999962</v>
      </c>
      <c r="AP51" s="177">
        <f t="shared" si="83"/>
        <v>0.46584594999999968</v>
      </c>
      <c r="AQ51" s="177">
        <f t="shared" si="83"/>
        <v>0.43144102399999967</v>
      </c>
      <c r="AR51" s="177">
        <f t="shared" si="79"/>
        <v>0.39703609799999967</v>
      </c>
      <c r="AS51" s="177">
        <f t="shared" si="79"/>
        <v>0.36263117199999972</v>
      </c>
      <c r="AT51" s="177">
        <f t="shared" si="79"/>
        <v>0.32822624599999972</v>
      </c>
      <c r="AU51" s="177">
        <f t="shared" si="79"/>
        <v>0.29382131999999972</v>
      </c>
      <c r="AV51" s="177">
        <f t="shared" si="79"/>
        <v>0.25941639399999972</v>
      </c>
      <c r="AW51" s="177">
        <f t="shared" si="79"/>
        <v>0.22501146799999969</v>
      </c>
      <c r="AX51" s="177">
        <f t="shared" si="79"/>
        <v>0.19060654199999968</v>
      </c>
      <c r="AY51" s="177">
        <f t="shared" si="79"/>
        <v>0.15620161599999968</v>
      </c>
      <c r="AZ51" s="177">
        <f t="shared" si="18"/>
        <v>0.12179668999999999</v>
      </c>
      <c r="BA51" s="177">
        <f t="shared" si="74"/>
        <v>0.11468350599999999</v>
      </c>
      <c r="BB51" s="177">
        <f t="shared" si="88"/>
        <v>0.10757032199999997</v>
      </c>
      <c r="BC51" s="177">
        <f t="shared" si="88"/>
        <v>0.10045713799999997</v>
      </c>
      <c r="BD51" s="177">
        <f t="shared" si="88"/>
        <v>9.3343953999999965E-2</v>
      </c>
      <c r="BE51" s="177">
        <f t="shared" si="88"/>
        <v>8.6230769999999957E-2</v>
      </c>
      <c r="BF51" s="177">
        <f t="shared" si="88"/>
        <v>7.9117585999999948E-2</v>
      </c>
      <c r="BG51" s="177">
        <f t="shared" si="88"/>
        <v>7.2004401999999953E-2</v>
      </c>
      <c r="BH51" s="177">
        <f t="shared" si="88"/>
        <v>6.4891217999999945E-2</v>
      </c>
      <c r="BI51" s="177">
        <f t="shared" si="88"/>
        <v>5.7778033999999936E-2</v>
      </c>
      <c r="BJ51" s="177">
        <f t="shared" si="88"/>
        <v>5.0664849999999942E-2</v>
      </c>
      <c r="BK51" s="177">
        <f t="shared" si="88"/>
        <v>4.3551665999999947E-2</v>
      </c>
      <c r="BL51" s="177">
        <f t="shared" si="88"/>
        <v>3.6438481999999946E-2</v>
      </c>
      <c r="BM51" s="177">
        <f t="shared" si="88"/>
        <v>2.9325297999999951E-2</v>
      </c>
      <c r="BN51" s="177">
        <f t="shared" si="88"/>
        <v>2.2212113999999956E-2</v>
      </c>
      <c r="BO51" s="177">
        <f t="shared" si="88"/>
        <v>1.5098929999999955E-2</v>
      </c>
      <c r="BP51" s="177">
        <f t="shared" si="88"/>
        <v>7.9857459999999603E-3</v>
      </c>
      <c r="BQ51" s="177">
        <f t="shared" si="86"/>
        <v>8.7256199999996217E-4</v>
      </c>
      <c r="BR51" s="177">
        <f t="shared" si="86"/>
        <v>-6.2406220000000377E-3</v>
      </c>
      <c r="BS51" s="177">
        <f t="shared" si="86"/>
        <v>-1.3353806000000037E-2</v>
      </c>
      <c r="BT51" s="177">
        <f t="shared" si="21"/>
        <v>-2.046698999999999E-2</v>
      </c>
      <c r="BU51" s="177">
        <f t="shared" si="76"/>
        <v>-1.6373591999999992E-2</v>
      </c>
      <c r="BV51" s="177">
        <f t="shared" si="76"/>
        <v>-1.2280193999999994E-2</v>
      </c>
      <c r="BW51" s="177">
        <f t="shared" si="76"/>
        <v>-8.1867959999999962E-3</v>
      </c>
      <c r="BX51" s="177">
        <f t="shared" si="76"/>
        <v>-4.0933979999999981E-3</v>
      </c>
      <c r="BY51" s="177">
        <v>0</v>
      </c>
      <c r="BZ51" s="177">
        <f t="shared" si="77"/>
        <v>7.065514000000001E-3</v>
      </c>
      <c r="CA51" s="177">
        <f t="shared" si="77"/>
        <v>1.4131028000000002E-2</v>
      </c>
      <c r="CB51" s="177">
        <f t="shared" si="77"/>
        <v>2.1196542000000002E-2</v>
      </c>
      <c r="CC51" s="177">
        <f t="shared" si="77"/>
        <v>2.8262056000000004E-2</v>
      </c>
      <c r="CD51" s="177">
        <f t="shared" si="26"/>
        <v>3.5327570000000003E-2</v>
      </c>
      <c r="CE51" s="177">
        <f t="shared" si="75"/>
        <v>4.6365177500000007E-2</v>
      </c>
      <c r="CF51" s="177">
        <f t="shared" si="89"/>
        <v>5.7402785000000012E-2</v>
      </c>
      <c r="CG51" s="177">
        <f t="shared" si="89"/>
        <v>6.8440392500000016E-2</v>
      </c>
      <c r="CH51" s="177">
        <f t="shared" si="89"/>
        <v>7.9478000000000021E-2</v>
      </c>
      <c r="CI51" s="177">
        <f t="shared" si="89"/>
        <v>9.0515607500000012E-2</v>
      </c>
      <c r="CJ51" s="177">
        <f t="shared" si="89"/>
        <v>0.10155321500000002</v>
      </c>
      <c r="CK51" s="177">
        <f t="shared" si="89"/>
        <v>0.11259082250000002</v>
      </c>
      <c r="CL51" s="177">
        <f t="shared" si="89"/>
        <v>0.12362843000000003</v>
      </c>
      <c r="CM51" s="177">
        <f t="shared" si="89"/>
        <v>0.1346660375</v>
      </c>
      <c r="CN51" s="177">
        <f t="shared" si="89"/>
        <v>0.14570364500000002</v>
      </c>
      <c r="CO51" s="177">
        <f t="shared" si="89"/>
        <v>0.15674125250000004</v>
      </c>
      <c r="CP51" s="177">
        <f t="shared" si="89"/>
        <v>0.16777886000000003</v>
      </c>
      <c r="CQ51" s="177">
        <f t="shared" si="89"/>
        <v>0.17881646750000005</v>
      </c>
      <c r="CR51" s="177">
        <f t="shared" si="89"/>
        <v>0.18985407500000007</v>
      </c>
      <c r="CS51" s="177">
        <f t="shared" si="89"/>
        <v>0.20089168250000008</v>
      </c>
      <c r="CT51" s="177">
        <f t="shared" si="89"/>
        <v>0.21192929000000008</v>
      </c>
      <c r="CU51" s="177">
        <f t="shared" si="87"/>
        <v>0.22296689750000009</v>
      </c>
      <c r="CV51" s="177">
        <f t="shared" si="87"/>
        <v>0.23400450500000011</v>
      </c>
      <c r="CW51" s="177">
        <f t="shared" si="87"/>
        <v>0.24504211250000013</v>
      </c>
      <c r="CX51" s="177">
        <f t="shared" si="29"/>
        <v>0.25607972000000007</v>
      </c>
      <c r="CY51" s="177">
        <f t="shared" si="84"/>
        <v>0.26669427880000007</v>
      </c>
      <c r="CZ51" s="177">
        <f t="shared" si="84"/>
        <v>0.27730883760000008</v>
      </c>
      <c r="DA51" s="177">
        <f t="shared" si="84"/>
        <v>0.28792339640000009</v>
      </c>
      <c r="DB51" s="177">
        <f t="shared" si="84"/>
        <v>0.29853795520000004</v>
      </c>
      <c r="DC51" s="177">
        <f t="shared" si="84"/>
        <v>0.30915251400000004</v>
      </c>
      <c r="DD51" s="177">
        <f t="shared" si="84"/>
        <v>0.31976707280000005</v>
      </c>
      <c r="DE51" s="177">
        <f t="shared" si="84"/>
        <v>0.33038163160000006</v>
      </c>
      <c r="DF51" s="177">
        <f t="shared" si="84"/>
        <v>0.34099619040000007</v>
      </c>
      <c r="DG51" s="177">
        <f t="shared" si="84"/>
        <v>0.35161074920000002</v>
      </c>
      <c r="DH51" s="177">
        <f t="shared" si="84"/>
        <v>0.36222530800000002</v>
      </c>
      <c r="DI51" s="177">
        <f t="shared" si="84"/>
        <v>0.37283986680000003</v>
      </c>
      <c r="DJ51" s="177">
        <f t="shared" si="84"/>
        <v>0.38345442559999998</v>
      </c>
      <c r="DK51" s="177">
        <f t="shared" si="84"/>
        <v>0.39406898440000004</v>
      </c>
      <c r="DL51" s="177">
        <f t="shared" si="84"/>
        <v>0.4046835432</v>
      </c>
      <c r="DM51" s="177">
        <f t="shared" si="84"/>
        <v>0.41529810200000006</v>
      </c>
      <c r="DN51" s="177">
        <f t="shared" si="84"/>
        <v>0.42591266080000001</v>
      </c>
      <c r="DO51" s="177">
        <f t="shared" si="80"/>
        <v>0.43652721960000007</v>
      </c>
      <c r="DP51" s="177">
        <f t="shared" si="80"/>
        <v>0.44714177840000002</v>
      </c>
      <c r="DQ51" s="177">
        <f t="shared" si="80"/>
        <v>0.45775633720000009</v>
      </c>
      <c r="DR51" s="177">
        <f t="shared" si="80"/>
        <v>0.46837089600000004</v>
      </c>
      <c r="DS51" s="177">
        <f t="shared" si="80"/>
        <v>0.4789854548000001</v>
      </c>
      <c r="DT51" s="177">
        <f t="shared" si="80"/>
        <v>0.48960001360000005</v>
      </c>
      <c r="DU51" s="177">
        <f t="shared" si="80"/>
        <v>0.50021457240000011</v>
      </c>
      <c r="DV51" s="177">
        <f t="shared" si="80"/>
        <v>0.51082913120000017</v>
      </c>
      <c r="DW51" s="177">
        <f t="shared" si="32"/>
        <v>0.52144369000000002</v>
      </c>
      <c r="DX51" s="177">
        <f t="shared" si="85"/>
        <v>0.52469760760000006</v>
      </c>
      <c r="DY51" s="177">
        <f t="shared" si="85"/>
        <v>0.52795152519999999</v>
      </c>
      <c r="DZ51" s="177">
        <f t="shared" si="85"/>
        <v>0.53120544280000004</v>
      </c>
      <c r="EA51" s="177">
        <f t="shared" si="85"/>
        <v>0.53445936039999997</v>
      </c>
      <c r="EB51" s="177">
        <f t="shared" si="85"/>
        <v>0.53771327800000002</v>
      </c>
      <c r="EC51" s="177">
        <f t="shared" si="85"/>
        <v>0.54096719560000006</v>
      </c>
      <c r="ED51" s="177">
        <f t="shared" si="85"/>
        <v>0.5442211132</v>
      </c>
      <c r="EE51" s="177">
        <f t="shared" si="85"/>
        <v>0.54747503080000004</v>
      </c>
      <c r="EF51" s="177">
        <f t="shared" si="85"/>
        <v>0.55072894839999997</v>
      </c>
      <c r="EG51" s="177">
        <f t="shared" si="85"/>
        <v>0.55398286600000002</v>
      </c>
      <c r="EH51" s="177">
        <f t="shared" si="85"/>
        <v>0.55723678360000006</v>
      </c>
      <c r="EI51" s="177">
        <f t="shared" si="85"/>
        <v>0.5604907012</v>
      </c>
      <c r="EJ51" s="177">
        <f t="shared" si="85"/>
        <v>0.56374461880000004</v>
      </c>
      <c r="EK51" s="177">
        <f t="shared" si="85"/>
        <v>0.56699853639999998</v>
      </c>
      <c r="EL51" s="177">
        <f t="shared" si="85"/>
        <v>0.57025245400000002</v>
      </c>
      <c r="EM51" s="177">
        <f t="shared" si="85"/>
        <v>0.57350637160000006</v>
      </c>
      <c r="EN51" s="177">
        <f t="shared" si="81"/>
        <v>0.5767602892</v>
      </c>
      <c r="EO51" s="177">
        <f t="shared" si="81"/>
        <v>0.58001420680000004</v>
      </c>
      <c r="EP51" s="177">
        <f t="shared" si="81"/>
        <v>0.58326812439999998</v>
      </c>
      <c r="EQ51" s="177">
        <f t="shared" si="81"/>
        <v>0.58652204200000002</v>
      </c>
      <c r="ER51" s="177">
        <f t="shared" si="81"/>
        <v>0.58977595960000007</v>
      </c>
      <c r="ES51" s="177">
        <f t="shared" si="81"/>
        <v>0.5930298772</v>
      </c>
      <c r="ET51" s="177">
        <f t="shared" si="81"/>
        <v>0.59628379480000004</v>
      </c>
      <c r="EU51" s="177">
        <f t="shared" si="81"/>
        <v>0.59953771240000009</v>
      </c>
      <c r="EV51" s="177">
        <f t="shared" si="35"/>
        <v>0.60279163000000002</v>
      </c>
    </row>
    <row r="52" spans="1:152" x14ac:dyDescent="0.25">
      <c r="A52" s="84">
        <v>38504</v>
      </c>
      <c r="B52" s="177">
        <f t="shared" si="12"/>
        <v>1.74219309</v>
      </c>
      <c r="C52" s="177">
        <f t="shared" si="82"/>
        <v>1.7077367992000001</v>
      </c>
      <c r="D52" s="177">
        <f t="shared" si="82"/>
        <v>1.6732805084</v>
      </c>
      <c r="E52" s="177">
        <f t="shared" si="82"/>
        <v>1.6388242175999999</v>
      </c>
      <c r="F52" s="177">
        <f t="shared" si="82"/>
        <v>1.6043679267999997</v>
      </c>
      <c r="G52" s="177">
        <f t="shared" si="82"/>
        <v>1.5699116359999998</v>
      </c>
      <c r="H52" s="177">
        <f t="shared" si="82"/>
        <v>1.5354553451999999</v>
      </c>
      <c r="I52" s="177">
        <f t="shared" si="82"/>
        <v>1.5009990543999998</v>
      </c>
      <c r="J52" s="177">
        <f t="shared" si="82"/>
        <v>1.4665427635999997</v>
      </c>
      <c r="K52" s="177">
        <f t="shared" si="82"/>
        <v>1.4320864727999998</v>
      </c>
      <c r="L52" s="177">
        <f t="shared" si="82"/>
        <v>1.3976301819999997</v>
      </c>
      <c r="M52" s="177">
        <f t="shared" si="82"/>
        <v>1.3631738911999998</v>
      </c>
      <c r="N52" s="177">
        <f t="shared" si="82"/>
        <v>1.3287176003999996</v>
      </c>
      <c r="O52" s="177">
        <f t="shared" si="82"/>
        <v>1.2942613095999997</v>
      </c>
      <c r="P52" s="177">
        <f t="shared" si="82"/>
        <v>1.2598050187999996</v>
      </c>
      <c r="Q52" s="177">
        <f t="shared" si="82"/>
        <v>1.2253487279999997</v>
      </c>
      <c r="R52" s="177">
        <f t="shared" si="82"/>
        <v>1.1908924371999996</v>
      </c>
      <c r="S52" s="177">
        <f t="shared" si="78"/>
        <v>1.1564361463999997</v>
      </c>
      <c r="T52" s="177">
        <f t="shared" si="78"/>
        <v>1.1219798555999998</v>
      </c>
      <c r="U52" s="177">
        <f t="shared" si="78"/>
        <v>1.0875235647999997</v>
      </c>
      <c r="V52" s="177">
        <f t="shared" si="78"/>
        <v>1.0530672739999998</v>
      </c>
      <c r="W52" s="177">
        <f t="shared" si="78"/>
        <v>1.0186109831999999</v>
      </c>
      <c r="X52" s="177">
        <f t="shared" si="78"/>
        <v>0.98415469239999975</v>
      </c>
      <c r="Y52" s="177">
        <f t="shared" si="78"/>
        <v>0.94969840159999974</v>
      </c>
      <c r="Z52" s="177">
        <f t="shared" si="78"/>
        <v>0.91524211079999973</v>
      </c>
      <c r="AA52" s="177">
        <f t="shared" si="15"/>
        <v>0.88078582000000005</v>
      </c>
      <c r="AB52" s="177">
        <f t="shared" si="83"/>
        <v>0.84892175560000005</v>
      </c>
      <c r="AC52" s="177">
        <f t="shared" si="83"/>
        <v>0.81705769119999994</v>
      </c>
      <c r="AD52" s="177">
        <f t="shared" si="83"/>
        <v>0.78519362679999993</v>
      </c>
      <c r="AE52" s="177">
        <f t="shared" si="83"/>
        <v>0.75332956239999993</v>
      </c>
      <c r="AF52" s="177">
        <f t="shared" si="83"/>
        <v>0.72146549799999993</v>
      </c>
      <c r="AG52" s="177">
        <f t="shared" si="83"/>
        <v>0.68960143359999981</v>
      </c>
      <c r="AH52" s="177">
        <f t="shared" si="83"/>
        <v>0.65773736919999981</v>
      </c>
      <c r="AI52" s="177">
        <f t="shared" si="83"/>
        <v>0.62587330479999981</v>
      </c>
      <c r="AJ52" s="177">
        <f t="shared" si="83"/>
        <v>0.5940092403999998</v>
      </c>
      <c r="AK52" s="177">
        <f t="shared" si="83"/>
        <v>0.5621451759999998</v>
      </c>
      <c r="AL52" s="177">
        <f t="shared" si="83"/>
        <v>0.53028111159999969</v>
      </c>
      <c r="AM52" s="177">
        <f t="shared" si="83"/>
        <v>0.49841704719999969</v>
      </c>
      <c r="AN52" s="177">
        <f t="shared" si="83"/>
        <v>0.46655298279999968</v>
      </c>
      <c r="AO52" s="177">
        <f t="shared" si="83"/>
        <v>0.43468891839999968</v>
      </c>
      <c r="AP52" s="177">
        <f t="shared" si="83"/>
        <v>0.40282485399999973</v>
      </c>
      <c r="AQ52" s="177">
        <f t="shared" si="83"/>
        <v>0.37096078959999973</v>
      </c>
      <c r="AR52" s="177">
        <f t="shared" si="79"/>
        <v>0.33909672519999973</v>
      </c>
      <c r="AS52" s="177">
        <f t="shared" si="79"/>
        <v>0.30723266079999978</v>
      </c>
      <c r="AT52" s="177">
        <f t="shared" si="79"/>
        <v>0.27536859639999978</v>
      </c>
      <c r="AU52" s="177">
        <f t="shared" si="79"/>
        <v>0.24350453199999975</v>
      </c>
      <c r="AV52" s="177">
        <f t="shared" si="79"/>
        <v>0.21164046759999974</v>
      </c>
      <c r="AW52" s="177">
        <f t="shared" si="79"/>
        <v>0.17977640319999971</v>
      </c>
      <c r="AX52" s="177">
        <f t="shared" si="79"/>
        <v>0.14791233879999971</v>
      </c>
      <c r="AY52" s="177">
        <f t="shared" si="79"/>
        <v>0.11604827439999971</v>
      </c>
      <c r="AZ52" s="177">
        <f t="shared" si="18"/>
        <v>8.4184209999999982E-2</v>
      </c>
      <c r="BA52" s="177">
        <f t="shared" si="74"/>
        <v>7.8703805499999974E-2</v>
      </c>
      <c r="BB52" s="177">
        <f t="shared" si="88"/>
        <v>7.322340099999998E-2</v>
      </c>
      <c r="BC52" s="177">
        <f t="shared" si="88"/>
        <v>6.7742996499999972E-2</v>
      </c>
      <c r="BD52" s="177">
        <f t="shared" si="88"/>
        <v>6.2262591999999964E-2</v>
      </c>
      <c r="BE52" s="177">
        <f t="shared" si="88"/>
        <v>5.6782187499999956E-2</v>
      </c>
      <c r="BF52" s="177">
        <f t="shared" si="88"/>
        <v>5.1301782999999962E-2</v>
      </c>
      <c r="BG52" s="177">
        <f t="shared" si="88"/>
        <v>4.5821378499999954E-2</v>
      </c>
      <c r="BH52" s="177">
        <f t="shared" si="88"/>
        <v>4.0340973999999946E-2</v>
      </c>
      <c r="BI52" s="177">
        <f t="shared" si="88"/>
        <v>3.4860569499999945E-2</v>
      </c>
      <c r="BJ52" s="177">
        <f t="shared" si="88"/>
        <v>2.9380164999999951E-2</v>
      </c>
      <c r="BK52" s="177">
        <f t="shared" si="88"/>
        <v>2.389976049999995E-2</v>
      </c>
      <c r="BL52" s="177">
        <f t="shared" si="88"/>
        <v>1.8419355999999956E-2</v>
      </c>
      <c r="BM52" s="177">
        <f t="shared" si="88"/>
        <v>1.2938951499999955E-2</v>
      </c>
      <c r="BN52" s="177">
        <f t="shared" si="88"/>
        <v>7.4585469999999612E-3</v>
      </c>
      <c r="BO52" s="177">
        <f t="shared" si="88"/>
        <v>1.9781424999999603E-3</v>
      </c>
      <c r="BP52" s="177">
        <f t="shared" si="88"/>
        <v>-3.5022620000000372E-3</v>
      </c>
      <c r="BQ52" s="177">
        <f t="shared" si="86"/>
        <v>-8.9826665000000347E-3</v>
      </c>
      <c r="BR52" s="177">
        <f t="shared" si="86"/>
        <v>-1.4463071000000032E-2</v>
      </c>
      <c r="BS52" s="177">
        <f t="shared" si="86"/>
        <v>-1.994347550000003E-2</v>
      </c>
      <c r="BT52" s="177">
        <f t="shared" si="21"/>
        <v>-2.5423879999999996E-2</v>
      </c>
      <c r="BU52" s="177">
        <f t="shared" si="76"/>
        <v>-2.0339103999999997E-2</v>
      </c>
      <c r="BV52" s="177">
        <f t="shared" si="76"/>
        <v>-1.5254327999999998E-2</v>
      </c>
      <c r="BW52" s="177">
        <f t="shared" si="76"/>
        <v>-1.0169551999999998E-2</v>
      </c>
      <c r="BX52" s="177">
        <f t="shared" si="76"/>
        <v>-5.0847759999999992E-3</v>
      </c>
      <c r="BY52" s="177">
        <v>0</v>
      </c>
      <c r="BZ52" s="177">
        <f t="shared" si="77"/>
        <v>7.8759580000000023E-3</v>
      </c>
      <c r="CA52" s="177">
        <f t="shared" si="77"/>
        <v>1.5751916000000005E-2</v>
      </c>
      <c r="CB52" s="177">
        <f t="shared" si="77"/>
        <v>2.3627874000000007E-2</v>
      </c>
      <c r="CC52" s="177">
        <f t="shared" si="77"/>
        <v>3.1503832000000009E-2</v>
      </c>
      <c r="CD52" s="177">
        <f t="shared" si="26"/>
        <v>3.9379790000000012E-2</v>
      </c>
      <c r="CE52" s="177">
        <f t="shared" si="75"/>
        <v>5.0854116000000012E-2</v>
      </c>
      <c r="CF52" s="177">
        <f t="shared" si="89"/>
        <v>6.2328442000000012E-2</v>
      </c>
      <c r="CG52" s="177">
        <f t="shared" si="89"/>
        <v>7.3802768000000019E-2</v>
      </c>
      <c r="CH52" s="177">
        <f t="shared" si="89"/>
        <v>8.5277094000000025E-2</v>
      </c>
      <c r="CI52" s="177">
        <f t="shared" si="89"/>
        <v>9.6751420000000019E-2</v>
      </c>
      <c r="CJ52" s="177">
        <f t="shared" si="89"/>
        <v>0.10822574600000001</v>
      </c>
      <c r="CK52" s="177">
        <f t="shared" si="89"/>
        <v>0.11970007200000002</v>
      </c>
      <c r="CL52" s="177">
        <f t="shared" si="89"/>
        <v>0.13117439800000003</v>
      </c>
      <c r="CM52" s="177">
        <f t="shared" si="89"/>
        <v>0.142648724</v>
      </c>
      <c r="CN52" s="177">
        <f t="shared" si="89"/>
        <v>0.15412305000000001</v>
      </c>
      <c r="CO52" s="177">
        <f t="shared" si="89"/>
        <v>0.16559737600000002</v>
      </c>
      <c r="CP52" s="177">
        <f t="shared" si="89"/>
        <v>0.177071702</v>
      </c>
      <c r="CQ52" s="177">
        <f t="shared" si="89"/>
        <v>0.18854602800000003</v>
      </c>
      <c r="CR52" s="177">
        <f t="shared" si="89"/>
        <v>0.20002035400000007</v>
      </c>
      <c r="CS52" s="177">
        <f t="shared" si="89"/>
        <v>0.21149468000000005</v>
      </c>
      <c r="CT52" s="177">
        <f t="shared" si="89"/>
        <v>0.22296900600000008</v>
      </c>
      <c r="CU52" s="177">
        <f t="shared" si="87"/>
        <v>0.23444333200000006</v>
      </c>
      <c r="CV52" s="177">
        <f t="shared" si="87"/>
        <v>0.24591765800000009</v>
      </c>
      <c r="CW52" s="177">
        <f t="shared" si="87"/>
        <v>0.25739198400000013</v>
      </c>
      <c r="CX52" s="177">
        <f t="shared" si="29"/>
        <v>0.26886631000000005</v>
      </c>
      <c r="CY52" s="177">
        <f t="shared" si="84"/>
        <v>0.27963482640000004</v>
      </c>
      <c r="CZ52" s="177">
        <f t="shared" si="84"/>
        <v>0.29040334280000002</v>
      </c>
      <c r="DA52" s="177">
        <f t="shared" si="84"/>
        <v>0.30117185920000006</v>
      </c>
      <c r="DB52" s="177">
        <f t="shared" si="84"/>
        <v>0.31194037560000004</v>
      </c>
      <c r="DC52" s="177">
        <f t="shared" si="84"/>
        <v>0.32270889200000002</v>
      </c>
      <c r="DD52" s="177">
        <f t="shared" si="84"/>
        <v>0.33347740840000006</v>
      </c>
      <c r="DE52" s="177">
        <f t="shared" si="84"/>
        <v>0.34424592480000005</v>
      </c>
      <c r="DF52" s="177">
        <f t="shared" si="84"/>
        <v>0.35501444120000003</v>
      </c>
      <c r="DG52" s="177">
        <f t="shared" si="84"/>
        <v>0.36578295760000001</v>
      </c>
      <c r="DH52" s="177">
        <f t="shared" si="84"/>
        <v>0.376551474</v>
      </c>
      <c r="DI52" s="177">
        <f t="shared" si="84"/>
        <v>0.38731999039999998</v>
      </c>
      <c r="DJ52" s="177">
        <f t="shared" si="84"/>
        <v>0.39808850679999996</v>
      </c>
      <c r="DK52" s="177">
        <f t="shared" si="84"/>
        <v>0.40885702319999995</v>
      </c>
      <c r="DL52" s="177">
        <f t="shared" si="84"/>
        <v>0.41962553959999999</v>
      </c>
      <c r="DM52" s="177">
        <f t="shared" si="84"/>
        <v>0.43039405600000002</v>
      </c>
      <c r="DN52" s="177">
        <f t="shared" si="84"/>
        <v>0.44116257240000001</v>
      </c>
      <c r="DO52" s="177">
        <f t="shared" si="80"/>
        <v>0.45193108879999999</v>
      </c>
      <c r="DP52" s="177">
        <f t="shared" si="80"/>
        <v>0.46269960519999997</v>
      </c>
      <c r="DQ52" s="177">
        <f t="shared" si="80"/>
        <v>0.47346812160000001</v>
      </c>
      <c r="DR52" s="177">
        <f t="shared" si="80"/>
        <v>0.48423663800000005</v>
      </c>
      <c r="DS52" s="177">
        <f t="shared" si="80"/>
        <v>0.49500515440000004</v>
      </c>
      <c r="DT52" s="177">
        <f t="shared" si="80"/>
        <v>0.50577367080000002</v>
      </c>
      <c r="DU52" s="177">
        <f t="shared" si="80"/>
        <v>0.5165421872</v>
      </c>
      <c r="DV52" s="177">
        <f t="shared" si="80"/>
        <v>0.52731070359999999</v>
      </c>
      <c r="DW52" s="177">
        <f t="shared" si="32"/>
        <v>0.53807921999999997</v>
      </c>
      <c r="DX52" s="177">
        <f t="shared" si="85"/>
        <v>0.54186368159999998</v>
      </c>
      <c r="DY52" s="177">
        <f t="shared" si="85"/>
        <v>0.54564814319999999</v>
      </c>
      <c r="DZ52" s="177">
        <f t="shared" si="85"/>
        <v>0.5494326048</v>
      </c>
      <c r="EA52" s="177">
        <f t="shared" si="85"/>
        <v>0.55321706640000001</v>
      </c>
      <c r="EB52" s="177">
        <f t="shared" si="85"/>
        <v>0.55700152800000002</v>
      </c>
      <c r="EC52" s="177">
        <f t="shared" si="85"/>
        <v>0.56078598960000003</v>
      </c>
      <c r="ED52" s="177">
        <f t="shared" si="85"/>
        <v>0.56457045120000005</v>
      </c>
      <c r="EE52" s="177">
        <f t="shared" si="85"/>
        <v>0.56835491280000006</v>
      </c>
      <c r="EF52" s="177">
        <f t="shared" si="85"/>
        <v>0.57213937440000007</v>
      </c>
      <c r="EG52" s="177">
        <f t="shared" si="85"/>
        <v>0.57592383600000008</v>
      </c>
      <c r="EH52" s="177">
        <f t="shared" si="85"/>
        <v>0.57970829760000009</v>
      </c>
      <c r="EI52" s="177">
        <f t="shared" si="85"/>
        <v>0.5834927592000001</v>
      </c>
      <c r="EJ52" s="177">
        <f t="shared" si="85"/>
        <v>0.58727722080000011</v>
      </c>
      <c r="EK52" s="177">
        <f t="shared" si="85"/>
        <v>0.59106168240000012</v>
      </c>
      <c r="EL52" s="177">
        <f t="shared" si="85"/>
        <v>0.59484614400000013</v>
      </c>
      <c r="EM52" s="177">
        <f t="shared" si="85"/>
        <v>0.59863060560000014</v>
      </c>
      <c r="EN52" s="177">
        <f t="shared" si="81"/>
        <v>0.60241506720000015</v>
      </c>
      <c r="EO52" s="177">
        <f t="shared" si="81"/>
        <v>0.60619952880000016</v>
      </c>
      <c r="EP52" s="177">
        <f t="shared" si="81"/>
        <v>0.60998399040000018</v>
      </c>
      <c r="EQ52" s="177">
        <f t="shared" si="81"/>
        <v>0.61376845200000019</v>
      </c>
      <c r="ER52" s="177">
        <f t="shared" si="81"/>
        <v>0.6175529136000002</v>
      </c>
      <c r="ES52" s="177">
        <f t="shared" si="81"/>
        <v>0.62133737520000021</v>
      </c>
      <c r="ET52" s="177">
        <f t="shared" si="81"/>
        <v>0.62512183680000022</v>
      </c>
      <c r="EU52" s="177">
        <f t="shared" si="81"/>
        <v>0.62890629840000023</v>
      </c>
      <c r="EV52" s="177">
        <f t="shared" si="35"/>
        <v>0.63269076000000024</v>
      </c>
    </row>
    <row r="53" spans="1:152" x14ac:dyDescent="0.25">
      <c r="A53" s="84">
        <v>38504</v>
      </c>
      <c r="B53" s="177">
        <f t="shared" si="12"/>
        <v>1.74219309</v>
      </c>
      <c r="C53" s="177">
        <f t="shared" si="82"/>
        <v>1.7077367992000001</v>
      </c>
      <c r="D53" s="177">
        <f t="shared" si="82"/>
        <v>1.6732805084</v>
      </c>
      <c r="E53" s="177">
        <f t="shared" si="82"/>
        <v>1.6388242175999999</v>
      </c>
      <c r="F53" s="177">
        <f t="shared" si="82"/>
        <v>1.6043679267999997</v>
      </c>
      <c r="G53" s="177">
        <f t="shared" si="82"/>
        <v>1.5699116359999998</v>
      </c>
      <c r="H53" s="177">
        <f t="shared" si="82"/>
        <v>1.5354553451999999</v>
      </c>
      <c r="I53" s="177">
        <f t="shared" si="82"/>
        <v>1.5009990543999998</v>
      </c>
      <c r="J53" s="177">
        <f t="shared" si="82"/>
        <v>1.4665427635999997</v>
      </c>
      <c r="K53" s="177">
        <f t="shared" si="82"/>
        <v>1.4320864727999998</v>
      </c>
      <c r="L53" s="177">
        <f t="shared" si="82"/>
        <v>1.3976301819999997</v>
      </c>
      <c r="M53" s="177">
        <f t="shared" si="82"/>
        <v>1.3631738911999998</v>
      </c>
      <c r="N53" s="177">
        <f t="shared" si="82"/>
        <v>1.3287176003999996</v>
      </c>
      <c r="O53" s="177">
        <f t="shared" si="82"/>
        <v>1.2942613095999997</v>
      </c>
      <c r="P53" s="177">
        <f t="shared" si="82"/>
        <v>1.2598050187999996</v>
      </c>
      <c r="Q53" s="177">
        <f t="shared" si="82"/>
        <v>1.2253487279999997</v>
      </c>
      <c r="R53" s="177">
        <f t="shared" si="82"/>
        <v>1.1908924371999996</v>
      </c>
      <c r="S53" s="177">
        <f t="shared" si="78"/>
        <v>1.1564361463999997</v>
      </c>
      <c r="T53" s="177">
        <f t="shared" si="78"/>
        <v>1.1219798555999998</v>
      </c>
      <c r="U53" s="177">
        <f t="shared" si="78"/>
        <v>1.0875235647999997</v>
      </c>
      <c r="V53" s="177">
        <f t="shared" si="78"/>
        <v>1.0530672739999998</v>
      </c>
      <c r="W53" s="177">
        <f t="shared" si="78"/>
        <v>1.0186109831999999</v>
      </c>
      <c r="X53" s="177">
        <f t="shared" si="78"/>
        <v>0.98415469239999975</v>
      </c>
      <c r="Y53" s="177">
        <f t="shared" si="78"/>
        <v>0.94969840159999974</v>
      </c>
      <c r="Z53" s="177">
        <f t="shared" si="78"/>
        <v>0.91524211079999973</v>
      </c>
      <c r="AA53" s="177">
        <f t="shared" si="15"/>
        <v>0.88078582000000005</v>
      </c>
      <c r="AB53" s="177">
        <f t="shared" si="83"/>
        <v>0.84892175560000005</v>
      </c>
      <c r="AC53" s="177">
        <f t="shared" si="83"/>
        <v>0.81705769119999994</v>
      </c>
      <c r="AD53" s="177">
        <f t="shared" si="83"/>
        <v>0.78519362679999993</v>
      </c>
      <c r="AE53" s="177">
        <f t="shared" si="83"/>
        <v>0.75332956239999993</v>
      </c>
      <c r="AF53" s="177">
        <f t="shared" si="83"/>
        <v>0.72146549799999993</v>
      </c>
      <c r="AG53" s="177">
        <f t="shared" si="83"/>
        <v>0.68960143359999981</v>
      </c>
      <c r="AH53" s="177">
        <f t="shared" si="83"/>
        <v>0.65773736919999981</v>
      </c>
      <c r="AI53" s="177">
        <f t="shared" si="83"/>
        <v>0.62587330479999981</v>
      </c>
      <c r="AJ53" s="177">
        <f t="shared" si="83"/>
        <v>0.5940092403999998</v>
      </c>
      <c r="AK53" s="177">
        <f t="shared" si="83"/>
        <v>0.5621451759999998</v>
      </c>
      <c r="AL53" s="177">
        <f t="shared" si="83"/>
        <v>0.53028111159999969</v>
      </c>
      <c r="AM53" s="177">
        <f t="shared" si="83"/>
        <v>0.49841704719999969</v>
      </c>
      <c r="AN53" s="177">
        <f t="shared" si="83"/>
        <v>0.46655298279999968</v>
      </c>
      <c r="AO53" s="177">
        <f t="shared" si="83"/>
        <v>0.43468891839999968</v>
      </c>
      <c r="AP53" s="177">
        <f t="shared" si="83"/>
        <v>0.40282485399999973</v>
      </c>
      <c r="AQ53" s="177">
        <f t="shared" si="83"/>
        <v>0.37096078959999973</v>
      </c>
      <c r="AR53" s="177">
        <f t="shared" si="79"/>
        <v>0.33909672519999973</v>
      </c>
      <c r="AS53" s="177">
        <f t="shared" si="79"/>
        <v>0.30723266079999978</v>
      </c>
      <c r="AT53" s="177">
        <f t="shared" si="79"/>
        <v>0.27536859639999978</v>
      </c>
      <c r="AU53" s="177">
        <f t="shared" si="79"/>
        <v>0.24350453199999975</v>
      </c>
      <c r="AV53" s="177">
        <f t="shared" si="79"/>
        <v>0.21164046759999974</v>
      </c>
      <c r="AW53" s="177">
        <f t="shared" si="79"/>
        <v>0.17977640319999971</v>
      </c>
      <c r="AX53" s="177">
        <f t="shared" si="79"/>
        <v>0.14791233879999971</v>
      </c>
      <c r="AY53" s="177">
        <f t="shared" si="79"/>
        <v>0.11604827439999971</v>
      </c>
      <c r="AZ53" s="177">
        <f t="shared" si="18"/>
        <v>8.4184209999999982E-2</v>
      </c>
      <c r="BA53" s="177">
        <f t="shared" si="74"/>
        <v>7.8703805499999974E-2</v>
      </c>
      <c r="BB53" s="177">
        <f t="shared" si="88"/>
        <v>7.322340099999998E-2</v>
      </c>
      <c r="BC53" s="177">
        <f t="shared" si="88"/>
        <v>6.7742996499999972E-2</v>
      </c>
      <c r="BD53" s="177">
        <f t="shared" si="88"/>
        <v>6.2262591999999964E-2</v>
      </c>
      <c r="BE53" s="177">
        <f t="shared" si="88"/>
        <v>5.6782187499999956E-2</v>
      </c>
      <c r="BF53" s="177">
        <f t="shared" si="88"/>
        <v>5.1301782999999962E-2</v>
      </c>
      <c r="BG53" s="177">
        <f t="shared" si="88"/>
        <v>4.5821378499999954E-2</v>
      </c>
      <c r="BH53" s="177">
        <f t="shared" si="88"/>
        <v>4.0340973999999946E-2</v>
      </c>
      <c r="BI53" s="177">
        <f t="shared" si="88"/>
        <v>3.4860569499999945E-2</v>
      </c>
      <c r="BJ53" s="177">
        <f t="shared" si="88"/>
        <v>2.9380164999999951E-2</v>
      </c>
      <c r="BK53" s="177">
        <f t="shared" si="88"/>
        <v>2.389976049999995E-2</v>
      </c>
      <c r="BL53" s="177">
        <f t="shared" si="88"/>
        <v>1.8419355999999956E-2</v>
      </c>
      <c r="BM53" s="177">
        <f t="shared" si="88"/>
        <v>1.2938951499999955E-2</v>
      </c>
      <c r="BN53" s="177">
        <f t="shared" si="88"/>
        <v>7.4585469999999612E-3</v>
      </c>
      <c r="BO53" s="177">
        <f t="shared" si="88"/>
        <v>1.9781424999999603E-3</v>
      </c>
      <c r="BP53" s="177">
        <f t="shared" si="88"/>
        <v>-3.5022620000000372E-3</v>
      </c>
      <c r="BQ53" s="177">
        <f t="shared" si="86"/>
        <v>-8.9826665000000347E-3</v>
      </c>
      <c r="BR53" s="177">
        <f t="shared" si="86"/>
        <v>-1.4463071000000032E-2</v>
      </c>
      <c r="BS53" s="177">
        <f t="shared" si="86"/>
        <v>-1.994347550000003E-2</v>
      </c>
      <c r="BT53" s="177">
        <f t="shared" si="21"/>
        <v>-2.5423879999999996E-2</v>
      </c>
      <c r="BU53" s="177">
        <f t="shared" si="76"/>
        <v>-2.0339103999999997E-2</v>
      </c>
      <c r="BV53" s="177">
        <f t="shared" si="76"/>
        <v>-1.5254327999999998E-2</v>
      </c>
      <c r="BW53" s="177">
        <f t="shared" si="76"/>
        <v>-1.0169551999999998E-2</v>
      </c>
      <c r="BX53" s="177">
        <f t="shared" si="76"/>
        <v>-5.0847759999999992E-3</v>
      </c>
      <c r="BY53" s="177">
        <v>0</v>
      </c>
      <c r="BZ53" s="177">
        <f t="shared" si="77"/>
        <v>7.8759580000000023E-3</v>
      </c>
      <c r="CA53" s="177">
        <f t="shared" si="77"/>
        <v>1.5751916000000005E-2</v>
      </c>
      <c r="CB53" s="177">
        <f t="shared" si="77"/>
        <v>2.3627874000000007E-2</v>
      </c>
      <c r="CC53" s="177">
        <f t="shared" si="77"/>
        <v>3.1503832000000009E-2</v>
      </c>
      <c r="CD53" s="177">
        <f t="shared" si="26"/>
        <v>3.9379790000000012E-2</v>
      </c>
      <c r="CE53" s="177">
        <f t="shared" si="75"/>
        <v>5.0854116000000012E-2</v>
      </c>
      <c r="CF53" s="177">
        <f t="shared" si="89"/>
        <v>6.2328442000000012E-2</v>
      </c>
      <c r="CG53" s="177">
        <f t="shared" si="89"/>
        <v>7.3802768000000019E-2</v>
      </c>
      <c r="CH53" s="177">
        <f t="shared" si="89"/>
        <v>8.5277094000000025E-2</v>
      </c>
      <c r="CI53" s="177">
        <f t="shared" si="89"/>
        <v>9.6751420000000019E-2</v>
      </c>
      <c r="CJ53" s="177">
        <f t="shared" si="89"/>
        <v>0.10822574600000001</v>
      </c>
      <c r="CK53" s="177">
        <f t="shared" si="89"/>
        <v>0.11970007200000002</v>
      </c>
      <c r="CL53" s="177">
        <f t="shared" si="89"/>
        <v>0.13117439800000003</v>
      </c>
      <c r="CM53" s="177">
        <f t="shared" si="89"/>
        <v>0.142648724</v>
      </c>
      <c r="CN53" s="177">
        <f t="shared" si="89"/>
        <v>0.15412305000000001</v>
      </c>
      <c r="CO53" s="177">
        <f t="shared" si="89"/>
        <v>0.16559737600000002</v>
      </c>
      <c r="CP53" s="177">
        <f t="shared" si="89"/>
        <v>0.177071702</v>
      </c>
      <c r="CQ53" s="177">
        <f t="shared" si="89"/>
        <v>0.18854602800000003</v>
      </c>
      <c r="CR53" s="177">
        <f t="shared" si="89"/>
        <v>0.20002035400000007</v>
      </c>
      <c r="CS53" s="177">
        <f t="shared" si="89"/>
        <v>0.21149468000000005</v>
      </c>
      <c r="CT53" s="177">
        <f t="shared" si="89"/>
        <v>0.22296900600000008</v>
      </c>
      <c r="CU53" s="177">
        <f t="shared" si="87"/>
        <v>0.23444333200000006</v>
      </c>
      <c r="CV53" s="177">
        <f t="shared" si="87"/>
        <v>0.24591765800000009</v>
      </c>
      <c r="CW53" s="177">
        <f t="shared" si="87"/>
        <v>0.25739198400000013</v>
      </c>
      <c r="CX53" s="177">
        <f t="shared" si="29"/>
        <v>0.26886631000000005</v>
      </c>
      <c r="CY53" s="177">
        <f t="shared" si="84"/>
        <v>0.27963482640000004</v>
      </c>
      <c r="CZ53" s="177">
        <f t="shared" si="84"/>
        <v>0.29040334280000002</v>
      </c>
      <c r="DA53" s="177">
        <f t="shared" si="84"/>
        <v>0.30117185920000006</v>
      </c>
      <c r="DB53" s="177">
        <f t="shared" si="84"/>
        <v>0.31194037560000004</v>
      </c>
      <c r="DC53" s="177">
        <f t="shared" si="84"/>
        <v>0.32270889200000002</v>
      </c>
      <c r="DD53" s="177">
        <f t="shared" si="84"/>
        <v>0.33347740840000006</v>
      </c>
      <c r="DE53" s="177">
        <f t="shared" si="84"/>
        <v>0.34424592480000005</v>
      </c>
      <c r="DF53" s="177">
        <f t="shared" si="84"/>
        <v>0.35501444120000003</v>
      </c>
      <c r="DG53" s="177">
        <f t="shared" si="84"/>
        <v>0.36578295760000001</v>
      </c>
      <c r="DH53" s="177">
        <f t="shared" si="84"/>
        <v>0.376551474</v>
      </c>
      <c r="DI53" s="177">
        <f t="shared" si="84"/>
        <v>0.38731999039999998</v>
      </c>
      <c r="DJ53" s="177">
        <f t="shared" si="84"/>
        <v>0.39808850679999996</v>
      </c>
      <c r="DK53" s="177">
        <f t="shared" si="84"/>
        <v>0.40885702319999995</v>
      </c>
      <c r="DL53" s="177">
        <f t="shared" si="84"/>
        <v>0.41962553959999999</v>
      </c>
      <c r="DM53" s="177">
        <f t="shared" si="84"/>
        <v>0.43039405600000002</v>
      </c>
      <c r="DN53" s="177">
        <f t="shared" si="84"/>
        <v>0.44116257240000001</v>
      </c>
      <c r="DO53" s="177">
        <f t="shared" si="80"/>
        <v>0.45193108879999999</v>
      </c>
      <c r="DP53" s="177">
        <f t="shared" si="80"/>
        <v>0.46269960519999997</v>
      </c>
      <c r="DQ53" s="177">
        <f t="shared" si="80"/>
        <v>0.47346812160000001</v>
      </c>
      <c r="DR53" s="177">
        <f t="shared" si="80"/>
        <v>0.48423663800000005</v>
      </c>
      <c r="DS53" s="177">
        <f t="shared" si="80"/>
        <v>0.49500515440000004</v>
      </c>
      <c r="DT53" s="177">
        <f t="shared" si="80"/>
        <v>0.50577367080000002</v>
      </c>
      <c r="DU53" s="177">
        <f t="shared" si="80"/>
        <v>0.5165421872</v>
      </c>
      <c r="DV53" s="177">
        <f t="shared" si="80"/>
        <v>0.52731070359999999</v>
      </c>
      <c r="DW53" s="177">
        <f t="shared" si="32"/>
        <v>0.53807921999999997</v>
      </c>
      <c r="DX53" s="177">
        <f t="shared" si="85"/>
        <v>0.54186368159999998</v>
      </c>
      <c r="DY53" s="177">
        <f t="shared" si="85"/>
        <v>0.54564814319999999</v>
      </c>
      <c r="DZ53" s="177">
        <f t="shared" si="85"/>
        <v>0.5494326048</v>
      </c>
      <c r="EA53" s="177">
        <f t="shared" si="85"/>
        <v>0.55321706640000001</v>
      </c>
      <c r="EB53" s="177">
        <f t="shared" si="85"/>
        <v>0.55700152800000002</v>
      </c>
      <c r="EC53" s="177">
        <f t="shared" si="85"/>
        <v>0.56078598960000003</v>
      </c>
      <c r="ED53" s="177">
        <f t="shared" si="85"/>
        <v>0.56457045120000005</v>
      </c>
      <c r="EE53" s="177">
        <f t="shared" si="85"/>
        <v>0.56835491280000006</v>
      </c>
      <c r="EF53" s="177">
        <f t="shared" si="85"/>
        <v>0.57213937440000007</v>
      </c>
      <c r="EG53" s="177">
        <f t="shared" si="85"/>
        <v>0.57592383600000008</v>
      </c>
      <c r="EH53" s="177">
        <f t="shared" si="85"/>
        <v>0.57970829760000009</v>
      </c>
      <c r="EI53" s="177">
        <f t="shared" si="85"/>
        <v>0.5834927592000001</v>
      </c>
      <c r="EJ53" s="177">
        <f t="shared" si="85"/>
        <v>0.58727722080000011</v>
      </c>
      <c r="EK53" s="177">
        <f t="shared" si="85"/>
        <v>0.59106168240000012</v>
      </c>
      <c r="EL53" s="177">
        <f t="shared" si="85"/>
        <v>0.59484614400000013</v>
      </c>
      <c r="EM53" s="177">
        <f t="shared" si="85"/>
        <v>0.59863060560000014</v>
      </c>
      <c r="EN53" s="177">
        <f t="shared" si="81"/>
        <v>0.60241506720000015</v>
      </c>
      <c r="EO53" s="177">
        <f t="shared" si="81"/>
        <v>0.60619952880000016</v>
      </c>
      <c r="EP53" s="177">
        <f t="shared" si="81"/>
        <v>0.60998399040000018</v>
      </c>
      <c r="EQ53" s="177">
        <f t="shared" si="81"/>
        <v>0.61376845200000019</v>
      </c>
      <c r="ER53" s="177">
        <f t="shared" si="81"/>
        <v>0.6175529136000002</v>
      </c>
      <c r="ES53" s="177">
        <f t="shared" si="81"/>
        <v>0.62133737520000021</v>
      </c>
      <c r="ET53" s="177">
        <f t="shared" si="81"/>
        <v>0.62512183680000022</v>
      </c>
      <c r="EU53" s="177">
        <f t="shared" si="81"/>
        <v>0.62890629840000023</v>
      </c>
      <c r="EV53" s="177">
        <f t="shared" si="35"/>
        <v>0.63269076000000024</v>
      </c>
    </row>
    <row r="54" spans="1:152" x14ac:dyDescent="0.25">
      <c r="A54" s="84">
        <v>38504</v>
      </c>
      <c r="B54" s="177">
        <f t="shared" si="12"/>
        <v>1.74219309</v>
      </c>
      <c r="C54" s="177">
        <f t="shared" si="82"/>
        <v>1.7077367992000001</v>
      </c>
      <c r="D54" s="177">
        <f t="shared" si="82"/>
        <v>1.6732805084</v>
      </c>
      <c r="E54" s="177">
        <f t="shared" si="82"/>
        <v>1.6388242175999999</v>
      </c>
      <c r="F54" s="177">
        <f t="shared" si="82"/>
        <v>1.6043679267999997</v>
      </c>
      <c r="G54" s="177">
        <f t="shared" si="82"/>
        <v>1.5699116359999998</v>
      </c>
      <c r="H54" s="177">
        <f t="shared" si="82"/>
        <v>1.5354553451999999</v>
      </c>
      <c r="I54" s="177">
        <f t="shared" si="82"/>
        <v>1.5009990543999998</v>
      </c>
      <c r="J54" s="177">
        <f t="shared" si="82"/>
        <v>1.4665427635999997</v>
      </c>
      <c r="K54" s="177">
        <f t="shared" si="82"/>
        <v>1.4320864727999998</v>
      </c>
      <c r="L54" s="177">
        <f t="shared" si="82"/>
        <v>1.3976301819999997</v>
      </c>
      <c r="M54" s="177">
        <f t="shared" si="82"/>
        <v>1.3631738911999998</v>
      </c>
      <c r="N54" s="177">
        <f t="shared" si="82"/>
        <v>1.3287176003999996</v>
      </c>
      <c r="O54" s="177">
        <f t="shared" si="82"/>
        <v>1.2942613095999997</v>
      </c>
      <c r="P54" s="177">
        <f t="shared" si="82"/>
        <v>1.2598050187999996</v>
      </c>
      <c r="Q54" s="177">
        <f t="shared" si="82"/>
        <v>1.2253487279999997</v>
      </c>
      <c r="R54" s="177">
        <f t="shared" si="82"/>
        <v>1.1908924371999996</v>
      </c>
      <c r="S54" s="177">
        <f t="shared" si="78"/>
        <v>1.1564361463999997</v>
      </c>
      <c r="T54" s="177">
        <f t="shared" si="78"/>
        <v>1.1219798555999998</v>
      </c>
      <c r="U54" s="177">
        <f t="shared" si="78"/>
        <v>1.0875235647999997</v>
      </c>
      <c r="V54" s="177">
        <f t="shared" si="78"/>
        <v>1.0530672739999998</v>
      </c>
      <c r="W54" s="177">
        <f t="shared" si="78"/>
        <v>1.0186109831999999</v>
      </c>
      <c r="X54" s="177">
        <f t="shared" si="78"/>
        <v>0.98415469239999975</v>
      </c>
      <c r="Y54" s="177">
        <f t="shared" si="78"/>
        <v>0.94969840159999974</v>
      </c>
      <c r="Z54" s="177">
        <f t="shared" si="78"/>
        <v>0.91524211079999973</v>
      </c>
      <c r="AA54" s="177">
        <f t="shared" si="15"/>
        <v>0.88078582000000005</v>
      </c>
      <c r="AB54" s="177">
        <f t="shared" si="83"/>
        <v>0.84892175560000005</v>
      </c>
      <c r="AC54" s="177">
        <f t="shared" si="83"/>
        <v>0.81705769119999994</v>
      </c>
      <c r="AD54" s="177">
        <f t="shared" si="83"/>
        <v>0.78519362679999993</v>
      </c>
      <c r="AE54" s="177">
        <f t="shared" si="83"/>
        <v>0.75332956239999993</v>
      </c>
      <c r="AF54" s="177">
        <f t="shared" si="83"/>
        <v>0.72146549799999993</v>
      </c>
      <c r="AG54" s="177">
        <f t="shared" si="83"/>
        <v>0.68960143359999981</v>
      </c>
      <c r="AH54" s="177">
        <f t="shared" si="83"/>
        <v>0.65773736919999981</v>
      </c>
      <c r="AI54" s="177">
        <f t="shared" si="83"/>
        <v>0.62587330479999981</v>
      </c>
      <c r="AJ54" s="177">
        <f t="shared" si="83"/>
        <v>0.5940092403999998</v>
      </c>
      <c r="AK54" s="177">
        <f t="shared" si="83"/>
        <v>0.5621451759999998</v>
      </c>
      <c r="AL54" s="177">
        <f t="shared" si="83"/>
        <v>0.53028111159999969</v>
      </c>
      <c r="AM54" s="177">
        <f t="shared" si="83"/>
        <v>0.49841704719999969</v>
      </c>
      <c r="AN54" s="177">
        <f t="shared" si="83"/>
        <v>0.46655298279999968</v>
      </c>
      <c r="AO54" s="177">
        <f t="shared" si="83"/>
        <v>0.43468891839999968</v>
      </c>
      <c r="AP54" s="177">
        <f t="shared" si="83"/>
        <v>0.40282485399999973</v>
      </c>
      <c r="AQ54" s="177">
        <f t="shared" si="83"/>
        <v>0.37096078959999973</v>
      </c>
      <c r="AR54" s="177">
        <f t="shared" si="79"/>
        <v>0.33909672519999973</v>
      </c>
      <c r="AS54" s="177">
        <f t="shared" si="79"/>
        <v>0.30723266079999978</v>
      </c>
      <c r="AT54" s="177">
        <f t="shared" si="79"/>
        <v>0.27536859639999978</v>
      </c>
      <c r="AU54" s="177">
        <f t="shared" si="79"/>
        <v>0.24350453199999975</v>
      </c>
      <c r="AV54" s="177">
        <f t="shared" si="79"/>
        <v>0.21164046759999974</v>
      </c>
      <c r="AW54" s="177">
        <f t="shared" si="79"/>
        <v>0.17977640319999971</v>
      </c>
      <c r="AX54" s="177">
        <f t="shared" si="79"/>
        <v>0.14791233879999971</v>
      </c>
      <c r="AY54" s="177">
        <f t="shared" si="79"/>
        <v>0.11604827439999971</v>
      </c>
      <c r="AZ54" s="177">
        <f t="shared" si="18"/>
        <v>8.4184209999999982E-2</v>
      </c>
      <c r="BA54" s="177">
        <f t="shared" si="74"/>
        <v>7.8703805499999974E-2</v>
      </c>
      <c r="BB54" s="177">
        <f t="shared" si="88"/>
        <v>7.322340099999998E-2</v>
      </c>
      <c r="BC54" s="177">
        <f t="shared" si="88"/>
        <v>6.7742996499999972E-2</v>
      </c>
      <c r="BD54" s="177">
        <f t="shared" si="88"/>
        <v>6.2262591999999964E-2</v>
      </c>
      <c r="BE54" s="177">
        <f t="shared" si="88"/>
        <v>5.6782187499999956E-2</v>
      </c>
      <c r="BF54" s="177">
        <f t="shared" si="88"/>
        <v>5.1301782999999962E-2</v>
      </c>
      <c r="BG54" s="177">
        <f t="shared" si="88"/>
        <v>4.5821378499999954E-2</v>
      </c>
      <c r="BH54" s="177">
        <f t="shared" si="88"/>
        <v>4.0340973999999946E-2</v>
      </c>
      <c r="BI54" s="177">
        <f t="shared" si="88"/>
        <v>3.4860569499999945E-2</v>
      </c>
      <c r="BJ54" s="177">
        <f t="shared" si="88"/>
        <v>2.9380164999999951E-2</v>
      </c>
      <c r="BK54" s="177">
        <f t="shared" si="88"/>
        <v>2.389976049999995E-2</v>
      </c>
      <c r="BL54" s="177">
        <f t="shared" si="88"/>
        <v>1.8419355999999956E-2</v>
      </c>
      <c r="BM54" s="177">
        <f t="shared" si="88"/>
        <v>1.2938951499999955E-2</v>
      </c>
      <c r="BN54" s="177">
        <f t="shared" si="88"/>
        <v>7.4585469999999612E-3</v>
      </c>
      <c r="BO54" s="177">
        <f t="shared" si="88"/>
        <v>1.9781424999999603E-3</v>
      </c>
      <c r="BP54" s="177">
        <f t="shared" si="88"/>
        <v>-3.5022620000000372E-3</v>
      </c>
      <c r="BQ54" s="177">
        <f t="shared" si="86"/>
        <v>-8.9826665000000347E-3</v>
      </c>
      <c r="BR54" s="177">
        <f t="shared" si="86"/>
        <v>-1.4463071000000032E-2</v>
      </c>
      <c r="BS54" s="177">
        <f t="shared" si="86"/>
        <v>-1.994347550000003E-2</v>
      </c>
      <c r="BT54" s="177">
        <f t="shared" si="21"/>
        <v>-2.5423879999999996E-2</v>
      </c>
      <c r="BU54" s="177">
        <f t="shared" si="76"/>
        <v>-2.0339103999999997E-2</v>
      </c>
      <c r="BV54" s="177">
        <f t="shared" si="76"/>
        <v>-1.5254327999999998E-2</v>
      </c>
      <c r="BW54" s="177">
        <f t="shared" si="76"/>
        <v>-1.0169551999999998E-2</v>
      </c>
      <c r="BX54" s="177">
        <f t="shared" si="76"/>
        <v>-5.0847759999999992E-3</v>
      </c>
      <c r="BY54" s="177">
        <v>0</v>
      </c>
      <c r="BZ54" s="177">
        <f t="shared" si="77"/>
        <v>7.8759580000000023E-3</v>
      </c>
      <c r="CA54" s="177">
        <f t="shared" si="77"/>
        <v>1.5751916000000005E-2</v>
      </c>
      <c r="CB54" s="177">
        <f t="shared" si="77"/>
        <v>2.3627874000000007E-2</v>
      </c>
      <c r="CC54" s="177">
        <f t="shared" si="77"/>
        <v>3.1503832000000009E-2</v>
      </c>
      <c r="CD54" s="177">
        <f t="shared" si="26"/>
        <v>3.9379790000000012E-2</v>
      </c>
      <c r="CE54" s="177">
        <f t="shared" si="75"/>
        <v>5.0854116000000012E-2</v>
      </c>
      <c r="CF54" s="177">
        <f t="shared" si="89"/>
        <v>6.2328442000000012E-2</v>
      </c>
      <c r="CG54" s="177">
        <f t="shared" si="89"/>
        <v>7.3802768000000019E-2</v>
      </c>
      <c r="CH54" s="177">
        <f t="shared" si="89"/>
        <v>8.5277094000000025E-2</v>
      </c>
      <c r="CI54" s="177">
        <f t="shared" si="89"/>
        <v>9.6751420000000019E-2</v>
      </c>
      <c r="CJ54" s="177">
        <f t="shared" si="89"/>
        <v>0.10822574600000001</v>
      </c>
      <c r="CK54" s="177">
        <f t="shared" si="89"/>
        <v>0.11970007200000002</v>
      </c>
      <c r="CL54" s="177">
        <f t="shared" si="89"/>
        <v>0.13117439800000003</v>
      </c>
      <c r="CM54" s="177">
        <f t="shared" si="89"/>
        <v>0.142648724</v>
      </c>
      <c r="CN54" s="177">
        <f t="shared" si="89"/>
        <v>0.15412305000000001</v>
      </c>
      <c r="CO54" s="177">
        <f t="shared" si="89"/>
        <v>0.16559737600000002</v>
      </c>
      <c r="CP54" s="177">
        <f t="shared" si="89"/>
        <v>0.177071702</v>
      </c>
      <c r="CQ54" s="177">
        <f t="shared" si="89"/>
        <v>0.18854602800000003</v>
      </c>
      <c r="CR54" s="177">
        <f t="shared" si="89"/>
        <v>0.20002035400000007</v>
      </c>
      <c r="CS54" s="177">
        <f t="shared" si="89"/>
        <v>0.21149468000000005</v>
      </c>
      <c r="CT54" s="177">
        <f t="shared" si="89"/>
        <v>0.22296900600000008</v>
      </c>
      <c r="CU54" s="177">
        <f t="shared" si="87"/>
        <v>0.23444333200000006</v>
      </c>
      <c r="CV54" s="177">
        <f t="shared" si="87"/>
        <v>0.24591765800000009</v>
      </c>
      <c r="CW54" s="177">
        <f t="shared" si="87"/>
        <v>0.25739198400000013</v>
      </c>
      <c r="CX54" s="177">
        <f t="shared" si="29"/>
        <v>0.26886631000000005</v>
      </c>
      <c r="CY54" s="177">
        <f t="shared" si="84"/>
        <v>0.27963482640000004</v>
      </c>
      <c r="CZ54" s="177">
        <f t="shared" si="84"/>
        <v>0.29040334280000002</v>
      </c>
      <c r="DA54" s="177">
        <f t="shared" si="84"/>
        <v>0.30117185920000006</v>
      </c>
      <c r="DB54" s="177">
        <f t="shared" si="84"/>
        <v>0.31194037560000004</v>
      </c>
      <c r="DC54" s="177">
        <f t="shared" si="84"/>
        <v>0.32270889200000002</v>
      </c>
      <c r="DD54" s="177">
        <f t="shared" si="84"/>
        <v>0.33347740840000006</v>
      </c>
      <c r="DE54" s="177">
        <f t="shared" si="84"/>
        <v>0.34424592480000005</v>
      </c>
      <c r="DF54" s="177">
        <f t="shared" si="84"/>
        <v>0.35501444120000003</v>
      </c>
      <c r="DG54" s="177">
        <f t="shared" si="84"/>
        <v>0.36578295760000001</v>
      </c>
      <c r="DH54" s="177">
        <f t="shared" si="84"/>
        <v>0.376551474</v>
      </c>
      <c r="DI54" s="177">
        <f t="shared" si="84"/>
        <v>0.38731999039999998</v>
      </c>
      <c r="DJ54" s="177">
        <f t="shared" si="84"/>
        <v>0.39808850679999996</v>
      </c>
      <c r="DK54" s="177">
        <f t="shared" si="84"/>
        <v>0.40885702319999995</v>
      </c>
      <c r="DL54" s="177">
        <f t="shared" si="84"/>
        <v>0.41962553959999999</v>
      </c>
      <c r="DM54" s="177">
        <f t="shared" si="84"/>
        <v>0.43039405600000002</v>
      </c>
      <c r="DN54" s="177">
        <f t="shared" si="84"/>
        <v>0.44116257240000001</v>
      </c>
      <c r="DO54" s="177">
        <f t="shared" si="80"/>
        <v>0.45193108879999999</v>
      </c>
      <c r="DP54" s="177">
        <f t="shared" si="80"/>
        <v>0.46269960519999997</v>
      </c>
      <c r="DQ54" s="177">
        <f t="shared" si="80"/>
        <v>0.47346812160000001</v>
      </c>
      <c r="DR54" s="177">
        <f t="shared" si="80"/>
        <v>0.48423663800000005</v>
      </c>
      <c r="DS54" s="177">
        <f t="shared" si="80"/>
        <v>0.49500515440000004</v>
      </c>
      <c r="DT54" s="177">
        <f t="shared" si="80"/>
        <v>0.50577367080000002</v>
      </c>
      <c r="DU54" s="177">
        <f t="shared" si="80"/>
        <v>0.5165421872</v>
      </c>
      <c r="DV54" s="177">
        <f t="shared" si="80"/>
        <v>0.52731070359999999</v>
      </c>
      <c r="DW54" s="177">
        <f t="shared" si="32"/>
        <v>0.53807921999999997</v>
      </c>
      <c r="DX54" s="177">
        <f t="shared" si="85"/>
        <v>0.54186368159999998</v>
      </c>
      <c r="DY54" s="177">
        <f t="shared" si="85"/>
        <v>0.54564814319999999</v>
      </c>
      <c r="DZ54" s="177">
        <f t="shared" si="85"/>
        <v>0.5494326048</v>
      </c>
      <c r="EA54" s="177">
        <f t="shared" si="85"/>
        <v>0.55321706640000001</v>
      </c>
      <c r="EB54" s="177">
        <f t="shared" si="85"/>
        <v>0.55700152800000002</v>
      </c>
      <c r="EC54" s="177">
        <f t="shared" si="85"/>
        <v>0.56078598960000003</v>
      </c>
      <c r="ED54" s="177">
        <f t="shared" si="85"/>
        <v>0.56457045120000005</v>
      </c>
      <c r="EE54" s="177">
        <f t="shared" si="85"/>
        <v>0.56835491280000006</v>
      </c>
      <c r="EF54" s="177">
        <f t="shared" si="85"/>
        <v>0.57213937440000007</v>
      </c>
      <c r="EG54" s="177">
        <f t="shared" si="85"/>
        <v>0.57592383600000008</v>
      </c>
      <c r="EH54" s="177">
        <f t="shared" si="85"/>
        <v>0.57970829760000009</v>
      </c>
      <c r="EI54" s="177">
        <f t="shared" si="85"/>
        <v>0.5834927592000001</v>
      </c>
      <c r="EJ54" s="177">
        <f t="shared" si="85"/>
        <v>0.58727722080000011</v>
      </c>
      <c r="EK54" s="177">
        <f t="shared" si="85"/>
        <v>0.59106168240000012</v>
      </c>
      <c r="EL54" s="177">
        <f t="shared" si="85"/>
        <v>0.59484614400000013</v>
      </c>
      <c r="EM54" s="177">
        <f t="shared" si="85"/>
        <v>0.59863060560000014</v>
      </c>
      <c r="EN54" s="177">
        <f t="shared" si="81"/>
        <v>0.60241506720000015</v>
      </c>
      <c r="EO54" s="177">
        <f t="shared" si="81"/>
        <v>0.60619952880000016</v>
      </c>
      <c r="EP54" s="177">
        <f t="shared" si="81"/>
        <v>0.60998399040000018</v>
      </c>
      <c r="EQ54" s="177">
        <f t="shared" si="81"/>
        <v>0.61376845200000019</v>
      </c>
      <c r="ER54" s="177">
        <f t="shared" si="81"/>
        <v>0.6175529136000002</v>
      </c>
      <c r="ES54" s="177">
        <f t="shared" si="81"/>
        <v>0.62133737520000021</v>
      </c>
      <c r="ET54" s="177">
        <f t="shared" si="81"/>
        <v>0.62512183680000022</v>
      </c>
      <c r="EU54" s="177">
        <f t="shared" si="81"/>
        <v>0.62890629840000023</v>
      </c>
      <c r="EV54" s="177">
        <f t="shared" si="35"/>
        <v>0.63269076000000024</v>
      </c>
    </row>
    <row r="55" spans="1:152" x14ac:dyDescent="0.25">
      <c r="A55" s="84">
        <v>38504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EV59"/>
  <sheetViews>
    <sheetView workbookViewId="0">
      <selection activeCell="B16" sqref="B16"/>
    </sheetView>
  </sheetViews>
  <sheetFormatPr defaultRowHeight="13.2" x14ac:dyDescent="0.25"/>
  <cols>
    <col min="1" max="1" width="9.109375" style="80" customWidth="1"/>
    <col min="2" max="50" width="9.109375" style="175" customWidth="1"/>
    <col min="51" max="92" width="9.109375" style="176" customWidth="1"/>
  </cols>
  <sheetData>
    <row r="2" spans="1:152" x14ac:dyDescent="0.25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5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5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5">
      <c r="A5" s="84">
        <v>36951</v>
      </c>
      <c r="B5" s="177" t="e">
        <f>VLOOKUP($A5,GAMMAGRIDS,2,FALSE)</f>
        <v>#N/A</v>
      </c>
      <c r="C5" s="177" t="e">
        <f t="shared" ref="C5:L14" si="12">(($B5-$AA5)*C$2)+$AA5</f>
        <v>#N/A</v>
      </c>
      <c r="D5" s="177" t="e">
        <f t="shared" si="12"/>
        <v>#N/A</v>
      </c>
      <c r="E5" s="177" t="e">
        <f t="shared" si="12"/>
        <v>#N/A</v>
      </c>
      <c r="F5" s="177" t="e">
        <f t="shared" si="12"/>
        <v>#N/A</v>
      </c>
      <c r="G5" s="177" t="e">
        <f t="shared" si="12"/>
        <v>#N/A</v>
      </c>
      <c r="H5" s="177" t="e">
        <f t="shared" si="12"/>
        <v>#N/A</v>
      </c>
      <c r="I5" s="177" t="e">
        <f t="shared" si="12"/>
        <v>#N/A</v>
      </c>
      <c r="J5" s="177" t="e">
        <f t="shared" si="12"/>
        <v>#N/A</v>
      </c>
      <c r="K5" s="177" t="e">
        <f t="shared" si="12"/>
        <v>#N/A</v>
      </c>
      <c r="L5" s="177" t="e">
        <f t="shared" si="12"/>
        <v>#N/A</v>
      </c>
      <c r="M5" s="177" t="e">
        <f t="shared" ref="M5:Z14" si="13">(($B5-$AA5)*M$2)+$AA5</f>
        <v>#N/A</v>
      </c>
      <c r="N5" s="177" t="e">
        <f t="shared" si="13"/>
        <v>#N/A</v>
      </c>
      <c r="O5" s="177" t="e">
        <f t="shared" si="13"/>
        <v>#N/A</v>
      </c>
      <c r="P5" s="177" t="e">
        <f t="shared" si="13"/>
        <v>#N/A</v>
      </c>
      <c r="Q5" s="177" t="e">
        <f t="shared" si="13"/>
        <v>#N/A</v>
      </c>
      <c r="R5" s="177" t="e">
        <f t="shared" si="13"/>
        <v>#N/A</v>
      </c>
      <c r="S5" s="177" t="e">
        <f t="shared" si="13"/>
        <v>#N/A</v>
      </c>
      <c r="T5" s="177" t="e">
        <f t="shared" si="13"/>
        <v>#N/A</v>
      </c>
      <c r="U5" s="177" t="e">
        <f t="shared" si="13"/>
        <v>#N/A</v>
      </c>
      <c r="V5" s="177" t="e">
        <f t="shared" si="13"/>
        <v>#N/A</v>
      </c>
      <c r="W5" s="177" t="e">
        <f t="shared" si="13"/>
        <v>#N/A</v>
      </c>
      <c r="X5" s="177" t="e">
        <f t="shared" si="13"/>
        <v>#N/A</v>
      </c>
      <c r="Y5" s="177" t="e">
        <f t="shared" si="13"/>
        <v>#N/A</v>
      </c>
      <c r="Z5" s="177" t="e">
        <f t="shared" si="13"/>
        <v>#N/A</v>
      </c>
      <c r="AA5" s="177" t="e">
        <f>VLOOKUP($A5,GAMMAGRIDS,3,FALSE)</f>
        <v>#N/A</v>
      </c>
      <c r="AB5" s="177" t="e">
        <f t="shared" ref="AB5:AK14" si="14">(($AA5-$AZ5)*AB$2)+$AZ5</f>
        <v>#N/A</v>
      </c>
      <c r="AC5" s="177" t="e">
        <f t="shared" si="14"/>
        <v>#N/A</v>
      </c>
      <c r="AD5" s="177" t="e">
        <f t="shared" si="14"/>
        <v>#N/A</v>
      </c>
      <c r="AE5" s="177" t="e">
        <f t="shared" si="14"/>
        <v>#N/A</v>
      </c>
      <c r="AF5" s="177" t="e">
        <f t="shared" si="14"/>
        <v>#N/A</v>
      </c>
      <c r="AG5" s="177" t="e">
        <f t="shared" si="14"/>
        <v>#N/A</v>
      </c>
      <c r="AH5" s="177" t="e">
        <f t="shared" si="14"/>
        <v>#N/A</v>
      </c>
      <c r="AI5" s="177" t="e">
        <f t="shared" si="14"/>
        <v>#N/A</v>
      </c>
      <c r="AJ5" s="177" t="e">
        <f t="shared" si="14"/>
        <v>#N/A</v>
      </c>
      <c r="AK5" s="177" t="e">
        <f t="shared" si="14"/>
        <v>#N/A</v>
      </c>
      <c r="AL5" s="177" t="e">
        <f t="shared" ref="AL5:AY14" si="15">(($AA5-$AZ5)*AL$2)+$AZ5</f>
        <v>#N/A</v>
      </c>
      <c r="AM5" s="177" t="e">
        <f t="shared" si="15"/>
        <v>#N/A</v>
      </c>
      <c r="AN5" s="177" t="e">
        <f t="shared" si="15"/>
        <v>#N/A</v>
      </c>
      <c r="AO5" s="177" t="e">
        <f t="shared" si="15"/>
        <v>#N/A</v>
      </c>
      <c r="AP5" s="177" t="e">
        <f t="shared" si="15"/>
        <v>#N/A</v>
      </c>
      <c r="AQ5" s="177" t="e">
        <f t="shared" si="15"/>
        <v>#N/A</v>
      </c>
      <c r="AR5" s="177" t="e">
        <f t="shared" si="15"/>
        <v>#N/A</v>
      </c>
      <c r="AS5" s="177" t="e">
        <f t="shared" si="15"/>
        <v>#N/A</v>
      </c>
      <c r="AT5" s="177" t="e">
        <f t="shared" si="15"/>
        <v>#N/A</v>
      </c>
      <c r="AU5" s="177" t="e">
        <f t="shared" si="15"/>
        <v>#N/A</v>
      </c>
      <c r="AV5" s="177" t="e">
        <f t="shared" si="15"/>
        <v>#N/A</v>
      </c>
      <c r="AW5" s="177" t="e">
        <f t="shared" si="15"/>
        <v>#N/A</v>
      </c>
      <c r="AX5" s="177" t="e">
        <f t="shared" si="15"/>
        <v>#N/A</v>
      </c>
      <c r="AY5" s="177" t="e">
        <f t="shared" si="15"/>
        <v>#N/A</v>
      </c>
      <c r="AZ5" s="177" t="e">
        <f>VLOOKUP($A5,GAMMAGRIDS,4,FALSE)</f>
        <v>#N/A</v>
      </c>
      <c r="BA5" s="177" t="e">
        <f t="shared" ref="BA5:BJ14" si="16">(($AZ5-$BT5)*BA$2)+$BT5</f>
        <v>#N/A</v>
      </c>
      <c r="BB5" s="177" t="e">
        <f t="shared" si="16"/>
        <v>#N/A</v>
      </c>
      <c r="BC5" s="177" t="e">
        <f t="shared" si="16"/>
        <v>#N/A</v>
      </c>
      <c r="BD5" s="177" t="e">
        <f t="shared" si="16"/>
        <v>#N/A</v>
      </c>
      <c r="BE5" s="177" t="e">
        <f t="shared" si="16"/>
        <v>#N/A</v>
      </c>
      <c r="BF5" s="177" t="e">
        <f t="shared" si="16"/>
        <v>#N/A</v>
      </c>
      <c r="BG5" s="177" t="e">
        <f t="shared" si="16"/>
        <v>#N/A</v>
      </c>
      <c r="BH5" s="177" t="e">
        <f t="shared" si="16"/>
        <v>#N/A</v>
      </c>
      <c r="BI5" s="177" t="e">
        <f t="shared" si="16"/>
        <v>#N/A</v>
      </c>
      <c r="BJ5" s="177" t="e">
        <f t="shared" si="16"/>
        <v>#N/A</v>
      </c>
      <c r="BK5" s="177" t="e">
        <f t="shared" ref="BK5:BS14" si="17">(($AZ5-$BT5)*BK$2)+$BT5</f>
        <v>#N/A</v>
      </c>
      <c r="BL5" s="177" t="e">
        <f t="shared" si="17"/>
        <v>#N/A</v>
      </c>
      <c r="BM5" s="177" t="e">
        <f t="shared" si="17"/>
        <v>#N/A</v>
      </c>
      <c r="BN5" s="177" t="e">
        <f t="shared" si="17"/>
        <v>#N/A</v>
      </c>
      <c r="BO5" s="177" t="e">
        <f t="shared" si="17"/>
        <v>#N/A</v>
      </c>
      <c r="BP5" s="177" t="e">
        <f t="shared" si="17"/>
        <v>#N/A</v>
      </c>
      <c r="BQ5" s="177" t="e">
        <f t="shared" si="17"/>
        <v>#N/A</v>
      </c>
      <c r="BR5" s="177" t="e">
        <f t="shared" si="17"/>
        <v>#N/A</v>
      </c>
      <c r="BS5" s="177" t="e">
        <f t="shared" si="17"/>
        <v>#N/A</v>
      </c>
      <c r="BT5" s="177" t="e">
        <f>VLOOKUP($A5,GAMMAGRIDS,5,FALSE)</f>
        <v>#N/A</v>
      </c>
      <c r="BU5" s="177" t="e">
        <f>(($BT5-$BY5)*BU$2)+$BY5</f>
        <v>#N/A</v>
      </c>
      <c r="BV5" s="177" t="e">
        <f t="shared" ref="BV5:BX20" si="18">(($BT5-$BY5)*BV$2)+$BY5</f>
        <v>#N/A</v>
      </c>
      <c r="BW5" s="177" t="e">
        <f t="shared" si="18"/>
        <v>#N/A</v>
      </c>
      <c r="BX5" s="177" t="e">
        <f t="shared" si="18"/>
        <v>#N/A</v>
      </c>
      <c r="BY5" s="177">
        <v>0</v>
      </c>
      <c r="BZ5" s="177" t="e">
        <f>(($CD5-$BY5)*BZ$2)+$BY5</f>
        <v>#N/A</v>
      </c>
      <c r="CA5" s="177" t="e">
        <f t="shared" ref="CA5:CC20" si="19">(($CD5-$BY5)*CA$2)+$BY5</f>
        <v>#N/A</v>
      </c>
      <c r="CB5" s="177" t="e">
        <f t="shared" si="19"/>
        <v>#N/A</v>
      </c>
      <c r="CC5" s="177" t="e">
        <f t="shared" si="19"/>
        <v>#N/A</v>
      </c>
      <c r="CD5" s="177" t="e">
        <f>VLOOKUP($A5,GAMMAGRIDS,6,FALSE)</f>
        <v>#N/A</v>
      </c>
      <c r="CE5" s="177" t="e">
        <f t="shared" ref="CE5:CN14" si="20">(($CX5-$CD5)*CE$2)+$CD5</f>
        <v>#N/A</v>
      </c>
      <c r="CF5" s="177" t="e">
        <f t="shared" si="20"/>
        <v>#N/A</v>
      </c>
      <c r="CG5" s="177" t="e">
        <f t="shared" si="20"/>
        <v>#N/A</v>
      </c>
      <c r="CH5" s="177" t="e">
        <f t="shared" si="20"/>
        <v>#N/A</v>
      </c>
      <c r="CI5" s="177" t="e">
        <f t="shared" si="20"/>
        <v>#N/A</v>
      </c>
      <c r="CJ5" s="177" t="e">
        <f t="shared" si="20"/>
        <v>#N/A</v>
      </c>
      <c r="CK5" s="177" t="e">
        <f t="shared" si="20"/>
        <v>#N/A</v>
      </c>
      <c r="CL5" s="177" t="e">
        <f t="shared" si="20"/>
        <v>#N/A</v>
      </c>
      <c r="CM5" s="177" t="e">
        <f t="shared" si="20"/>
        <v>#N/A</v>
      </c>
      <c r="CN5" s="177" t="e">
        <f t="shared" si="20"/>
        <v>#N/A</v>
      </c>
      <c r="CO5" s="177" t="e">
        <f t="shared" ref="CO5:CW14" si="21">(($CX5-$CD5)*CO$2)+$CD5</f>
        <v>#N/A</v>
      </c>
      <c r="CP5" s="177" t="e">
        <f t="shared" si="21"/>
        <v>#N/A</v>
      </c>
      <c r="CQ5" s="177" t="e">
        <f t="shared" si="21"/>
        <v>#N/A</v>
      </c>
      <c r="CR5" s="177" t="e">
        <f t="shared" si="21"/>
        <v>#N/A</v>
      </c>
      <c r="CS5" s="177" t="e">
        <f t="shared" si="21"/>
        <v>#N/A</v>
      </c>
      <c r="CT5" s="177" t="e">
        <f t="shared" si="21"/>
        <v>#N/A</v>
      </c>
      <c r="CU5" s="177" t="e">
        <f t="shared" si="21"/>
        <v>#N/A</v>
      </c>
      <c r="CV5" s="177" t="e">
        <f t="shared" si="21"/>
        <v>#N/A</v>
      </c>
      <c r="CW5" s="177" t="e">
        <f t="shared" si="21"/>
        <v>#N/A</v>
      </c>
      <c r="CX5" s="177" t="e">
        <f>VLOOKUP($A5,GAMMAGRIDS,7,FALSE)</f>
        <v>#N/A</v>
      </c>
      <c r="CY5" s="177" t="e">
        <f t="shared" ref="CY5:DH14" si="22">(($DW5-$CX5)*CY$2)+$CX5</f>
        <v>#N/A</v>
      </c>
      <c r="CZ5" s="177" t="e">
        <f t="shared" si="22"/>
        <v>#N/A</v>
      </c>
      <c r="DA5" s="177" t="e">
        <f t="shared" si="22"/>
        <v>#N/A</v>
      </c>
      <c r="DB5" s="177" t="e">
        <f t="shared" si="22"/>
        <v>#N/A</v>
      </c>
      <c r="DC5" s="177" t="e">
        <f t="shared" si="22"/>
        <v>#N/A</v>
      </c>
      <c r="DD5" s="177" t="e">
        <f t="shared" si="22"/>
        <v>#N/A</v>
      </c>
      <c r="DE5" s="177" t="e">
        <f t="shared" si="22"/>
        <v>#N/A</v>
      </c>
      <c r="DF5" s="177" t="e">
        <f t="shared" si="22"/>
        <v>#N/A</v>
      </c>
      <c r="DG5" s="177" t="e">
        <f t="shared" si="22"/>
        <v>#N/A</v>
      </c>
      <c r="DH5" s="177" t="e">
        <f t="shared" si="22"/>
        <v>#N/A</v>
      </c>
      <c r="DI5" s="177" t="e">
        <f t="shared" ref="DI5:DV14" si="23">(($DW5-$CX5)*DI$2)+$CX5</f>
        <v>#N/A</v>
      </c>
      <c r="DJ5" s="177" t="e">
        <f t="shared" si="23"/>
        <v>#N/A</v>
      </c>
      <c r="DK5" s="177" t="e">
        <f t="shared" si="23"/>
        <v>#N/A</v>
      </c>
      <c r="DL5" s="177" t="e">
        <f t="shared" si="23"/>
        <v>#N/A</v>
      </c>
      <c r="DM5" s="177" t="e">
        <f t="shared" si="23"/>
        <v>#N/A</v>
      </c>
      <c r="DN5" s="177" t="e">
        <f t="shared" si="23"/>
        <v>#N/A</v>
      </c>
      <c r="DO5" s="177" t="e">
        <f t="shared" si="23"/>
        <v>#N/A</v>
      </c>
      <c r="DP5" s="177" t="e">
        <f t="shared" si="23"/>
        <v>#N/A</v>
      </c>
      <c r="DQ5" s="177" t="e">
        <f t="shared" si="23"/>
        <v>#N/A</v>
      </c>
      <c r="DR5" s="177" t="e">
        <f t="shared" si="23"/>
        <v>#N/A</v>
      </c>
      <c r="DS5" s="177" t="e">
        <f t="shared" si="23"/>
        <v>#N/A</v>
      </c>
      <c r="DT5" s="177" t="e">
        <f t="shared" si="23"/>
        <v>#N/A</v>
      </c>
      <c r="DU5" s="177" t="e">
        <f t="shared" si="23"/>
        <v>#N/A</v>
      </c>
      <c r="DV5" s="177" t="e">
        <f t="shared" si="23"/>
        <v>#N/A</v>
      </c>
      <c r="DW5" s="177" t="e">
        <f>VLOOKUP($A5,GAMMAGRIDS,8,FALSE)</f>
        <v>#N/A</v>
      </c>
      <c r="DX5" s="177" t="e">
        <f t="shared" ref="DX5:EG14" si="24">(($EV5-$DW5)*DX$2)+$DW5</f>
        <v>#N/A</v>
      </c>
      <c r="DY5" s="177" t="e">
        <f t="shared" si="24"/>
        <v>#N/A</v>
      </c>
      <c r="DZ5" s="177" t="e">
        <f t="shared" si="24"/>
        <v>#N/A</v>
      </c>
      <c r="EA5" s="177" t="e">
        <f t="shared" si="24"/>
        <v>#N/A</v>
      </c>
      <c r="EB5" s="177" t="e">
        <f t="shared" si="24"/>
        <v>#N/A</v>
      </c>
      <c r="EC5" s="177" t="e">
        <f t="shared" si="24"/>
        <v>#N/A</v>
      </c>
      <c r="ED5" s="177" t="e">
        <f t="shared" si="24"/>
        <v>#N/A</v>
      </c>
      <c r="EE5" s="177" t="e">
        <f t="shared" si="24"/>
        <v>#N/A</v>
      </c>
      <c r="EF5" s="177" t="e">
        <f t="shared" si="24"/>
        <v>#N/A</v>
      </c>
      <c r="EG5" s="177" t="e">
        <f t="shared" si="24"/>
        <v>#N/A</v>
      </c>
      <c r="EH5" s="177" t="e">
        <f t="shared" ref="EH5:EU14" si="25">(($EV5-$DW5)*EH$2)+$DW5</f>
        <v>#N/A</v>
      </c>
      <c r="EI5" s="177" t="e">
        <f t="shared" si="25"/>
        <v>#N/A</v>
      </c>
      <c r="EJ5" s="177" t="e">
        <f t="shared" si="25"/>
        <v>#N/A</v>
      </c>
      <c r="EK5" s="177" t="e">
        <f t="shared" si="25"/>
        <v>#N/A</v>
      </c>
      <c r="EL5" s="177" t="e">
        <f t="shared" si="25"/>
        <v>#N/A</v>
      </c>
      <c r="EM5" s="177" t="e">
        <f t="shared" si="25"/>
        <v>#N/A</v>
      </c>
      <c r="EN5" s="177" t="e">
        <f t="shared" si="25"/>
        <v>#N/A</v>
      </c>
      <c r="EO5" s="177" t="e">
        <f t="shared" si="25"/>
        <v>#N/A</v>
      </c>
      <c r="EP5" s="177" t="e">
        <f t="shared" si="25"/>
        <v>#N/A</v>
      </c>
      <c r="EQ5" s="177" t="e">
        <f t="shared" si="25"/>
        <v>#N/A</v>
      </c>
      <c r="ER5" s="177" t="e">
        <f t="shared" si="25"/>
        <v>#N/A</v>
      </c>
      <c r="ES5" s="177" t="e">
        <f t="shared" si="25"/>
        <v>#N/A</v>
      </c>
      <c r="ET5" s="177" t="e">
        <f t="shared" si="25"/>
        <v>#N/A</v>
      </c>
      <c r="EU5" s="177" t="e">
        <f t="shared" si="25"/>
        <v>#N/A</v>
      </c>
      <c r="EV5" s="177" t="e">
        <f>VLOOKUP($A5,GAMMAGRIDS,9,FALSE)</f>
        <v>#N/A</v>
      </c>
    </row>
    <row r="6" spans="1:152" x14ac:dyDescent="0.25">
      <c r="A6" s="84">
        <v>36982</v>
      </c>
      <c r="B6" s="177" t="e">
        <f t="shared" ref="B6:B58" si="26">VLOOKUP($A6,GAMMAGRIDS,2,FALSE)</f>
        <v>#N/A</v>
      </c>
      <c r="C6" s="177" t="e">
        <f t="shared" si="12"/>
        <v>#N/A</v>
      </c>
      <c r="D6" s="177" t="e">
        <f t="shared" si="12"/>
        <v>#N/A</v>
      </c>
      <c r="E6" s="177" t="e">
        <f t="shared" si="12"/>
        <v>#N/A</v>
      </c>
      <c r="F6" s="177" t="e">
        <f t="shared" si="12"/>
        <v>#N/A</v>
      </c>
      <c r="G6" s="177" t="e">
        <f t="shared" si="12"/>
        <v>#N/A</v>
      </c>
      <c r="H6" s="177" t="e">
        <f t="shared" si="12"/>
        <v>#N/A</v>
      </c>
      <c r="I6" s="177" t="e">
        <f t="shared" si="12"/>
        <v>#N/A</v>
      </c>
      <c r="J6" s="177" t="e">
        <f t="shared" si="12"/>
        <v>#N/A</v>
      </c>
      <c r="K6" s="177" t="e">
        <f t="shared" si="12"/>
        <v>#N/A</v>
      </c>
      <c r="L6" s="177" t="e">
        <f t="shared" si="12"/>
        <v>#N/A</v>
      </c>
      <c r="M6" s="177" t="e">
        <f t="shared" si="13"/>
        <v>#N/A</v>
      </c>
      <c r="N6" s="177" t="e">
        <f t="shared" si="13"/>
        <v>#N/A</v>
      </c>
      <c r="O6" s="177" t="e">
        <f t="shared" si="13"/>
        <v>#N/A</v>
      </c>
      <c r="P6" s="177" t="e">
        <f t="shared" si="13"/>
        <v>#N/A</v>
      </c>
      <c r="Q6" s="177" t="e">
        <f t="shared" si="13"/>
        <v>#N/A</v>
      </c>
      <c r="R6" s="177" t="e">
        <f t="shared" si="13"/>
        <v>#N/A</v>
      </c>
      <c r="S6" s="177" t="e">
        <f t="shared" si="13"/>
        <v>#N/A</v>
      </c>
      <c r="T6" s="177" t="e">
        <f t="shared" si="13"/>
        <v>#N/A</v>
      </c>
      <c r="U6" s="177" t="e">
        <f t="shared" si="13"/>
        <v>#N/A</v>
      </c>
      <c r="V6" s="177" t="e">
        <f t="shared" si="13"/>
        <v>#N/A</v>
      </c>
      <c r="W6" s="177" t="e">
        <f t="shared" si="13"/>
        <v>#N/A</v>
      </c>
      <c r="X6" s="177" t="e">
        <f t="shared" si="13"/>
        <v>#N/A</v>
      </c>
      <c r="Y6" s="177" t="e">
        <f t="shared" si="13"/>
        <v>#N/A</v>
      </c>
      <c r="Z6" s="177" t="e">
        <f t="shared" si="13"/>
        <v>#N/A</v>
      </c>
      <c r="AA6" s="177" t="e">
        <f t="shared" ref="AA6:AA58" si="27">VLOOKUP($A6,GAMMAGRIDS,3,FALSE)</f>
        <v>#N/A</v>
      </c>
      <c r="AB6" s="177" t="e">
        <f t="shared" si="14"/>
        <v>#N/A</v>
      </c>
      <c r="AC6" s="177" t="e">
        <f t="shared" si="14"/>
        <v>#N/A</v>
      </c>
      <c r="AD6" s="177" t="e">
        <f t="shared" si="14"/>
        <v>#N/A</v>
      </c>
      <c r="AE6" s="177" t="e">
        <f t="shared" si="14"/>
        <v>#N/A</v>
      </c>
      <c r="AF6" s="177" t="e">
        <f t="shared" si="14"/>
        <v>#N/A</v>
      </c>
      <c r="AG6" s="177" t="e">
        <f t="shared" si="14"/>
        <v>#N/A</v>
      </c>
      <c r="AH6" s="177" t="e">
        <f t="shared" si="14"/>
        <v>#N/A</v>
      </c>
      <c r="AI6" s="177" t="e">
        <f t="shared" si="14"/>
        <v>#N/A</v>
      </c>
      <c r="AJ6" s="177" t="e">
        <f t="shared" si="14"/>
        <v>#N/A</v>
      </c>
      <c r="AK6" s="177" t="e">
        <f t="shared" si="14"/>
        <v>#N/A</v>
      </c>
      <c r="AL6" s="177" t="e">
        <f t="shared" si="15"/>
        <v>#N/A</v>
      </c>
      <c r="AM6" s="177" t="e">
        <f t="shared" si="15"/>
        <v>#N/A</v>
      </c>
      <c r="AN6" s="177" t="e">
        <f t="shared" si="15"/>
        <v>#N/A</v>
      </c>
      <c r="AO6" s="177" t="e">
        <f t="shared" si="15"/>
        <v>#N/A</v>
      </c>
      <c r="AP6" s="177" t="e">
        <f t="shared" si="15"/>
        <v>#N/A</v>
      </c>
      <c r="AQ6" s="177" t="e">
        <f t="shared" si="15"/>
        <v>#N/A</v>
      </c>
      <c r="AR6" s="177" t="e">
        <f t="shared" si="15"/>
        <v>#N/A</v>
      </c>
      <c r="AS6" s="177" t="e">
        <f t="shared" si="15"/>
        <v>#N/A</v>
      </c>
      <c r="AT6" s="177" t="e">
        <f t="shared" si="15"/>
        <v>#N/A</v>
      </c>
      <c r="AU6" s="177" t="e">
        <f t="shared" si="15"/>
        <v>#N/A</v>
      </c>
      <c r="AV6" s="177" t="e">
        <f t="shared" si="15"/>
        <v>#N/A</v>
      </c>
      <c r="AW6" s="177" t="e">
        <f t="shared" si="15"/>
        <v>#N/A</v>
      </c>
      <c r="AX6" s="177" t="e">
        <f t="shared" si="15"/>
        <v>#N/A</v>
      </c>
      <c r="AY6" s="177" t="e">
        <f t="shared" si="15"/>
        <v>#N/A</v>
      </c>
      <c r="AZ6" s="177" t="e">
        <f t="shared" ref="AZ6:AZ58" si="28">VLOOKUP($A6,GAMMAGRIDS,4,FALSE)</f>
        <v>#N/A</v>
      </c>
      <c r="BA6" s="177" t="e">
        <f t="shared" si="16"/>
        <v>#N/A</v>
      </c>
      <c r="BB6" s="177" t="e">
        <f t="shared" si="16"/>
        <v>#N/A</v>
      </c>
      <c r="BC6" s="177" t="e">
        <f t="shared" si="16"/>
        <v>#N/A</v>
      </c>
      <c r="BD6" s="177" t="e">
        <f t="shared" si="16"/>
        <v>#N/A</v>
      </c>
      <c r="BE6" s="177" t="e">
        <f t="shared" si="16"/>
        <v>#N/A</v>
      </c>
      <c r="BF6" s="177" t="e">
        <f t="shared" si="16"/>
        <v>#N/A</v>
      </c>
      <c r="BG6" s="177" t="e">
        <f t="shared" si="16"/>
        <v>#N/A</v>
      </c>
      <c r="BH6" s="177" t="e">
        <f t="shared" si="16"/>
        <v>#N/A</v>
      </c>
      <c r="BI6" s="177" t="e">
        <f t="shared" si="16"/>
        <v>#N/A</v>
      </c>
      <c r="BJ6" s="177" t="e">
        <f t="shared" si="16"/>
        <v>#N/A</v>
      </c>
      <c r="BK6" s="177" t="e">
        <f t="shared" si="17"/>
        <v>#N/A</v>
      </c>
      <c r="BL6" s="177" t="e">
        <f t="shared" si="17"/>
        <v>#N/A</v>
      </c>
      <c r="BM6" s="177" t="e">
        <f t="shared" si="17"/>
        <v>#N/A</v>
      </c>
      <c r="BN6" s="177" t="e">
        <f t="shared" si="17"/>
        <v>#N/A</v>
      </c>
      <c r="BO6" s="177" t="e">
        <f t="shared" si="17"/>
        <v>#N/A</v>
      </c>
      <c r="BP6" s="177" t="e">
        <f t="shared" si="17"/>
        <v>#N/A</v>
      </c>
      <c r="BQ6" s="177" t="e">
        <f t="shared" si="17"/>
        <v>#N/A</v>
      </c>
      <c r="BR6" s="177" t="e">
        <f t="shared" si="17"/>
        <v>#N/A</v>
      </c>
      <c r="BS6" s="177" t="e">
        <f t="shared" si="17"/>
        <v>#N/A</v>
      </c>
      <c r="BT6" s="177" t="e">
        <f t="shared" ref="BT6:BT58" si="29">VLOOKUP($A6,GAMMAGRIDS,5,FALSE)</f>
        <v>#N/A</v>
      </c>
      <c r="BU6" s="177" t="e">
        <f t="shared" ref="BU6:BX37" si="30">(($BT6-$BY6)*BU$2)+$BY6</f>
        <v>#N/A</v>
      </c>
      <c r="BV6" s="177" t="e">
        <f t="shared" si="18"/>
        <v>#N/A</v>
      </c>
      <c r="BW6" s="177" t="e">
        <f t="shared" si="18"/>
        <v>#N/A</v>
      </c>
      <c r="BX6" s="177" t="e">
        <f t="shared" si="18"/>
        <v>#N/A</v>
      </c>
      <c r="BY6" s="177">
        <v>0</v>
      </c>
      <c r="BZ6" s="177" t="e">
        <f t="shared" ref="BZ6:CC37" si="31">(($CD6-$BY6)*BZ$2)+$BY6</f>
        <v>#N/A</v>
      </c>
      <c r="CA6" s="177" t="e">
        <f t="shared" si="19"/>
        <v>#N/A</v>
      </c>
      <c r="CB6" s="177" t="e">
        <f t="shared" si="19"/>
        <v>#N/A</v>
      </c>
      <c r="CC6" s="177" t="e">
        <f t="shared" si="19"/>
        <v>#N/A</v>
      </c>
      <c r="CD6" s="177" t="e">
        <f t="shared" ref="CD6:CD58" si="32">VLOOKUP($A6,GAMMAGRIDS,6,FALSE)</f>
        <v>#N/A</v>
      </c>
      <c r="CE6" s="177" t="e">
        <f t="shared" si="20"/>
        <v>#N/A</v>
      </c>
      <c r="CF6" s="177" t="e">
        <f t="shared" si="20"/>
        <v>#N/A</v>
      </c>
      <c r="CG6" s="177" t="e">
        <f t="shared" si="20"/>
        <v>#N/A</v>
      </c>
      <c r="CH6" s="177" t="e">
        <f t="shared" si="20"/>
        <v>#N/A</v>
      </c>
      <c r="CI6" s="177" t="e">
        <f t="shared" si="20"/>
        <v>#N/A</v>
      </c>
      <c r="CJ6" s="177" t="e">
        <f t="shared" si="20"/>
        <v>#N/A</v>
      </c>
      <c r="CK6" s="177" t="e">
        <f t="shared" si="20"/>
        <v>#N/A</v>
      </c>
      <c r="CL6" s="177" t="e">
        <f t="shared" si="20"/>
        <v>#N/A</v>
      </c>
      <c r="CM6" s="177" t="e">
        <f t="shared" si="20"/>
        <v>#N/A</v>
      </c>
      <c r="CN6" s="177" t="e">
        <f t="shared" si="20"/>
        <v>#N/A</v>
      </c>
      <c r="CO6" s="177" t="e">
        <f t="shared" si="21"/>
        <v>#N/A</v>
      </c>
      <c r="CP6" s="177" t="e">
        <f t="shared" si="21"/>
        <v>#N/A</v>
      </c>
      <c r="CQ6" s="177" t="e">
        <f t="shared" si="21"/>
        <v>#N/A</v>
      </c>
      <c r="CR6" s="177" t="e">
        <f t="shared" si="21"/>
        <v>#N/A</v>
      </c>
      <c r="CS6" s="177" t="e">
        <f t="shared" si="21"/>
        <v>#N/A</v>
      </c>
      <c r="CT6" s="177" t="e">
        <f t="shared" si="21"/>
        <v>#N/A</v>
      </c>
      <c r="CU6" s="177" t="e">
        <f t="shared" si="21"/>
        <v>#N/A</v>
      </c>
      <c r="CV6" s="177" t="e">
        <f t="shared" si="21"/>
        <v>#N/A</v>
      </c>
      <c r="CW6" s="177" t="e">
        <f t="shared" si="21"/>
        <v>#N/A</v>
      </c>
      <c r="CX6" s="177" t="e">
        <f t="shared" ref="CX6:CX58" si="33">VLOOKUP($A6,GAMMAGRIDS,7,FALSE)</f>
        <v>#N/A</v>
      </c>
      <c r="CY6" s="177" t="e">
        <f t="shared" si="22"/>
        <v>#N/A</v>
      </c>
      <c r="CZ6" s="177" t="e">
        <f t="shared" si="22"/>
        <v>#N/A</v>
      </c>
      <c r="DA6" s="177" t="e">
        <f t="shared" si="22"/>
        <v>#N/A</v>
      </c>
      <c r="DB6" s="177" t="e">
        <f t="shared" si="22"/>
        <v>#N/A</v>
      </c>
      <c r="DC6" s="177" t="e">
        <f t="shared" si="22"/>
        <v>#N/A</v>
      </c>
      <c r="DD6" s="177" t="e">
        <f t="shared" si="22"/>
        <v>#N/A</v>
      </c>
      <c r="DE6" s="177" t="e">
        <f t="shared" si="22"/>
        <v>#N/A</v>
      </c>
      <c r="DF6" s="177" t="e">
        <f t="shared" si="22"/>
        <v>#N/A</v>
      </c>
      <c r="DG6" s="177" t="e">
        <f t="shared" si="22"/>
        <v>#N/A</v>
      </c>
      <c r="DH6" s="177" t="e">
        <f t="shared" si="22"/>
        <v>#N/A</v>
      </c>
      <c r="DI6" s="177" t="e">
        <f t="shared" si="23"/>
        <v>#N/A</v>
      </c>
      <c r="DJ6" s="177" t="e">
        <f t="shared" si="23"/>
        <v>#N/A</v>
      </c>
      <c r="DK6" s="177" t="e">
        <f t="shared" si="23"/>
        <v>#N/A</v>
      </c>
      <c r="DL6" s="177" t="e">
        <f t="shared" si="23"/>
        <v>#N/A</v>
      </c>
      <c r="DM6" s="177" t="e">
        <f t="shared" si="23"/>
        <v>#N/A</v>
      </c>
      <c r="DN6" s="177" t="e">
        <f t="shared" si="23"/>
        <v>#N/A</v>
      </c>
      <c r="DO6" s="177" t="e">
        <f t="shared" si="23"/>
        <v>#N/A</v>
      </c>
      <c r="DP6" s="177" t="e">
        <f t="shared" si="23"/>
        <v>#N/A</v>
      </c>
      <c r="DQ6" s="177" t="e">
        <f t="shared" si="23"/>
        <v>#N/A</v>
      </c>
      <c r="DR6" s="177" t="e">
        <f t="shared" si="23"/>
        <v>#N/A</v>
      </c>
      <c r="DS6" s="177" t="e">
        <f t="shared" si="23"/>
        <v>#N/A</v>
      </c>
      <c r="DT6" s="177" t="e">
        <f t="shared" si="23"/>
        <v>#N/A</v>
      </c>
      <c r="DU6" s="177" t="e">
        <f t="shared" si="23"/>
        <v>#N/A</v>
      </c>
      <c r="DV6" s="177" t="e">
        <f t="shared" si="23"/>
        <v>#N/A</v>
      </c>
      <c r="DW6" s="177" t="e">
        <f t="shared" ref="DW6:DW58" si="34">VLOOKUP($A6,GAMMAGRIDS,8,FALSE)</f>
        <v>#N/A</v>
      </c>
      <c r="DX6" s="177" t="e">
        <f t="shared" si="24"/>
        <v>#N/A</v>
      </c>
      <c r="DY6" s="177" t="e">
        <f t="shared" si="24"/>
        <v>#N/A</v>
      </c>
      <c r="DZ6" s="177" t="e">
        <f t="shared" si="24"/>
        <v>#N/A</v>
      </c>
      <c r="EA6" s="177" t="e">
        <f t="shared" si="24"/>
        <v>#N/A</v>
      </c>
      <c r="EB6" s="177" t="e">
        <f t="shared" si="24"/>
        <v>#N/A</v>
      </c>
      <c r="EC6" s="177" t="e">
        <f t="shared" si="24"/>
        <v>#N/A</v>
      </c>
      <c r="ED6" s="177" t="e">
        <f t="shared" si="24"/>
        <v>#N/A</v>
      </c>
      <c r="EE6" s="177" t="e">
        <f t="shared" si="24"/>
        <v>#N/A</v>
      </c>
      <c r="EF6" s="177" t="e">
        <f t="shared" si="24"/>
        <v>#N/A</v>
      </c>
      <c r="EG6" s="177" t="e">
        <f t="shared" si="24"/>
        <v>#N/A</v>
      </c>
      <c r="EH6" s="177" t="e">
        <f t="shared" si="25"/>
        <v>#N/A</v>
      </c>
      <c r="EI6" s="177" t="e">
        <f t="shared" si="25"/>
        <v>#N/A</v>
      </c>
      <c r="EJ6" s="177" t="e">
        <f t="shared" si="25"/>
        <v>#N/A</v>
      </c>
      <c r="EK6" s="177" t="e">
        <f t="shared" si="25"/>
        <v>#N/A</v>
      </c>
      <c r="EL6" s="177" t="e">
        <f t="shared" si="25"/>
        <v>#N/A</v>
      </c>
      <c r="EM6" s="177" t="e">
        <f t="shared" si="25"/>
        <v>#N/A</v>
      </c>
      <c r="EN6" s="177" t="e">
        <f t="shared" si="25"/>
        <v>#N/A</v>
      </c>
      <c r="EO6" s="177" t="e">
        <f t="shared" si="25"/>
        <v>#N/A</v>
      </c>
      <c r="EP6" s="177" t="e">
        <f t="shared" si="25"/>
        <v>#N/A</v>
      </c>
      <c r="EQ6" s="177" t="e">
        <f t="shared" si="25"/>
        <v>#N/A</v>
      </c>
      <c r="ER6" s="177" t="e">
        <f t="shared" si="25"/>
        <v>#N/A</v>
      </c>
      <c r="ES6" s="177" t="e">
        <f t="shared" si="25"/>
        <v>#N/A</v>
      </c>
      <c r="ET6" s="177" t="e">
        <f t="shared" si="25"/>
        <v>#N/A</v>
      </c>
      <c r="EU6" s="177" t="e">
        <f t="shared" si="25"/>
        <v>#N/A</v>
      </c>
      <c r="EV6" s="177" t="e">
        <f t="shared" ref="EV6:EV58" si="35">VLOOKUP($A6,GAMMAGRIDS,9,FALSE)</f>
        <v>#N/A</v>
      </c>
    </row>
    <row r="7" spans="1:152" x14ac:dyDescent="0.25">
      <c r="A7" s="84">
        <v>37012</v>
      </c>
      <c r="B7" s="177" t="e">
        <f t="shared" si="26"/>
        <v>#N/A</v>
      </c>
      <c r="C7" s="177" t="e">
        <f t="shared" si="12"/>
        <v>#N/A</v>
      </c>
      <c r="D7" s="177" t="e">
        <f t="shared" si="12"/>
        <v>#N/A</v>
      </c>
      <c r="E7" s="177" t="e">
        <f t="shared" si="12"/>
        <v>#N/A</v>
      </c>
      <c r="F7" s="177" t="e">
        <f t="shared" si="12"/>
        <v>#N/A</v>
      </c>
      <c r="G7" s="177" t="e">
        <f t="shared" si="12"/>
        <v>#N/A</v>
      </c>
      <c r="H7" s="177" t="e">
        <f t="shared" si="12"/>
        <v>#N/A</v>
      </c>
      <c r="I7" s="177" t="e">
        <f t="shared" si="12"/>
        <v>#N/A</v>
      </c>
      <c r="J7" s="177" t="e">
        <f t="shared" si="12"/>
        <v>#N/A</v>
      </c>
      <c r="K7" s="177" t="e">
        <f t="shared" si="12"/>
        <v>#N/A</v>
      </c>
      <c r="L7" s="177" t="e">
        <f t="shared" si="12"/>
        <v>#N/A</v>
      </c>
      <c r="M7" s="177" t="e">
        <f t="shared" si="13"/>
        <v>#N/A</v>
      </c>
      <c r="N7" s="177" t="e">
        <f t="shared" si="13"/>
        <v>#N/A</v>
      </c>
      <c r="O7" s="177" t="e">
        <f t="shared" si="13"/>
        <v>#N/A</v>
      </c>
      <c r="P7" s="177" t="e">
        <f t="shared" si="13"/>
        <v>#N/A</v>
      </c>
      <c r="Q7" s="177" t="e">
        <f t="shared" si="13"/>
        <v>#N/A</v>
      </c>
      <c r="R7" s="177" t="e">
        <f t="shared" si="13"/>
        <v>#N/A</v>
      </c>
      <c r="S7" s="177" t="e">
        <f t="shared" si="13"/>
        <v>#N/A</v>
      </c>
      <c r="T7" s="177" t="e">
        <f t="shared" si="13"/>
        <v>#N/A</v>
      </c>
      <c r="U7" s="177" t="e">
        <f t="shared" si="13"/>
        <v>#N/A</v>
      </c>
      <c r="V7" s="177" t="e">
        <f t="shared" si="13"/>
        <v>#N/A</v>
      </c>
      <c r="W7" s="177" t="e">
        <f t="shared" si="13"/>
        <v>#N/A</v>
      </c>
      <c r="X7" s="177" t="e">
        <f t="shared" si="13"/>
        <v>#N/A</v>
      </c>
      <c r="Y7" s="177" t="e">
        <f t="shared" si="13"/>
        <v>#N/A</v>
      </c>
      <c r="Z7" s="177" t="e">
        <f t="shared" si="13"/>
        <v>#N/A</v>
      </c>
      <c r="AA7" s="177" t="e">
        <f t="shared" si="27"/>
        <v>#N/A</v>
      </c>
      <c r="AB7" s="177" t="e">
        <f t="shared" si="14"/>
        <v>#N/A</v>
      </c>
      <c r="AC7" s="177" t="e">
        <f t="shared" si="14"/>
        <v>#N/A</v>
      </c>
      <c r="AD7" s="177" t="e">
        <f t="shared" si="14"/>
        <v>#N/A</v>
      </c>
      <c r="AE7" s="177" t="e">
        <f t="shared" si="14"/>
        <v>#N/A</v>
      </c>
      <c r="AF7" s="177" t="e">
        <f t="shared" si="14"/>
        <v>#N/A</v>
      </c>
      <c r="AG7" s="177" t="e">
        <f t="shared" si="14"/>
        <v>#N/A</v>
      </c>
      <c r="AH7" s="177" t="e">
        <f t="shared" si="14"/>
        <v>#N/A</v>
      </c>
      <c r="AI7" s="177" t="e">
        <f t="shared" si="14"/>
        <v>#N/A</v>
      </c>
      <c r="AJ7" s="177" t="e">
        <f t="shared" si="14"/>
        <v>#N/A</v>
      </c>
      <c r="AK7" s="177" t="e">
        <f t="shared" si="14"/>
        <v>#N/A</v>
      </c>
      <c r="AL7" s="177" t="e">
        <f t="shared" si="15"/>
        <v>#N/A</v>
      </c>
      <c r="AM7" s="177" t="e">
        <f t="shared" si="15"/>
        <v>#N/A</v>
      </c>
      <c r="AN7" s="177" t="e">
        <f t="shared" si="15"/>
        <v>#N/A</v>
      </c>
      <c r="AO7" s="177" t="e">
        <f t="shared" si="15"/>
        <v>#N/A</v>
      </c>
      <c r="AP7" s="177" t="e">
        <f t="shared" si="15"/>
        <v>#N/A</v>
      </c>
      <c r="AQ7" s="177" t="e">
        <f t="shared" si="15"/>
        <v>#N/A</v>
      </c>
      <c r="AR7" s="177" t="e">
        <f t="shared" si="15"/>
        <v>#N/A</v>
      </c>
      <c r="AS7" s="177" t="e">
        <f t="shared" si="15"/>
        <v>#N/A</v>
      </c>
      <c r="AT7" s="177" t="e">
        <f t="shared" si="15"/>
        <v>#N/A</v>
      </c>
      <c r="AU7" s="177" t="e">
        <f t="shared" si="15"/>
        <v>#N/A</v>
      </c>
      <c r="AV7" s="177" t="e">
        <f t="shared" si="15"/>
        <v>#N/A</v>
      </c>
      <c r="AW7" s="177" t="e">
        <f t="shared" si="15"/>
        <v>#N/A</v>
      </c>
      <c r="AX7" s="177" t="e">
        <f t="shared" si="15"/>
        <v>#N/A</v>
      </c>
      <c r="AY7" s="177" t="e">
        <f t="shared" si="15"/>
        <v>#N/A</v>
      </c>
      <c r="AZ7" s="177" t="e">
        <f t="shared" si="28"/>
        <v>#N/A</v>
      </c>
      <c r="BA7" s="177" t="e">
        <f t="shared" si="16"/>
        <v>#N/A</v>
      </c>
      <c r="BB7" s="177" t="e">
        <f t="shared" si="16"/>
        <v>#N/A</v>
      </c>
      <c r="BC7" s="177" t="e">
        <f t="shared" si="16"/>
        <v>#N/A</v>
      </c>
      <c r="BD7" s="177" t="e">
        <f t="shared" si="16"/>
        <v>#N/A</v>
      </c>
      <c r="BE7" s="177" t="e">
        <f t="shared" si="16"/>
        <v>#N/A</v>
      </c>
      <c r="BF7" s="177" t="e">
        <f t="shared" si="16"/>
        <v>#N/A</v>
      </c>
      <c r="BG7" s="177" t="e">
        <f t="shared" si="16"/>
        <v>#N/A</v>
      </c>
      <c r="BH7" s="177" t="e">
        <f t="shared" si="16"/>
        <v>#N/A</v>
      </c>
      <c r="BI7" s="177" t="e">
        <f t="shared" si="16"/>
        <v>#N/A</v>
      </c>
      <c r="BJ7" s="177" t="e">
        <f t="shared" si="16"/>
        <v>#N/A</v>
      </c>
      <c r="BK7" s="177" t="e">
        <f t="shared" si="17"/>
        <v>#N/A</v>
      </c>
      <c r="BL7" s="177" t="e">
        <f t="shared" si="17"/>
        <v>#N/A</v>
      </c>
      <c r="BM7" s="177" t="e">
        <f t="shared" si="17"/>
        <v>#N/A</v>
      </c>
      <c r="BN7" s="177" t="e">
        <f t="shared" si="17"/>
        <v>#N/A</v>
      </c>
      <c r="BO7" s="177" t="e">
        <f t="shared" si="17"/>
        <v>#N/A</v>
      </c>
      <c r="BP7" s="177" t="e">
        <f t="shared" si="17"/>
        <v>#N/A</v>
      </c>
      <c r="BQ7" s="177" t="e">
        <f t="shared" si="17"/>
        <v>#N/A</v>
      </c>
      <c r="BR7" s="177" t="e">
        <f t="shared" si="17"/>
        <v>#N/A</v>
      </c>
      <c r="BS7" s="177" t="e">
        <f t="shared" si="17"/>
        <v>#N/A</v>
      </c>
      <c r="BT7" s="177" t="e">
        <f t="shared" si="29"/>
        <v>#N/A</v>
      </c>
      <c r="BU7" s="177" t="e">
        <f t="shared" si="30"/>
        <v>#N/A</v>
      </c>
      <c r="BV7" s="177" t="e">
        <f t="shared" si="18"/>
        <v>#N/A</v>
      </c>
      <c r="BW7" s="177" t="e">
        <f t="shared" si="18"/>
        <v>#N/A</v>
      </c>
      <c r="BX7" s="177" t="e">
        <f t="shared" si="18"/>
        <v>#N/A</v>
      </c>
      <c r="BY7" s="177">
        <v>0</v>
      </c>
      <c r="BZ7" s="177" t="e">
        <f t="shared" si="31"/>
        <v>#N/A</v>
      </c>
      <c r="CA7" s="177" t="e">
        <f t="shared" si="19"/>
        <v>#N/A</v>
      </c>
      <c r="CB7" s="177" t="e">
        <f t="shared" si="19"/>
        <v>#N/A</v>
      </c>
      <c r="CC7" s="177" t="e">
        <f t="shared" si="19"/>
        <v>#N/A</v>
      </c>
      <c r="CD7" s="177" t="e">
        <f t="shared" si="32"/>
        <v>#N/A</v>
      </c>
      <c r="CE7" s="177" t="e">
        <f t="shared" si="20"/>
        <v>#N/A</v>
      </c>
      <c r="CF7" s="177" t="e">
        <f t="shared" si="20"/>
        <v>#N/A</v>
      </c>
      <c r="CG7" s="177" t="e">
        <f t="shared" si="20"/>
        <v>#N/A</v>
      </c>
      <c r="CH7" s="177" t="e">
        <f t="shared" si="20"/>
        <v>#N/A</v>
      </c>
      <c r="CI7" s="177" t="e">
        <f t="shared" si="20"/>
        <v>#N/A</v>
      </c>
      <c r="CJ7" s="177" t="e">
        <f t="shared" si="20"/>
        <v>#N/A</v>
      </c>
      <c r="CK7" s="177" t="e">
        <f t="shared" si="20"/>
        <v>#N/A</v>
      </c>
      <c r="CL7" s="177" t="e">
        <f t="shared" si="20"/>
        <v>#N/A</v>
      </c>
      <c r="CM7" s="177" t="e">
        <f t="shared" si="20"/>
        <v>#N/A</v>
      </c>
      <c r="CN7" s="177" t="e">
        <f t="shared" si="20"/>
        <v>#N/A</v>
      </c>
      <c r="CO7" s="177" t="e">
        <f t="shared" si="21"/>
        <v>#N/A</v>
      </c>
      <c r="CP7" s="177" t="e">
        <f t="shared" si="21"/>
        <v>#N/A</v>
      </c>
      <c r="CQ7" s="177" t="e">
        <f t="shared" si="21"/>
        <v>#N/A</v>
      </c>
      <c r="CR7" s="177" t="e">
        <f t="shared" si="21"/>
        <v>#N/A</v>
      </c>
      <c r="CS7" s="177" t="e">
        <f t="shared" si="21"/>
        <v>#N/A</v>
      </c>
      <c r="CT7" s="177" t="e">
        <f t="shared" si="21"/>
        <v>#N/A</v>
      </c>
      <c r="CU7" s="177" t="e">
        <f t="shared" si="21"/>
        <v>#N/A</v>
      </c>
      <c r="CV7" s="177" t="e">
        <f t="shared" si="21"/>
        <v>#N/A</v>
      </c>
      <c r="CW7" s="177" t="e">
        <f t="shared" si="21"/>
        <v>#N/A</v>
      </c>
      <c r="CX7" s="177" t="e">
        <f t="shared" si="33"/>
        <v>#N/A</v>
      </c>
      <c r="CY7" s="177" t="e">
        <f t="shared" si="22"/>
        <v>#N/A</v>
      </c>
      <c r="CZ7" s="177" t="e">
        <f t="shared" si="22"/>
        <v>#N/A</v>
      </c>
      <c r="DA7" s="177" t="e">
        <f t="shared" si="22"/>
        <v>#N/A</v>
      </c>
      <c r="DB7" s="177" t="e">
        <f t="shared" si="22"/>
        <v>#N/A</v>
      </c>
      <c r="DC7" s="177" t="e">
        <f t="shared" si="22"/>
        <v>#N/A</v>
      </c>
      <c r="DD7" s="177" t="e">
        <f t="shared" si="22"/>
        <v>#N/A</v>
      </c>
      <c r="DE7" s="177" t="e">
        <f t="shared" si="22"/>
        <v>#N/A</v>
      </c>
      <c r="DF7" s="177" t="e">
        <f t="shared" si="22"/>
        <v>#N/A</v>
      </c>
      <c r="DG7" s="177" t="e">
        <f t="shared" si="22"/>
        <v>#N/A</v>
      </c>
      <c r="DH7" s="177" t="e">
        <f t="shared" si="22"/>
        <v>#N/A</v>
      </c>
      <c r="DI7" s="177" t="e">
        <f t="shared" si="23"/>
        <v>#N/A</v>
      </c>
      <c r="DJ7" s="177" t="e">
        <f t="shared" si="23"/>
        <v>#N/A</v>
      </c>
      <c r="DK7" s="177" t="e">
        <f t="shared" si="23"/>
        <v>#N/A</v>
      </c>
      <c r="DL7" s="177" t="e">
        <f t="shared" si="23"/>
        <v>#N/A</v>
      </c>
      <c r="DM7" s="177" t="e">
        <f t="shared" si="23"/>
        <v>#N/A</v>
      </c>
      <c r="DN7" s="177" t="e">
        <f t="shared" si="23"/>
        <v>#N/A</v>
      </c>
      <c r="DO7" s="177" t="e">
        <f t="shared" si="23"/>
        <v>#N/A</v>
      </c>
      <c r="DP7" s="177" t="e">
        <f t="shared" si="23"/>
        <v>#N/A</v>
      </c>
      <c r="DQ7" s="177" t="e">
        <f t="shared" si="23"/>
        <v>#N/A</v>
      </c>
      <c r="DR7" s="177" t="e">
        <f t="shared" si="23"/>
        <v>#N/A</v>
      </c>
      <c r="DS7" s="177" t="e">
        <f t="shared" si="23"/>
        <v>#N/A</v>
      </c>
      <c r="DT7" s="177" t="e">
        <f t="shared" si="23"/>
        <v>#N/A</v>
      </c>
      <c r="DU7" s="177" t="e">
        <f t="shared" si="23"/>
        <v>#N/A</v>
      </c>
      <c r="DV7" s="177" t="e">
        <f t="shared" si="23"/>
        <v>#N/A</v>
      </c>
      <c r="DW7" s="177" t="e">
        <f t="shared" si="34"/>
        <v>#N/A</v>
      </c>
      <c r="DX7" s="177" t="e">
        <f t="shared" si="24"/>
        <v>#N/A</v>
      </c>
      <c r="DY7" s="177" t="e">
        <f t="shared" si="24"/>
        <v>#N/A</v>
      </c>
      <c r="DZ7" s="177" t="e">
        <f t="shared" si="24"/>
        <v>#N/A</v>
      </c>
      <c r="EA7" s="177" t="e">
        <f t="shared" si="24"/>
        <v>#N/A</v>
      </c>
      <c r="EB7" s="177" t="e">
        <f t="shared" si="24"/>
        <v>#N/A</v>
      </c>
      <c r="EC7" s="177" t="e">
        <f t="shared" si="24"/>
        <v>#N/A</v>
      </c>
      <c r="ED7" s="177" t="e">
        <f t="shared" si="24"/>
        <v>#N/A</v>
      </c>
      <c r="EE7" s="177" t="e">
        <f t="shared" si="24"/>
        <v>#N/A</v>
      </c>
      <c r="EF7" s="177" t="e">
        <f t="shared" si="24"/>
        <v>#N/A</v>
      </c>
      <c r="EG7" s="177" t="e">
        <f t="shared" si="24"/>
        <v>#N/A</v>
      </c>
      <c r="EH7" s="177" t="e">
        <f t="shared" si="25"/>
        <v>#N/A</v>
      </c>
      <c r="EI7" s="177" t="e">
        <f t="shared" si="25"/>
        <v>#N/A</v>
      </c>
      <c r="EJ7" s="177" t="e">
        <f t="shared" si="25"/>
        <v>#N/A</v>
      </c>
      <c r="EK7" s="177" t="e">
        <f t="shared" si="25"/>
        <v>#N/A</v>
      </c>
      <c r="EL7" s="177" t="e">
        <f t="shared" si="25"/>
        <v>#N/A</v>
      </c>
      <c r="EM7" s="177" t="e">
        <f t="shared" si="25"/>
        <v>#N/A</v>
      </c>
      <c r="EN7" s="177" t="e">
        <f t="shared" si="25"/>
        <v>#N/A</v>
      </c>
      <c r="EO7" s="177" t="e">
        <f t="shared" si="25"/>
        <v>#N/A</v>
      </c>
      <c r="EP7" s="177" t="e">
        <f t="shared" si="25"/>
        <v>#N/A</v>
      </c>
      <c r="EQ7" s="177" t="e">
        <f t="shared" si="25"/>
        <v>#N/A</v>
      </c>
      <c r="ER7" s="177" t="e">
        <f t="shared" si="25"/>
        <v>#N/A</v>
      </c>
      <c r="ES7" s="177" t="e">
        <f t="shared" si="25"/>
        <v>#N/A</v>
      </c>
      <c r="ET7" s="177" t="e">
        <f t="shared" si="25"/>
        <v>#N/A</v>
      </c>
      <c r="EU7" s="177" t="e">
        <f t="shared" si="25"/>
        <v>#N/A</v>
      </c>
      <c r="EV7" s="177" t="e">
        <f t="shared" si="35"/>
        <v>#N/A</v>
      </c>
    </row>
    <row r="8" spans="1:152" x14ac:dyDescent="0.25">
      <c r="A8" s="84">
        <v>37043</v>
      </c>
      <c r="B8" s="177" t="e">
        <f t="shared" si="26"/>
        <v>#N/A</v>
      </c>
      <c r="C8" s="177" t="e">
        <f t="shared" si="12"/>
        <v>#N/A</v>
      </c>
      <c r="D8" s="177" t="e">
        <f t="shared" si="12"/>
        <v>#N/A</v>
      </c>
      <c r="E8" s="177" t="e">
        <f t="shared" si="12"/>
        <v>#N/A</v>
      </c>
      <c r="F8" s="177" t="e">
        <f t="shared" si="12"/>
        <v>#N/A</v>
      </c>
      <c r="G8" s="177" t="e">
        <f t="shared" si="12"/>
        <v>#N/A</v>
      </c>
      <c r="H8" s="177" t="e">
        <f t="shared" si="12"/>
        <v>#N/A</v>
      </c>
      <c r="I8" s="177" t="e">
        <f t="shared" si="12"/>
        <v>#N/A</v>
      </c>
      <c r="J8" s="177" t="e">
        <f t="shared" si="12"/>
        <v>#N/A</v>
      </c>
      <c r="K8" s="177" t="e">
        <f t="shared" si="12"/>
        <v>#N/A</v>
      </c>
      <c r="L8" s="177" t="e">
        <f t="shared" si="12"/>
        <v>#N/A</v>
      </c>
      <c r="M8" s="177" t="e">
        <f t="shared" si="13"/>
        <v>#N/A</v>
      </c>
      <c r="N8" s="177" t="e">
        <f t="shared" si="13"/>
        <v>#N/A</v>
      </c>
      <c r="O8" s="177" t="e">
        <f t="shared" si="13"/>
        <v>#N/A</v>
      </c>
      <c r="P8" s="177" t="e">
        <f t="shared" si="13"/>
        <v>#N/A</v>
      </c>
      <c r="Q8" s="177" t="e">
        <f t="shared" si="13"/>
        <v>#N/A</v>
      </c>
      <c r="R8" s="177" t="e">
        <f t="shared" si="13"/>
        <v>#N/A</v>
      </c>
      <c r="S8" s="177" t="e">
        <f t="shared" si="13"/>
        <v>#N/A</v>
      </c>
      <c r="T8" s="177" t="e">
        <f t="shared" si="13"/>
        <v>#N/A</v>
      </c>
      <c r="U8" s="177" t="e">
        <f t="shared" si="13"/>
        <v>#N/A</v>
      </c>
      <c r="V8" s="177" t="e">
        <f t="shared" si="13"/>
        <v>#N/A</v>
      </c>
      <c r="W8" s="177" t="e">
        <f t="shared" si="13"/>
        <v>#N/A</v>
      </c>
      <c r="X8" s="177" t="e">
        <f t="shared" si="13"/>
        <v>#N/A</v>
      </c>
      <c r="Y8" s="177" t="e">
        <f t="shared" si="13"/>
        <v>#N/A</v>
      </c>
      <c r="Z8" s="177" t="e">
        <f t="shared" si="13"/>
        <v>#N/A</v>
      </c>
      <c r="AA8" s="177" t="e">
        <f t="shared" si="27"/>
        <v>#N/A</v>
      </c>
      <c r="AB8" s="177" t="e">
        <f t="shared" si="14"/>
        <v>#N/A</v>
      </c>
      <c r="AC8" s="177" t="e">
        <f t="shared" si="14"/>
        <v>#N/A</v>
      </c>
      <c r="AD8" s="177" t="e">
        <f t="shared" si="14"/>
        <v>#N/A</v>
      </c>
      <c r="AE8" s="177" t="e">
        <f t="shared" si="14"/>
        <v>#N/A</v>
      </c>
      <c r="AF8" s="177" t="e">
        <f t="shared" si="14"/>
        <v>#N/A</v>
      </c>
      <c r="AG8" s="177" t="e">
        <f t="shared" si="14"/>
        <v>#N/A</v>
      </c>
      <c r="AH8" s="177" t="e">
        <f t="shared" si="14"/>
        <v>#N/A</v>
      </c>
      <c r="AI8" s="177" t="e">
        <f t="shared" si="14"/>
        <v>#N/A</v>
      </c>
      <c r="AJ8" s="177" t="e">
        <f t="shared" si="14"/>
        <v>#N/A</v>
      </c>
      <c r="AK8" s="177" t="e">
        <f t="shared" si="14"/>
        <v>#N/A</v>
      </c>
      <c r="AL8" s="177" t="e">
        <f t="shared" si="15"/>
        <v>#N/A</v>
      </c>
      <c r="AM8" s="177" t="e">
        <f t="shared" si="15"/>
        <v>#N/A</v>
      </c>
      <c r="AN8" s="177" t="e">
        <f t="shared" si="15"/>
        <v>#N/A</v>
      </c>
      <c r="AO8" s="177" t="e">
        <f t="shared" si="15"/>
        <v>#N/A</v>
      </c>
      <c r="AP8" s="177" t="e">
        <f t="shared" si="15"/>
        <v>#N/A</v>
      </c>
      <c r="AQ8" s="177" t="e">
        <f t="shared" si="15"/>
        <v>#N/A</v>
      </c>
      <c r="AR8" s="177" t="e">
        <f t="shared" si="15"/>
        <v>#N/A</v>
      </c>
      <c r="AS8" s="177" t="e">
        <f t="shared" si="15"/>
        <v>#N/A</v>
      </c>
      <c r="AT8" s="177" t="e">
        <f t="shared" si="15"/>
        <v>#N/A</v>
      </c>
      <c r="AU8" s="177" t="e">
        <f t="shared" si="15"/>
        <v>#N/A</v>
      </c>
      <c r="AV8" s="177" t="e">
        <f t="shared" si="15"/>
        <v>#N/A</v>
      </c>
      <c r="AW8" s="177" t="e">
        <f t="shared" si="15"/>
        <v>#N/A</v>
      </c>
      <c r="AX8" s="177" t="e">
        <f t="shared" si="15"/>
        <v>#N/A</v>
      </c>
      <c r="AY8" s="177" t="e">
        <f t="shared" si="15"/>
        <v>#N/A</v>
      </c>
      <c r="AZ8" s="177" t="e">
        <f t="shared" si="28"/>
        <v>#N/A</v>
      </c>
      <c r="BA8" s="177" t="e">
        <f t="shared" si="16"/>
        <v>#N/A</v>
      </c>
      <c r="BB8" s="177" t="e">
        <f t="shared" si="16"/>
        <v>#N/A</v>
      </c>
      <c r="BC8" s="177" t="e">
        <f t="shared" si="16"/>
        <v>#N/A</v>
      </c>
      <c r="BD8" s="177" t="e">
        <f t="shared" si="16"/>
        <v>#N/A</v>
      </c>
      <c r="BE8" s="177" t="e">
        <f t="shared" si="16"/>
        <v>#N/A</v>
      </c>
      <c r="BF8" s="177" t="e">
        <f t="shared" si="16"/>
        <v>#N/A</v>
      </c>
      <c r="BG8" s="177" t="e">
        <f t="shared" si="16"/>
        <v>#N/A</v>
      </c>
      <c r="BH8" s="177" t="e">
        <f t="shared" si="16"/>
        <v>#N/A</v>
      </c>
      <c r="BI8" s="177" t="e">
        <f t="shared" si="16"/>
        <v>#N/A</v>
      </c>
      <c r="BJ8" s="177" t="e">
        <f t="shared" si="16"/>
        <v>#N/A</v>
      </c>
      <c r="BK8" s="177" t="e">
        <f t="shared" si="17"/>
        <v>#N/A</v>
      </c>
      <c r="BL8" s="177" t="e">
        <f t="shared" si="17"/>
        <v>#N/A</v>
      </c>
      <c r="BM8" s="177" t="e">
        <f t="shared" si="17"/>
        <v>#N/A</v>
      </c>
      <c r="BN8" s="177" t="e">
        <f t="shared" si="17"/>
        <v>#N/A</v>
      </c>
      <c r="BO8" s="177" t="e">
        <f t="shared" si="17"/>
        <v>#N/A</v>
      </c>
      <c r="BP8" s="177" t="e">
        <f t="shared" si="17"/>
        <v>#N/A</v>
      </c>
      <c r="BQ8" s="177" t="e">
        <f t="shared" si="17"/>
        <v>#N/A</v>
      </c>
      <c r="BR8" s="177" t="e">
        <f t="shared" si="17"/>
        <v>#N/A</v>
      </c>
      <c r="BS8" s="177" t="e">
        <f t="shared" si="17"/>
        <v>#N/A</v>
      </c>
      <c r="BT8" s="177" t="e">
        <f t="shared" si="29"/>
        <v>#N/A</v>
      </c>
      <c r="BU8" s="177" t="e">
        <f t="shared" si="30"/>
        <v>#N/A</v>
      </c>
      <c r="BV8" s="177" t="e">
        <f t="shared" si="18"/>
        <v>#N/A</v>
      </c>
      <c r="BW8" s="177" t="e">
        <f t="shared" si="18"/>
        <v>#N/A</v>
      </c>
      <c r="BX8" s="177" t="e">
        <f t="shared" si="18"/>
        <v>#N/A</v>
      </c>
      <c r="BY8" s="177">
        <v>0</v>
      </c>
      <c r="BZ8" s="177" t="e">
        <f t="shared" si="31"/>
        <v>#N/A</v>
      </c>
      <c r="CA8" s="177" t="e">
        <f t="shared" si="19"/>
        <v>#N/A</v>
      </c>
      <c r="CB8" s="177" t="e">
        <f t="shared" si="19"/>
        <v>#N/A</v>
      </c>
      <c r="CC8" s="177" t="e">
        <f t="shared" si="19"/>
        <v>#N/A</v>
      </c>
      <c r="CD8" s="177" t="e">
        <f t="shared" si="32"/>
        <v>#N/A</v>
      </c>
      <c r="CE8" s="177" t="e">
        <f t="shared" si="20"/>
        <v>#N/A</v>
      </c>
      <c r="CF8" s="177" t="e">
        <f t="shared" si="20"/>
        <v>#N/A</v>
      </c>
      <c r="CG8" s="177" t="e">
        <f t="shared" si="20"/>
        <v>#N/A</v>
      </c>
      <c r="CH8" s="177" t="e">
        <f t="shared" si="20"/>
        <v>#N/A</v>
      </c>
      <c r="CI8" s="177" t="e">
        <f t="shared" si="20"/>
        <v>#N/A</v>
      </c>
      <c r="CJ8" s="177" t="e">
        <f t="shared" si="20"/>
        <v>#N/A</v>
      </c>
      <c r="CK8" s="177" t="e">
        <f t="shared" si="20"/>
        <v>#N/A</v>
      </c>
      <c r="CL8" s="177" t="e">
        <f t="shared" si="20"/>
        <v>#N/A</v>
      </c>
      <c r="CM8" s="177" t="e">
        <f t="shared" si="20"/>
        <v>#N/A</v>
      </c>
      <c r="CN8" s="177" t="e">
        <f t="shared" si="20"/>
        <v>#N/A</v>
      </c>
      <c r="CO8" s="177" t="e">
        <f t="shared" si="21"/>
        <v>#N/A</v>
      </c>
      <c r="CP8" s="177" t="e">
        <f t="shared" si="21"/>
        <v>#N/A</v>
      </c>
      <c r="CQ8" s="177" t="e">
        <f t="shared" si="21"/>
        <v>#N/A</v>
      </c>
      <c r="CR8" s="177" t="e">
        <f t="shared" si="21"/>
        <v>#N/A</v>
      </c>
      <c r="CS8" s="177" t="e">
        <f t="shared" si="21"/>
        <v>#N/A</v>
      </c>
      <c r="CT8" s="177" t="e">
        <f t="shared" si="21"/>
        <v>#N/A</v>
      </c>
      <c r="CU8" s="177" t="e">
        <f t="shared" si="21"/>
        <v>#N/A</v>
      </c>
      <c r="CV8" s="177" t="e">
        <f t="shared" si="21"/>
        <v>#N/A</v>
      </c>
      <c r="CW8" s="177" t="e">
        <f t="shared" si="21"/>
        <v>#N/A</v>
      </c>
      <c r="CX8" s="177" t="e">
        <f t="shared" si="33"/>
        <v>#N/A</v>
      </c>
      <c r="CY8" s="177" t="e">
        <f t="shared" si="22"/>
        <v>#N/A</v>
      </c>
      <c r="CZ8" s="177" t="e">
        <f t="shared" si="22"/>
        <v>#N/A</v>
      </c>
      <c r="DA8" s="177" t="e">
        <f t="shared" si="22"/>
        <v>#N/A</v>
      </c>
      <c r="DB8" s="177" t="e">
        <f t="shared" si="22"/>
        <v>#N/A</v>
      </c>
      <c r="DC8" s="177" t="e">
        <f t="shared" si="22"/>
        <v>#N/A</v>
      </c>
      <c r="DD8" s="177" t="e">
        <f t="shared" si="22"/>
        <v>#N/A</v>
      </c>
      <c r="DE8" s="177" t="e">
        <f t="shared" si="22"/>
        <v>#N/A</v>
      </c>
      <c r="DF8" s="177" t="e">
        <f t="shared" si="22"/>
        <v>#N/A</v>
      </c>
      <c r="DG8" s="177" t="e">
        <f t="shared" si="22"/>
        <v>#N/A</v>
      </c>
      <c r="DH8" s="177" t="e">
        <f t="shared" si="22"/>
        <v>#N/A</v>
      </c>
      <c r="DI8" s="177" t="e">
        <f t="shared" si="23"/>
        <v>#N/A</v>
      </c>
      <c r="DJ8" s="177" t="e">
        <f t="shared" si="23"/>
        <v>#N/A</v>
      </c>
      <c r="DK8" s="177" t="e">
        <f t="shared" si="23"/>
        <v>#N/A</v>
      </c>
      <c r="DL8" s="177" t="e">
        <f t="shared" si="23"/>
        <v>#N/A</v>
      </c>
      <c r="DM8" s="177" t="e">
        <f t="shared" si="23"/>
        <v>#N/A</v>
      </c>
      <c r="DN8" s="177" t="e">
        <f t="shared" si="23"/>
        <v>#N/A</v>
      </c>
      <c r="DO8" s="177" t="e">
        <f t="shared" si="23"/>
        <v>#N/A</v>
      </c>
      <c r="DP8" s="177" t="e">
        <f t="shared" si="23"/>
        <v>#N/A</v>
      </c>
      <c r="DQ8" s="177" t="e">
        <f t="shared" si="23"/>
        <v>#N/A</v>
      </c>
      <c r="DR8" s="177" t="e">
        <f t="shared" si="23"/>
        <v>#N/A</v>
      </c>
      <c r="DS8" s="177" t="e">
        <f t="shared" si="23"/>
        <v>#N/A</v>
      </c>
      <c r="DT8" s="177" t="e">
        <f t="shared" si="23"/>
        <v>#N/A</v>
      </c>
      <c r="DU8" s="177" t="e">
        <f t="shared" si="23"/>
        <v>#N/A</v>
      </c>
      <c r="DV8" s="177" t="e">
        <f t="shared" si="23"/>
        <v>#N/A</v>
      </c>
      <c r="DW8" s="177" t="e">
        <f t="shared" si="34"/>
        <v>#N/A</v>
      </c>
      <c r="DX8" s="177" t="e">
        <f t="shared" si="24"/>
        <v>#N/A</v>
      </c>
      <c r="DY8" s="177" t="e">
        <f t="shared" si="24"/>
        <v>#N/A</v>
      </c>
      <c r="DZ8" s="177" t="e">
        <f t="shared" si="24"/>
        <v>#N/A</v>
      </c>
      <c r="EA8" s="177" t="e">
        <f t="shared" si="24"/>
        <v>#N/A</v>
      </c>
      <c r="EB8" s="177" t="e">
        <f t="shared" si="24"/>
        <v>#N/A</v>
      </c>
      <c r="EC8" s="177" t="e">
        <f t="shared" si="24"/>
        <v>#N/A</v>
      </c>
      <c r="ED8" s="177" t="e">
        <f t="shared" si="24"/>
        <v>#N/A</v>
      </c>
      <c r="EE8" s="177" t="e">
        <f t="shared" si="24"/>
        <v>#N/A</v>
      </c>
      <c r="EF8" s="177" t="e">
        <f t="shared" si="24"/>
        <v>#N/A</v>
      </c>
      <c r="EG8" s="177" t="e">
        <f t="shared" si="24"/>
        <v>#N/A</v>
      </c>
      <c r="EH8" s="177" t="e">
        <f t="shared" si="25"/>
        <v>#N/A</v>
      </c>
      <c r="EI8" s="177" t="e">
        <f t="shared" si="25"/>
        <v>#N/A</v>
      </c>
      <c r="EJ8" s="177" t="e">
        <f t="shared" si="25"/>
        <v>#N/A</v>
      </c>
      <c r="EK8" s="177" t="e">
        <f t="shared" si="25"/>
        <v>#N/A</v>
      </c>
      <c r="EL8" s="177" t="e">
        <f t="shared" si="25"/>
        <v>#N/A</v>
      </c>
      <c r="EM8" s="177" t="e">
        <f t="shared" si="25"/>
        <v>#N/A</v>
      </c>
      <c r="EN8" s="177" t="e">
        <f t="shared" si="25"/>
        <v>#N/A</v>
      </c>
      <c r="EO8" s="177" t="e">
        <f t="shared" si="25"/>
        <v>#N/A</v>
      </c>
      <c r="EP8" s="177" t="e">
        <f t="shared" si="25"/>
        <v>#N/A</v>
      </c>
      <c r="EQ8" s="177" t="e">
        <f t="shared" si="25"/>
        <v>#N/A</v>
      </c>
      <c r="ER8" s="177" t="e">
        <f t="shared" si="25"/>
        <v>#N/A</v>
      </c>
      <c r="ES8" s="177" t="e">
        <f t="shared" si="25"/>
        <v>#N/A</v>
      </c>
      <c r="ET8" s="177" t="e">
        <f t="shared" si="25"/>
        <v>#N/A</v>
      </c>
      <c r="EU8" s="177" t="e">
        <f t="shared" si="25"/>
        <v>#N/A</v>
      </c>
      <c r="EV8" s="177" t="e">
        <f t="shared" si="35"/>
        <v>#N/A</v>
      </c>
    </row>
    <row r="9" spans="1:152" x14ac:dyDescent="0.25">
      <c r="A9" s="84">
        <v>37073</v>
      </c>
      <c r="B9" s="177" t="e">
        <f t="shared" si="26"/>
        <v>#N/A</v>
      </c>
      <c r="C9" s="177" t="e">
        <f t="shared" si="12"/>
        <v>#N/A</v>
      </c>
      <c r="D9" s="177" t="e">
        <f t="shared" si="12"/>
        <v>#N/A</v>
      </c>
      <c r="E9" s="177" t="e">
        <f t="shared" si="12"/>
        <v>#N/A</v>
      </c>
      <c r="F9" s="177" t="e">
        <f t="shared" si="12"/>
        <v>#N/A</v>
      </c>
      <c r="G9" s="177" t="e">
        <f t="shared" si="12"/>
        <v>#N/A</v>
      </c>
      <c r="H9" s="177" t="e">
        <f t="shared" si="12"/>
        <v>#N/A</v>
      </c>
      <c r="I9" s="177" t="e">
        <f t="shared" si="12"/>
        <v>#N/A</v>
      </c>
      <c r="J9" s="177" t="e">
        <f t="shared" si="12"/>
        <v>#N/A</v>
      </c>
      <c r="K9" s="177" t="e">
        <f t="shared" si="12"/>
        <v>#N/A</v>
      </c>
      <c r="L9" s="177" t="e">
        <f t="shared" si="12"/>
        <v>#N/A</v>
      </c>
      <c r="M9" s="177" t="e">
        <f t="shared" si="13"/>
        <v>#N/A</v>
      </c>
      <c r="N9" s="177" t="e">
        <f t="shared" si="13"/>
        <v>#N/A</v>
      </c>
      <c r="O9" s="177" t="e">
        <f t="shared" si="13"/>
        <v>#N/A</v>
      </c>
      <c r="P9" s="177" t="e">
        <f t="shared" si="13"/>
        <v>#N/A</v>
      </c>
      <c r="Q9" s="177" t="e">
        <f t="shared" si="13"/>
        <v>#N/A</v>
      </c>
      <c r="R9" s="177" t="e">
        <f t="shared" si="13"/>
        <v>#N/A</v>
      </c>
      <c r="S9" s="177" t="e">
        <f t="shared" si="13"/>
        <v>#N/A</v>
      </c>
      <c r="T9" s="177" t="e">
        <f t="shared" si="13"/>
        <v>#N/A</v>
      </c>
      <c r="U9" s="177" t="e">
        <f t="shared" si="13"/>
        <v>#N/A</v>
      </c>
      <c r="V9" s="177" t="e">
        <f t="shared" si="13"/>
        <v>#N/A</v>
      </c>
      <c r="W9" s="177" t="e">
        <f t="shared" si="13"/>
        <v>#N/A</v>
      </c>
      <c r="X9" s="177" t="e">
        <f t="shared" si="13"/>
        <v>#N/A</v>
      </c>
      <c r="Y9" s="177" t="e">
        <f t="shared" si="13"/>
        <v>#N/A</v>
      </c>
      <c r="Z9" s="177" t="e">
        <f t="shared" si="13"/>
        <v>#N/A</v>
      </c>
      <c r="AA9" s="177" t="e">
        <f t="shared" si="27"/>
        <v>#N/A</v>
      </c>
      <c r="AB9" s="177" t="e">
        <f t="shared" si="14"/>
        <v>#N/A</v>
      </c>
      <c r="AC9" s="177" t="e">
        <f t="shared" si="14"/>
        <v>#N/A</v>
      </c>
      <c r="AD9" s="177" t="e">
        <f t="shared" si="14"/>
        <v>#N/A</v>
      </c>
      <c r="AE9" s="177" t="e">
        <f t="shared" si="14"/>
        <v>#N/A</v>
      </c>
      <c r="AF9" s="177" t="e">
        <f t="shared" si="14"/>
        <v>#N/A</v>
      </c>
      <c r="AG9" s="177" t="e">
        <f t="shared" si="14"/>
        <v>#N/A</v>
      </c>
      <c r="AH9" s="177" t="e">
        <f t="shared" si="14"/>
        <v>#N/A</v>
      </c>
      <c r="AI9" s="177" t="e">
        <f t="shared" si="14"/>
        <v>#N/A</v>
      </c>
      <c r="AJ9" s="177" t="e">
        <f t="shared" si="14"/>
        <v>#N/A</v>
      </c>
      <c r="AK9" s="177" t="e">
        <f t="shared" si="14"/>
        <v>#N/A</v>
      </c>
      <c r="AL9" s="177" t="e">
        <f t="shared" si="15"/>
        <v>#N/A</v>
      </c>
      <c r="AM9" s="177" t="e">
        <f t="shared" si="15"/>
        <v>#N/A</v>
      </c>
      <c r="AN9" s="177" t="e">
        <f t="shared" si="15"/>
        <v>#N/A</v>
      </c>
      <c r="AO9" s="177" t="e">
        <f t="shared" si="15"/>
        <v>#N/A</v>
      </c>
      <c r="AP9" s="177" t="e">
        <f t="shared" si="15"/>
        <v>#N/A</v>
      </c>
      <c r="AQ9" s="177" t="e">
        <f t="shared" si="15"/>
        <v>#N/A</v>
      </c>
      <c r="AR9" s="177" t="e">
        <f t="shared" si="15"/>
        <v>#N/A</v>
      </c>
      <c r="AS9" s="177" t="e">
        <f t="shared" si="15"/>
        <v>#N/A</v>
      </c>
      <c r="AT9" s="177" t="e">
        <f t="shared" si="15"/>
        <v>#N/A</v>
      </c>
      <c r="AU9" s="177" t="e">
        <f t="shared" si="15"/>
        <v>#N/A</v>
      </c>
      <c r="AV9" s="177" t="e">
        <f t="shared" si="15"/>
        <v>#N/A</v>
      </c>
      <c r="AW9" s="177" t="e">
        <f t="shared" si="15"/>
        <v>#N/A</v>
      </c>
      <c r="AX9" s="177" t="e">
        <f t="shared" si="15"/>
        <v>#N/A</v>
      </c>
      <c r="AY9" s="177" t="e">
        <f t="shared" si="15"/>
        <v>#N/A</v>
      </c>
      <c r="AZ9" s="177" t="e">
        <f t="shared" si="28"/>
        <v>#N/A</v>
      </c>
      <c r="BA9" s="177" t="e">
        <f t="shared" si="16"/>
        <v>#N/A</v>
      </c>
      <c r="BB9" s="177" t="e">
        <f t="shared" si="16"/>
        <v>#N/A</v>
      </c>
      <c r="BC9" s="177" t="e">
        <f t="shared" si="16"/>
        <v>#N/A</v>
      </c>
      <c r="BD9" s="177" t="e">
        <f t="shared" si="16"/>
        <v>#N/A</v>
      </c>
      <c r="BE9" s="177" t="e">
        <f t="shared" si="16"/>
        <v>#N/A</v>
      </c>
      <c r="BF9" s="177" t="e">
        <f t="shared" si="16"/>
        <v>#N/A</v>
      </c>
      <c r="BG9" s="177" t="e">
        <f t="shared" si="16"/>
        <v>#N/A</v>
      </c>
      <c r="BH9" s="177" t="e">
        <f t="shared" si="16"/>
        <v>#N/A</v>
      </c>
      <c r="BI9" s="177" t="e">
        <f t="shared" si="16"/>
        <v>#N/A</v>
      </c>
      <c r="BJ9" s="177" t="e">
        <f t="shared" si="16"/>
        <v>#N/A</v>
      </c>
      <c r="BK9" s="177" t="e">
        <f t="shared" si="17"/>
        <v>#N/A</v>
      </c>
      <c r="BL9" s="177" t="e">
        <f t="shared" si="17"/>
        <v>#N/A</v>
      </c>
      <c r="BM9" s="177" t="e">
        <f t="shared" si="17"/>
        <v>#N/A</v>
      </c>
      <c r="BN9" s="177" t="e">
        <f t="shared" si="17"/>
        <v>#N/A</v>
      </c>
      <c r="BO9" s="177" t="e">
        <f t="shared" si="17"/>
        <v>#N/A</v>
      </c>
      <c r="BP9" s="177" t="e">
        <f t="shared" si="17"/>
        <v>#N/A</v>
      </c>
      <c r="BQ9" s="177" t="e">
        <f t="shared" si="17"/>
        <v>#N/A</v>
      </c>
      <c r="BR9" s="177" t="e">
        <f t="shared" si="17"/>
        <v>#N/A</v>
      </c>
      <c r="BS9" s="177" t="e">
        <f t="shared" si="17"/>
        <v>#N/A</v>
      </c>
      <c r="BT9" s="177" t="e">
        <f t="shared" si="29"/>
        <v>#N/A</v>
      </c>
      <c r="BU9" s="177" t="e">
        <f t="shared" si="30"/>
        <v>#N/A</v>
      </c>
      <c r="BV9" s="177" t="e">
        <f t="shared" si="18"/>
        <v>#N/A</v>
      </c>
      <c r="BW9" s="177" t="e">
        <f t="shared" si="18"/>
        <v>#N/A</v>
      </c>
      <c r="BX9" s="177" t="e">
        <f t="shared" si="18"/>
        <v>#N/A</v>
      </c>
      <c r="BY9" s="177">
        <v>0</v>
      </c>
      <c r="BZ9" s="177" t="e">
        <f t="shared" si="31"/>
        <v>#N/A</v>
      </c>
      <c r="CA9" s="177" t="e">
        <f t="shared" si="19"/>
        <v>#N/A</v>
      </c>
      <c r="CB9" s="177" t="e">
        <f t="shared" si="19"/>
        <v>#N/A</v>
      </c>
      <c r="CC9" s="177" t="e">
        <f t="shared" si="19"/>
        <v>#N/A</v>
      </c>
      <c r="CD9" s="177" t="e">
        <f t="shared" si="32"/>
        <v>#N/A</v>
      </c>
      <c r="CE9" s="177" t="e">
        <f t="shared" si="20"/>
        <v>#N/A</v>
      </c>
      <c r="CF9" s="177" t="e">
        <f t="shared" si="20"/>
        <v>#N/A</v>
      </c>
      <c r="CG9" s="177" t="e">
        <f t="shared" si="20"/>
        <v>#N/A</v>
      </c>
      <c r="CH9" s="177" t="e">
        <f t="shared" si="20"/>
        <v>#N/A</v>
      </c>
      <c r="CI9" s="177" t="e">
        <f t="shared" si="20"/>
        <v>#N/A</v>
      </c>
      <c r="CJ9" s="177" t="e">
        <f t="shared" si="20"/>
        <v>#N/A</v>
      </c>
      <c r="CK9" s="177" t="e">
        <f t="shared" si="20"/>
        <v>#N/A</v>
      </c>
      <c r="CL9" s="177" t="e">
        <f t="shared" si="20"/>
        <v>#N/A</v>
      </c>
      <c r="CM9" s="177" t="e">
        <f t="shared" si="20"/>
        <v>#N/A</v>
      </c>
      <c r="CN9" s="177" t="e">
        <f t="shared" si="20"/>
        <v>#N/A</v>
      </c>
      <c r="CO9" s="177" t="e">
        <f t="shared" si="21"/>
        <v>#N/A</v>
      </c>
      <c r="CP9" s="177" t="e">
        <f t="shared" si="21"/>
        <v>#N/A</v>
      </c>
      <c r="CQ9" s="177" t="e">
        <f t="shared" si="21"/>
        <v>#N/A</v>
      </c>
      <c r="CR9" s="177" t="e">
        <f t="shared" si="21"/>
        <v>#N/A</v>
      </c>
      <c r="CS9" s="177" t="e">
        <f t="shared" si="21"/>
        <v>#N/A</v>
      </c>
      <c r="CT9" s="177" t="e">
        <f t="shared" si="21"/>
        <v>#N/A</v>
      </c>
      <c r="CU9" s="177" t="e">
        <f t="shared" si="21"/>
        <v>#N/A</v>
      </c>
      <c r="CV9" s="177" t="e">
        <f t="shared" si="21"/>
        <v>#N/A</v>
      </c>
      <c r="CW9" s="177" t="e">
        <f t="shared" si="21"/>
        <v>#N/A</v>
      </c>
      <c r="CX9" s="177" t="e">
        <f t="shared" si="33"/>
        <v>#N/A</v>
      </c>
      <c r="CY9" s="177" t="e">
        <f t="shared" si="22"/>
        <v>#N/A</v>
      </c>
      <c r="CZ9" s="177" t="e">
        <f t="shared" si="22"/>
        <v>#N/A</v>
      </c>
      <c r="DA9" s="177" t="e">
        <f t="shared" si="22"/>
        <v>#N/A</v>
      </c>
      <c r="DB9" s="177" t="e">
        <f t="shared" si="22"/>
        <v>#N/A</v>
      </c>
      <c r="DC9" s="177" t="e">
        <f t="shared" si="22"/>
        <v>#N/A</v>
      </c>
      <c r="DD9" s="177" t="e">
        <f t="shared" si="22"/>
        <v>#N/A</v>
      </c>
      <c r="DE9" s="177" t="e">
        <f t="shared" si="22"/>
        <v>#N/A</v>
      </c>
      <c r="DF9" s="177" t="e">
        <f t="shared" si="22"/>
        <v>#N/A</v>
      </c>
      <c r="DG9" s="177" t="e">
        <f t="shared" si="22"/>
        <v>#N/A</v>
      </c>
      <c r="DH9" s="177" t="e">
        <f t="shared" si="22"/>
        <v>#N/A</v>
      </c>
      <c r="DI9" s="177" t="e">
        <f t="shared" si="23"/>
        <v>#N/A</v>
      </c>
      <c r="DJ9" s="177" t="e">
        <f t="shared" si="23"/>
        <v>#N/A</v>
      </c>
      <c r="DK9" s="177" t="e">
        <f t="shared" si="23"/>
        <v>#N/A</v>
      </c>
      <c r="DL9" s="177" t="e">
        <f t="shared" si="23"/>
        <v>#N/A</v>
      </c>
      <c r="DM9" s="177" t="e">
        <f t="shared" si="23"/>
        <v>#N/A</v>
      </c>
      <c r="DN9" s="177" t="e">
        <f t="shared" si="23"/>
        <v>#N/A</v>
      </c>
      <c r="DO9" s="177" t="e">
        <f t="shared" si="23"/>
        <v>#N/A</v>
      </c>
      <c r="DP9" s="177" t="e">
        <f t="shared" si="23"/>
        <v>#N/A</v>
      </c>
      <c r="DQ9" s="177" t="e">
        <f t="shared" si="23"/>
        <v>#N/A</v>
      </c>
      <c r="DR9" s="177" t="e">
        <f t="shared" si="23"/>
        <v>#N/A</v>
      </c>
      <c r="DS9" s="177" t="e">
        <f t="shared" si="23"/>
        <v>#N/A</v>
      </c>
      <c r="DT9" s="177" t="e">
        <f t="shared" si="23"/>
        <v>#N/A</v>
      </c>
      <c r="DU9" s="177" t="e">
        <f t="shared" si="23"/>
        <v>#N/A</v>
      </c>
      <c r="DV9" s="177" t="e">
        <f t="shared" si="23"/>
        <v>#N/A</v>
      </c>
      <c r="DW9" s="177" t="e">
        <f t="shared" si="34"/>
        <v>#N/A</v>
      </c>
      <c r="DX9" s="177" t="e">
        <f t="shared" si="24"/>
        <v>#N/A</v>
      </c>
      <c r="DY9" s="177" t="e">
        <f t="shared" si="24"/>
        <v>#N/A</v>
      </c>
      <c r="DZ9" s="177" t="e">
        <f t="shared" si="24"/>
        <v>#N/A</v>
      </c>
      <c r="EA9" s="177" t="e">
        <f t="shared" si="24"/>
        <v>#N/A</v>
      </c>
      <c r="EB9" s="177" t="e">
        <f t="shared" si="24"/>
        <v>#N/A</v>
      </c>
      <c r="EC9" s="177" t="e">
        <f t="shared" si="24"/>
        <v>#N/A</v>
      </c>
      <c r="ED9" s="177" t="e">
        <f t="shared" si="24"/>
        <v>#N/A</v>
      </c>
      <c r="EE9" s="177" t="e">
        <f t="shared" si="24"/>
        <v>#N/A</v>
      </c>
      <c r="EF9" s="177" t="e">
        <f t="shared" si="24"/>
        <v>#N/A</v>
      </c>
      <c r="EG9" s="177" t="e">
        <f t="shared" si="24"/>
        <v>#N/A</v>
      </c>
      <c r="EH9" s="177" t="e">
        <f t="shared" si="25"/>
        <v>#N/A</v>
      </c>
      <c r="EI9" s="177" t="e">
        <f t="shared" si="25"/>
        <v>#N/A</v>
      </c>
      <c r="EJ9" s="177" t="e">
        <f t="shared" si="25"/>
        <v>#N/A</v>
      </c>
      <c r="EK9" s="177" t="e">
        <f t="shared" si="25"/>
        <v>#N/A</v>
      </c>
      <c r="EL9" s="177" t="e">
        <f t="shared" si="25"/>
        <v>#N/A</v>
      </c>
      <c r="EM9" s="177" t="e">
        <f t="shared" si="25"/>
        <v>#N/A</v>
      </c>
      <c r="EN9" s="177" t="e">
        <f t="shared" si="25"/>
        <v>#N/A</v>
      </c>
      <c r="EO9" s="177" t="e">
        <f t="shared" si="25"/>
        <v>#N/A</v>
      </c>
      <c r="EP9" s="177" t="e">
        <f t="shared" si="25"/>
        <v>#N/A</v>
      </c>
      <c r="EQ9" s="177" t="e">
        <f t="shared" si="25"/>
        <v>#N/A</v>
      </c>
      <c r="ER9" s="177" t="e">
        <f t="shared" si="25"/>
        <v>#N/A</v>
      </c>
      <c r="ES9" s="177" t="e">
        <f t="shared" si="25"/>
        <v>#N/A</v>
      </c>
      <c r="ET9" s="177" t="e">
        <f t="shared" si="25"/>
        <v>#N/A</v>
      </c>
      <c r="EU9" s="177" t="e">
        <f t="shared" si="25"/>
        <v>#N/A</v>
      </c>
      <c r="EV9" s="177" t="e">
        <f t="shared" si="35"/>
        <v>#N/A</v>
      </c>
    </row>
    <row r="10" spans="1:152" x14ac:dyDescent="0.25">
      <c r="A10" s="84">
        <v>37104</v>
      </c>
      <c r="B10" s="177" t="e">
        <f t="shared" si="26"/>
        <v>#N/A</v>
      </c>
      <c r="C10" s="177" t="e">
        <f t="shared" si="12"/>
        <v>#N/A</v>
      </c>
      <c r="D10" s="177" t="e">
        <f t="shared" si="12"/>
        <v>#N/A</v>
      </c>
      <c r="E10" s="177" t="e">
        <f t="shared" si="12"/>
        <v>#N/A</v>
      </c>
      <c r="F10" s="177" t="e">
        <f t="shared" si="12"/>
        <v>#N/A</v>
      </c>
      <c r="G10" s="177" t="e">
        <f t="shared" si="12"/>
        <v>#N/A</v>
      </c>
      <c r="H10" s="177" t="e">
        <f t="shared" si="12"/>
        <v>#N/A</v>
      </c>
      <c r="I10" s="177" t="e">
        <f t="shared" si="12"/>
        <v>#N/A</v>
      </c>
      <c r="J10" s="177" t="e">
        <f t="shared" si="12"/>
        <v>#N/A</v>
      </c>
      <c r="K10" s="177" t="e">
        <f t="shared" si="12"/>
        <v>#N/A</v>
      </c>
      <c r="L10" s="177" t="e">
        <f t="shared" si="12"/>
        <v>#N/A</v>
      </c>
      <c r="M10" s="177" t="e">
        <f t="shared" si="13"/>
        <v>#N/A</v>
      </c>
      <c r="N10" s="177" t="e">
        <f t="shared" si="13"/>
        <v>#N/A</v>
      </c>
      <c r="O10" s="177" t="e">
        <f t="shared" si="13"/>
        <v>#N/A</v>
      </c>
      <c r="P10" s="177" t="e">
        <f t="shared" si="13"/>
        <v>#N/A</v>
      </c>
      <c r="Q10" s="177" t="e">
        <f t="shared" si="13"/>
        <v>#N/A</v>
      </c>
      <c r="R10" s="177" t="e">
        <f t="shared" si="13"/>
        <v>#N/A</v>
      </c>
      <c r="S10" s="177" t="e">
        <f t="shared" si="13"/>
        <v>#N/A</v>
      </c>
      <c r="T10" s="177" t="e">
        <f t="shared" si="13"/>
        <v>#N/A</v>
      </c>
      <c r="U10" s="177" t="e">
        <f t="shared" si="13"/>
        <v>#N/A</v>
      </c>
      <c r="V10" s="177" t="e">
        <f t="shared" si="13"/>
        <v>#N/A</v>
      </c>
      <c r="W10" s="177" t="e">
        <f t="shared" si="13"/>
        <v>#N/A</v>
      </c>
      <c r="X10" s="177" t="e">
        <f t="shared" si="13"/>
        <v>#N/A</v>
      </c>
      <c r="Y10" s="177" t="e">
        <f t="shared" si="13"/>
        <v>#N/A</v>
      </c>
      <c r="Z10" s="177" t="e">
        <f t="shared" si="13"/>
        <v>#N/A</v>
      </c>
      <c r="AA10" s="177" t="e">
        <f t="shared" si="27"/>
        <v>#N/A</v>
      </c>
      <c r="AB10" s="177" t="e">
        <f t="shared" si="14"/>
        <v>#N/A</v>
      </c>
      <c r="AC10" s="177" t="e">
        <f t="shared" si="14"/>
        <v>#N/A</v>
      </c>
      <c r="AD10" s="177" t="e">
        <f t="shared" si="14"/>
        <v>#N/A</v>
      </c>
      <c r="AE10" s="177" t="e">
        <f t="shared" si="14"/>
        <v>#N/A</v>
      </c>
      <c r="AF10" s="177" t="e">
        <f t="shared" si="14"/>
        <v>#N/A</v>
      </c>
      <c r="AG10" s="177" t="e">
        <f t="shared" si="14"/>
        <v>#N/A</v>
      </c>
      <c r="AH10" s="177" t="e">
        <f t="shared" si="14"/>
        <v>#N/A</v>
      </c>
      <c r="AI10" s="177" t="e">
        <f t="shared" si="14"/>
        <v>#N/A</v>
      </c>
      <c r="AJ10" s="177" t="e">
        <f t="shared" si="14"/>
        <v>#N/A</v>
      </c>
      <c r="AK10" s="177" t="e">
        <f t="shared" si="14"/>
        <v>#N/A</v>
      </c>
      <c r="AL10" s="177" t="e">
        <f t="shared" si="15"/>
        <v>#N/A</v>
      </c>
      <c r="AM10" s="177" t="e">
        <f t="shared" si="15"/>
        <v>#N/A</v>
      </c>
      <c r="AN10" s="177" t="e">
        <f t="shared" si="15"/>
        <v>#N/A</v>
      </c>
      <c r="AO10" s="177" t="e">
        <f t="shared" si="15"/>
        <v>#N/A</v>
      </c>
      <c r="AP10" s="177" t="e">
        <f t="shared" si="15"/>
        <v>#N/A</v>
      </c>
      <c r="AQ10" s="177" t="e">
        <f t="shared" si="15"/>
        <v>#N/A</v>
      </c>
      <c r="AR10" s="177" t="e">
        <f t="shared" si="15"/>
        <v>#N/A</v>
      </c>
      <c r="AS10" s="177" t="e">
        <f t="shared" si="15"/>
        <v>#N/A</v>
      </c>
      <c r="AT10" s="177" t="e">
        <f t="shared" si="15"/>
        <v>#N/A</v>
      </c>
      <c r="AU10" s="177" t="e">
        <f t="shared" si="15"/>
        <v>#N/A</v>
      </c>
      <c r="AV10" s="177" t="e">
        <f t="shared" si="15"/>
        <v>#N/A</v>
      </c>
      <c r="AW10" s="177" t="e">
        <f t="shared" si="15"/>
        <v>#N/A</v>
      </c>
      <c r="AX10" s="177" t="e">
        <f t="shared" si="15"/>
        <v>#N/A</v>
      </c>
      <c r="AY10" s="177" t="e">
        <f t="shared" si="15"/>
        <v>#N/A</v>
      </c>
      <c r="AZ10" s="177" t="e">
        <f t="shared" si="28"/>
        <v>#N/A</v>
      </c>
      <c r="BA10" s="177" t="e">
        <f t="shared" si="16"/>
        <v>#N/A</v>
      </c>
      <c r="BB10" s="177" t="e">
        <f t="shared" si="16"/>
        <v>#N/A</v>
      </c>
      <c r="BC10" s="177" t="e">
        <f t="shared" si="16"/>
        <v>#N/A</v>
      </c>
      <c r="BD10" s="177" t="e">
        <f t="shared" si="16"/>
        <v>#N/A</v>
      </c>
      <c r="BE10" s="177" t="e">
        <f t="shared" si="16"/>
        <v>#N/A</v>
      </c>
      <c r="BF10" s="177" t="e">
        <f t="shared" si="16"/>
        <v>#N/A</v>
      </c>
      <c r="BG10" s="177" t="e">
        <f t="shared" si="16"/>
        <v>#N/A</v>
      </c>
      <c r="BH10" s="177" t="e">
        <f t="shared" si="16"/>
        <v>#N/A</v>
      </c>
      <c r="BI10" s="177" t="e">
        <f t="shared" si="16"/>
        <v>#N/A</v>
      </c>
      <c r="BJ10" s="177" t="e">
        <f t="shared" si="16"/>
        <v>#N/A</v>
      </c>
      <c r="BK10" s="177" t="e">
        <f t="shared" si="17"/>
        <v>#N/A</v>
      </c>
      <c r="BL10" s="177" t="e">
        <f t="shared" si="17"/>
        <v>#N/A</v>
      </c>
      <c r="BM10" s="177" t="e">
        <f t="shared" si="17"/>
        <v>#N/A</v>
      </c>
      <c r="BN10" s="177" t="e">
        <f t="shared" si="17"/>
        <v>#N/A</v>
      </c>
      <c r="BO10" s="177" t="e">
        <f t="shared" si="17"/>
        <v>#N/A</v>
      </c>
      <c r="BP10" s="177" t="e">
        <f t="shared" si="17"/>
        <v>#N/A</v>
      </c>
      <c r="BQ10" s="177" t="e">
        <f t="shared" si="17"/>
        <v>#N/A</v>
      </c>
      <c r="BR10" s="177" t="e">
        <f t="shared" si="17"/>
        <v>#N/A</v>
      </c>
      <c r="BS10" s="177" t="e">
        <f t="shared" si="17"/>
        <v>#N/A</v>
      </c>
      <c r="BT10" s="177" t="e">
        <f t="shared" si="29"/>
        <v>#N/A</v>
      </c>
      <c r="BU10" s="177" t="e">
        <f t="shared" si="30"/>
        <v>#N/A</v>
      </c>
      <c r="BV10" s="177" t="e">
        <f t="shared" si="18"/>
        <v>#N/A</v>
      </c>
      <c r="BW10" s="177" t="e">
        <f t="shared" si="18"/>
        <v>#N/A</v>
      </c>
      <c r="BX10" s="177" t="e">
        <f t="shared" si="18"/>
        <v>#N/A</v>
      </c>
      <c r="BY10" s="177">
        <v>0</v>
      </c>
      <c r="BZ10" s="177" t="e">
        <f t="shared" si="31"/>
        <v>#N/A</v>
      </c>
      <c r="CA10" s="177" t="e">
        <f t="shared" si="19"/>
        <v>#N/A</v>
      </c>
      <c r="CB10" s="177" t="e">
        <f t="shared" si="19"/>
        <v>#N/A</v>
      </c>
      <c r="CC10" s="177" t="e">
        <f t="shared" si="19"/>
        <v>#N/A</v>
      </c>
      <c r="CD10" s="177" t="e">
        <f t="shared" si="32"/>
        <v>#N/A</v>
      </c>
      <c r="CE10" s="177" t="e">
        <f t="shared" si="20"/>
        <v>#N/A</v>
      </c>
      <c r="CF10" s="177" t="e">
        <f t="shared" si="20"/>
        <v>#N/A</v>
      </c>
      <c r="CG10" s="177" t="e">
        <f t="shared" si="20"/>
        <v>#N/A</v>
      </c>
      <c r="CH10" s="177" t="e">
        <f t="shared" si="20"/>
        <v>#N/A</v>
      </c>
      <c r="CI10" s="177" t="e">
        <f t="shared" si="20"/>
        <v>#N/A</v>
      </c>
      <c r="CJ10" s="177" t="e">
        <f t="shared" si="20"/>
        <v>#N/A</v>
      </c>
      <c r="CK10" s="177" t="e">
        <f t="shared" si="20"/>
        <v>#N/A</v>
      </c>
      <c r="CL10" s="177" t="e">
        <f t="shared" si="20"/>
        <v>#N/A</v>
      </c>
      <c r="CM10" s="177" t="e">
        <f t="shared" si="20"/>
        <v>#N/A</v>
      </c>
      <c r="CN10" s="177" t="e">
        <f t="shared" si="20"/>
        <v>#N/A</v>
      </c>
      <c r="CO10" s="177" t="e">
        <f t="shared" si="21"/>
        <v>#N/A</v>
      </c>
      <c r="CP10" s="177" t="e">
        <f t="shared" si="21"/>
        <v>#N/A</v>
      </c>
      <c r="CQ10" s="177" t="e">
        <f t="shared" si="21"/>
        <v>#N/A</v>
      </c>
      <c r="CR10" s="177" t="e">
        <f t="shared" si="21"/>
        <v>#N/A</v>
      </c>
      <c r="CS10" s="177" t="e">
        <f t="shared" si="21"/>
        <v>#N/A</v>
      </c>
      <c r="CT10" s="177" t="e">
        <f t="shared" si="21"/>
        <v>#N/A</v>
      </c>
      <c r="CU10" s="177" t="e">
        <f t="shared" si="21"/>
        <v>#N/A</v>
      </c>
      <c r="CV10" s="177" t="e">
        <f t="shared" si="21"/>
        <v>#N/A</v>
      </c>
      <c r="CW10" s="177" t="e">
        <f t="shared" si="21"/>
        <v>#N/A</v>
      </c>
      <c r="CX10" s="177" t="e">
        <f t="shared" si="33"/>
        <v>#N/A</v>
      </c>
      <c r="CY10" s="177" t="e">
        <f t="shared" si="22"/>
        <v>#N/A</v>
      </c>
      <c r="CZ10" s="177" t="e">
        <f t="shared" si="22"/>
        <v>#N/A</v>
      </c>
      <c r="DA10" s="177" t="e">
        <f t="shared" si="22"/>
        <v>#N/A</v>
      </c>
      <c r="DB10" s="177" t="e">
        <f t="shared" si="22"/>
        <v>#N/A</v>
      </c>
      <c r="DC10" s="177" t="e">
        <f t="shared" si="22"/>
        <v>#N/A</v>
      </c>
      <c r="DD10" s="177" t="e">
        <f t="shared" si="22"/>
        <v>#N/A</v>
      </c>
      <c r="DE10" s="177" t="e">
        <f t="shared" si="22"/>
        <v>#N/A</v>
      </c>
      <c r="DF10" s="177" t="e">
        <f t="shared" si="22"/>
        <v>#N/A</v>
      </c>
      <c r="DG10" s="177" t="e">
        <f t="shared" si="22"/>
        <v>#N/A</v>
      </c>
      <c r="DH10" s="177" t="e">
        <f t="shared" si="22"/>
        <v>#N/A</v>
      </c>
      <c r="DI10" s="177" t="e">
        <f t="shared" si="23"/>
        <v>#N/A</v>
      </c>
      <c r="DJ10" s="177" t="e">
        <f t="shared" si="23"/>
        <v>#N/A</v>
      </c>
      <c r="DK10" s="177" t="e">
        <f t="shared" si="23"/>
        <v>#N/A</v>
      </c>
      <c r="DL10" s="177" t="e">
        <f t="shared" si="23"/>
        <v>#N/A</v>
      </c>
      <c r="DM10" s="177" t="e">
        <f t="shared" si="23"/>
        <v>#N/A</v>
      </c>
      <c r="DN10" s="177" t="e">
        <f t="shared" si="23"/>
        <v>#N/A</v>
      </c>
      <c r="DO10" s="177" t="e">
        <f t="shared" si="23"/>
        <v>#N/A</v>
      </c>
      <c r="DP10" s="177" t="e">
        <f t="shared" si="23"/>
        <v>#N/A</v>
      </c>
      <c r="DQ10" s="177" t="e">
        <f t="shared" si="23"/>
        <v>#N/A</v>
      </c>
      <c r="DR10" s="177" t="e">
        <f t="shared" si="23"/>
        <v>#N/A</v>
      </c>
      <c r="DS10" s="177" t="e">
        <f t="shared" si="23"/>
        <v>#N/A</v>
      </c>
      <c r="DT10" s="177" t="e">
        <f t="shared" si="23"/>
        <v>#N/A</v>
      </c>
      <c r="DU10" s="177" t="e">
        <f t="shared" si="23"/>
        <v>#N/A</v>
      </c>
      <c r="DV10" s="177" t="e">
        <f t="shared" si="23"/>
        <v>#N/A</v>
      </c>
      <c r="DW10" s="177" t="e">
        <f t="shared" si="34"/>
        <v>#N/A</v>
      </c>
      <c r="DX10" s="177" t="e">
        <f t="shared" si="24"/>
        <v>#N/A</v>
      </c>
      <c r="DY10" s="177" t="e">
        <f t="shared" si="24"/>
        <v>#N/A</v>
      </c>
      <c r="DZ10" s="177" t="e">
        <f t="shared" si="24"/>
        <v>#N/A</v>
      </c>
      <c r="EA10" s="177" t="e">
        <f t="shared" si="24"/>
        <v>#N/A</v>
      </c>
      <c r="EB10" s="177" t="e">
        <f t="shared" si="24"/>
        <v>#N/A</v>
      </c>
      <c r="EC10" s="177" t="e">
        <f t="shared" si="24"/>
        <v>#N/A</v>
      </c>
      <c r="ED10" s="177" t="e">
        <f t="shared" si="24"/>
        <v>#N/A</v>
      </c>
      <c r="EE10" s="177" t="e">
        <f t="shared" si="24"/>
        <v>#N/A</v>
      </c>
      <c r="EF10" s="177" t="e">
        <f t="shared" si="24"/>
        <v>#N/A</v>
      </c>
      <c r="EG10" s="177" t="e">
        <f t="shared" si="24"/>
        <v>#N/A</v>
      </c>
      <c r="EH10" s="177" t="e">
        <f t="shared" si="25"/>
        <v>#N/A</v>
      </c>
      <c r="EI10" s="177" t="e">
        <f t="shared" si="25"/>
        <v>#N/A</v>
      </c>
      <c r="EJ10" s="177" t="e">
        <f t="shared" si="25"/>
        <v>#N/A</v>
      </c>
      <c r="EK10" s="177" t="e">
        <f t="shared" si="25"/>
        <v>#N/A</v>
      </c>
      <c r="EL10" s="177" t="e">
        <f t="shared" si="25"/>
        <v>#N/A</v>
      </c>
      <c r="EM10" s="177" t="e">
        <f t="shared" si="25"/>
        <v>#N/A</v>
      </c>
      <c r="EN10" s="177" t="e">
        <f t="shared" si="25"/>
        <v>#N/A</v>
      </c>
      <c r="EO10" s="177" t="e">
        <f t="shared" si="25"/>
        <v>#N/A</v>
      </c>
      <c r="EP10" s="177" t="e">
        <f t="shared" si="25"/>
        <v>#N/A</v>
      </c>
      <c r="EQ10" s="177" t="e">
        <f t="shared" si="25"/>
        <v>#N/A</v>
      </c>
      <c r="ER10" s="177" t="e">
        <f t="shared" si="25"/>
        <v>#N/A</v>
      </c>
      <c r="ES10" s="177" t="e">
        <f t="shared" si="25"/>
        <v>#N/A</v>
      </c>
      <c r="ET10" s="177" t="e">
        <f t="shared" si="25"/>
        <v>#N/A</v>
      </c>
      <c r="EU10" s="177" t="e">
        <f t="shared" si="25"/>
        <v>#N/A</v>
      </c>
      <c r="EV10" s="177" t="e">
        <f t="shared" si="35"/>
        <v>#N/A</v>
      </c>
    </row>
    <row r="11" spans="1:152" x14ac:dyDescent="0.25">
      <c r="A11" s="84">
        <v>37135</v>
      </c>
      <c r="B11" s="177" t="e">
        <f t="shared" si="26"/>
        <v>#N/A</v>
      </c>
      <c r="C11" s="177" t="e">
        <f t="shared" si="12"/>
        <v>#N/A</v>
      </c>
      <c r="D11" s="177" t="e">
        <f t="shared" si="12"/>
        <v>#N/A</v>
      </c>
      <c r="E11" s="177" t="e">
        <f t="shared" si="12"/>
        <v>#N/A</v>
      </c>
      <c r="F11" s="177" t="e">
        <f t="shared" si="12"/>
        <v>#N/A</v>
      </c>
      <c r="G11" s="177" t="e">
        <f t="shared" si="12"/>
        <v>#N/A</v>
      </c>
      <c r="H11" s="177" t="e">
        <f t="shared" si="12"/>
        <v>#N/A</v>
      </c>
      <c r="I11" s="177" t="e">
        <f t="shared" si="12"/>
        <v>#N/A</v>
      </c>
      <c r="J11" s="177" t="e">
        <f t="shared" si="12"/>
        <v>#N/A</v>
      </c>
      <c r="K11" s="177" t="e">
        <f t="shared" si="12"/>
        <v>#N/A</v>
      </c>
      <c r="L11" s="177" t="e">
        <f t="shared" si="12"/>
        <v>#N/A</v>
      </c>
      <c r="M11" s="177" t="e">
        <f t="shared" si="13"/>
        <v>#N/A</v>
      </c>
      <c r="N11" s="177" t="e">
        <f t="shared" si="13"/>
        <v>#N/A</v>
      </c>
      <c r="O11" s="177" t="e">
        <f t="shared" si="13"/>
        <v>#N/A</v>
      </c>
      <c r="P11" s="177" t="e">
        <f t="shared" si="13"/>
        <v>#N/A</v>
      </c>
      <c r="Q11" s="177" t="e">
        <f t="shared" si="13"/>
        <v>#N/A</v>
      </c>
      <c r="R11" s="177" t="e">
        <f t="shared" si="13"/>
        <v>#N/A</v>
      </c>
      <c r="S11" s="177" t="e">
        <f t="shared" si="13"/>
        <v>#N/A</v>
      </c>
      <c r="T11" s="177" t="e">
        <f t="shared" si="13"/>
        <v>#N/A</v>
      </c>
      <c r="U11" s="177" t="e">
        <f t="shared" si="13"/>
        <v>#N/A</v>
      </c>
      <c r="V11" s="177" t="e">
        <f t="shared" si="13"/>
        <v>#N/A</v>
      </c>
      <c r="W11" s="177" t="e">
        <f t="shared" si="13"/>
        <v>#N/A</v>
      </c>
      <c r="X11" s="177" t="e">
        <f t="shared" si="13"/>
        <v>#N/A</v>
      </c>
      <c r="Y11" s="177" t="e">
        <f t="shared" si="13"/>
        <v>#N/A</v>
      </c>
      <c r="Z11" s="177" t="e">
        <f t="shared" si="13"/>
        <v>#N/A</v>
      </c>
      <c r="AA11" s="177" t="e">
        <f t="shared" si="27"/>
        <v>#N/A</v>
      </c>
      <c r="AB11" s="177" t="e">
        <f t="shared" si="14"/>
        <v>#N/A</v>
      </c>
      <c r="AC11" s="177" t="e">
        <f t="shared" si="14"/>
        <v>#N/A</v>
      </c>
      <c r="AD11" s="177" t="e">
        <f t="shared" si="14"/>
        <v>#N/A</v>
      </c>
      <c r="AE11" s="177" t="e">
        <f t="shared" si="14"/>
        <v>#N/A</v>
      </c>
      <c r="AF11" s="177" t="e">
        <f t="shared" si="14"/>
        <v>#N/A</v>
      </c>
      <c r="AG11" s="177" t="e">
        <f t="shared" si="14"/>
        <v>#N/A</v>
      </c>
      <c r="AH11" s="177" t="e">
        <f t="shared" si="14"/>
        <v>#N/A</v>
      </c>
      <c r="AI11" s="177" t="e">
        <f t="shared" si="14"/>
        <v>#N/A</v>
      </c>
      <c r="AJ11" s="177" t="e">
        <f t="shared" si="14"/>
        <v>#N/A</v>
      </c>
      <c r="AK11" s="177" t="e">
        <f t="shared" si="14"/>
        <v>#N/A</v>
      </c>
      <c r="AL11" s="177" t="e">
        <f t="shared" si="15"/>
        <v>#N/A</v>
      </c>
      <c r="AM11" s="177" t="e">
        <f t="shared" si="15"/>
        <v>#N/A</v>
      </c>
      <c r="AN11" s="177" t="e">
        <f t="shared" si="15"/>
        <v>#N/A</v>
      </c>
      <c r="AO11" s="177" t="e">
        <f t="shared" si="15"/>
        <v>#N/A</v>
      </c>
      <c r="AP11" s="177" t="e">
        <f t="shared" si="15"/>
        <v>#N/A</v>
      </c>
      <c r="AQ11" s="177" t="e">
        <f t="shared" si="15"/>
        <v>#N/A</v>
      </c>
      <c r="AR11" s="177" t="e">
        <f t="shared" si="15"/>
        <v>#N/A</v>
      </c>
      <c r="AS11" s="177" t="e">
        <f t="shared" si="15"/>
        <v>#N/A</v>
      </c>
      <c r="AT11" s="177" t="e">
        <f t="shared" si="15"/>
        <v>#N/A</v>
      </c>
      <c r="AU11" s="177" t="e">
        <f t="shared" si="15"/>
        <v>#N/A</v>
      </c>
      <c r="AV11" s="177" t="e">
        <f t="shared" si="15"/>
        <v>#N/A</v>
      </c>
      <c r="AW11" s="177" t="e">
        <f t="shared" si="15"/>
        <v>#N/A</v>
      </c>
      <c r="AX11" s="177" t="e">
        <f t="shared" si="15"/>
        <v>#N/A</v>
      </c>
      <c r="AY11" s="177" t="e">
        <f t="shared" si="15"/>
        <v>#N/A</v>
      </c>
      <c r="AZ11" s="177" t="e">
        <f t="shared" si="28"/>
        <v>#N/A</v>
      </c>
      <c r="BA11" s="177" t="e">
        <f t="shared" si="16"/>
        <v>#N/A</v>
      </c>
      <c r="BB11" s="177" t="e">
        <f t="shared" si="16"/>
        <v>#N/A</v>
      </c>
      <c r="BC11" s="177" t="e">
        <f t="shared" si="16"/>
        <v>#N/A</v>
      </c>
      <c r="BD11" s="177" t="e">
        <f t="shared" si="16"/>
        <v>#N/A</v>
      </c>
      <c r="BE11" s="177" t="e">
        <f t="shared" si="16"/>
        <v>#N/A</v>
      </c>
      <c r="BF11" s="177" t="e">
        <f t="shared" si="16"/>
        <v>#N/A</v>
      </c>
      <c r="BG11" s="177" t="e">
        <f t="shared" si="16"/>
        <v>#N/A</v>
      </c>
      <c r="BH11" s="177" t="e">
        <f t="shared" si="16"/>
        <v>#N/A</v>
      </c>
      <c r="BI11" s="177" t="e">
        <f t="shared" si="16"/>
        <v>#N/A</v>
      </c>
      <c r="BJ11" s="177" t="e">
        <f t="shared" si="16"/>
        <v>#N/A</v>
      </c>
      <c r="BK11" s="177" t="e">
        <f t="shared" si="17"/>
        <v>#N/A</v>
      </c>
      <c r="BL11" s="177" t="e">
        <f t="shared" si="17"/>
        <v>#N/A</v>
      </c>
      <c r="BM11" s="177" t="e">
        <f t="shared" si="17"/>
        <v>#N/A</v>
      </c>
      <c r="BN11" s="177" t="e">
        <f t="shared" si="17"/>
        <v>#N/A</v>
      </c>
      <c r="BO11" s="177" t="e">
        <f t="shared" si="17"/>
        <v>#N/A</v>
      </c>
      <c r="BP11" s="177" t="e">
        <f t="shared" si="17"/>
        <v>#N/A</v>
      </c>
      <c r="BQ11" s="177" t="e">
        <f t="shared" si="17"/>
        <v>#N/A</v>
      </c>
      <c r="BR11" s="177" t="e">
        <f t="shared" si="17"/>
        <v>#N/A</v>
      </c>
      <c r="BS11" s="177" t="e">
        <f t="shared" si="17"/>
        <v>#N/A</v>
      </c>
      <c r="BT11" s="177" t="e">
        <f t="shared" si="29"/>
        <v>#N/A</v>
      </c>
      <c r="BU11" s="177" t="e">
        <f t="shared" si="30"/>
        <v>#N/A</v>
      </c>
      <c r="BV11" s="177" t="e">
        <f t="shared" si="18"/>
        <v>#N/A</v>
      </c>
      <c r="BW11" s="177" t="e">
        <f t="shared" si="18"/>
        <v>#N/A</v>
      </c>
      <c r="BX11" s="177" t="e">
        <f t="shared" si="18"/>
        <v>#N/A</v>
      </c>
      <c r="BY11" s="177">
        <v>0</v>
      </c>
      <c r="BZ11" s="177" t="e">
        <f t="shared" si="31"/>
        <v>#N/A</v>
      </c>
      <c r="CA11" s="177" t="e">
        <f t="shared" si="19"/>
        <v>#N/A</v>
      </c>
      <c r="CB11" s="177" t="e">
        <f t="shared" si="19"/>
        <v>#N/A</v>
      </c>
      <c r="CC11" s="177" t="e">
        <f t="shared" si="19"/>
        <v>#N/A</v>
      </c>
      <c r="CD11" s="177" t="e">
        <f t="shared" si="32"/>
        <v>#N/A</v>
      </c>
      <c r="CE11" s="177" t="e">
        <f t="shared" si="20"/>
        <v>#N/A</v>
      </c>
      <c r="CF11" s="177" t="e">
        <f t="shared" si="20"/>
        <v>#N/A</v>
      </c>
      <c r="CG11" s="177" t="e">
        <f t="shared" si="20"/>
        <v>#N/A</v>
      </c>
      <c r="CH11" s="177" t="e">
        <f t="shared" si="20"/>
        <v>#N/A</v>
      </c>
      <c r="CI11" s="177" t="e">
        <f t="shared" si="20"/>
        <v>#N/A</v>
      </c>
      <c r="CJ11" s="177" t="e">
        <f t="shared" si="20"/>
        <v>#N/A</v>
      </c>
      <c r="CK11" s="177" t="e">
        <f t="shared" si="20"/>
        <v>#N/A</v>
      </c>
      <c r="CL11" s="177" t="e">
        <f t="shared" si="20"/>
        <v>#N/A</v>
      </c>
      <c r="CM11" s="177" t="e">
        <f t="shared" si="20"/>
        <v>#N/A</v>
      </c>
      <c r="CN11" s="177" t="e">
        <f t="shared" si="20"/>
        <v>#N/A</v>
      </c>
      <c r="CO11" s="177" t="e">
        <f t="shared" si="21"/>
        <v>#N/A</v>
      </c>
      <c r="CP11" s="177" t="e">
        <f t="shared" si="21"/>
        <v>#N/A</v>
      </c>
      <c r="CQ11" s="177" t="e">
        <f t="shared" si="21"/>
        <v>#N/A</v>
      </c>
      <c r="CR11" s="177" t="e">
        <f t="shared" si="21"/>
        <v>#N/A</v>
      </c>
      <c r="CS11" s="177" t="e">
        <f t="shared" si="21"/>
        <v>#N/A</v>
      </c>
      <c r="CT11" s="177" t="e">
        <f t="shared" si="21"/>
        <v>#N/A</v>
      </c>
      <c r="CU11" s="177" t="e">
        <f t="shared" si="21"/>
        <v>#N/A</v>
      </c>
      <c r="CV11" s="177" t="e">
        <f t="shared" si="21"/>
        <v>#N/A</v>
      </c>
      <c r="CW11" s="177" t="e">
        <f t="shared" si="21"/>
        <v>#N/A</v>
      </c>
      <c r="CX11" s="177" t="e">
        <f t="shared" si="33"/>
        <v>#N/A</v>
      </c>
      <c r="CY11" s="177" t="e">
        <f t="shared" si="22"/>
        <v>#N/A</v>
      </c>
      <c r="CZ11" s="177" t="e">
        <f t="shared" si="22"/>
        <v>#N/A</v>
      </c>
      <c r="DA11" s="177" t="e">
        <f t="shared" si="22"/>
        <v>#N/A</v>
      </c>
      <c r="DB11" s="177" t="e">
        <f t="shared" si="22"/>
        <v>#N/A</v>
      </c>
      <c r="DC11" s="177" t="e">
        <f t="shared" si="22"/>
        <v>#N/A</v>
      </c>
      <c r="DD11" s="177" t="e">
        <f t="shared" si="22"/>
        <v>#N/A</v>
      </c>
      <c r="DE11" s="177" t="e">
        <f t="shared" si="22"/>
        <v>#N/A</v>
      </c>
      <c r="DF11" s="177" t="e">
        <f t="shared" si="22"/>
        <v>#N/A</v>
      </c>
      <c r="DG11" s="177" t="e">
        <f t="shared" si="22"/>
        <v>#N/A</v>
      </c>
      <c r="DH11" s="177" t="e">
        <f t="shared" si="22"/>
        <v>#N/A</v>
      </c>
      <c r="DI11" s="177" t="e">
        <f t="shared" si="23"/>
        <v>#N/A</v>
      </c>
      <c r="DJ11" s="177" t="e">
        <f t="shared" si="23"/>
        <v>#N/A</v>
      </c>
      <c r="DK11" s="177" t="e">
        <f t="shared" si="23"/>
        <v>#N/A</v>
      </c>
      <c r="DL11" s="177" t="e">
        <f t="shared" si="23"/>
        <v>#N/A</v>
      </c>
      <c r="DM11" s="177" t="e">
        <f t="shared" si="23"/>
        <v>#N/A</v>
      </c>
      <c r="DN11" s="177" t="e">
        <f t="shared" si="23"/>
        <v>#N/A</v>
      </c>
      <c r="DO11" s="177" t="e">
        <f t="shared" si="23"/>
        <v>#N/A</v>
      </c>
      <c r="DP11" s="177" t="e">
        <f t="shared" si="23"/>
        <v>#N/A</v>
      </c>
      <c r="DQ11" s="177" t="e">
        <f t="shared" si="23"/>
        <v>#N/A</v>
      </c>
      <c r="DR11" s="177" t="e">
        <f t="shared" si="23"/>
        <v>#N/A</v>
      </c>
      <c r="DS11" s="177" t="e">
        <f t="shared" si="23"/>
        <v>#N/A</v>
      </c>
      <c r="DT11" s="177" t="e">
        <f t="shared" si="23"/>
        <v>#N/A</v>
      </c>
      <c r="DU11" s="177" t="e">
        <f t="shared" si="23"/>
        <v>#N/A</v>
      </c>
      <c r="DV11" s="177" t="e">
        <f t="shared" si="23"/>
        <v>#N/A</v>
      </c>
      <c r="DW11" s="177" t="e">
        <f t="shared" si="34"/>
        <v>#N/A</v>
      </c>
      <c r="DX11" s="177" t="e">
        <f t="shared" si="24"/>
        <v>#N/A</v>
      </c>
      <c r="DY11" s="177" t="e">
        <f t="shared" si="24"/>
        <v>#N/A</v>
      </c>
      <c r="DZ11" s="177" t="e">
        <f t="shared" si="24"/>
        <v>#N/A</v>
      </c>
      <c r="EA11" s="177" t="e">
        <f t="shared" si="24"/>
        <v>#N/A</v>
      </c>
      <c r="EB11" s="177" t="e">
        <f t="shared" si="24"/>
        <v>#N/A</v>
      </c>
      <c r="EC11" s="177" t="e">
        <f t="shared" si="24"/>
        <v>#N/A</v>
      </c>
      <c r="ED11" s="177" t="e">
        <f t="shared" si="24"/>
        <v>#N/A</v>
      </c>
      <c r="EE11" s="177" t="e">
        <f t="shared" si="24"/>
        <v>#N/A</v>
      </c>
      <c r="EF11" s="177" t="e">
        <f t="shared" si="24"/>
        <v>#N/A</v>
      </c>
      <c r="EG11" s="177" t="e">
        <f t="shared" si="24"/>
        <v>#N/A</v>
      </c>
      <c r="EH11" s="177" t="e">
        <f t="shared" si="25"/>
        <v>#N/A</v>
      </c>
      <c r="EI11" s="177" t="e">
        <f t="shared" si="25"/>
        <v>#N/A</v>
      </c>
      <c r="EJ11" s="177" t="e">
        <f t="shared" si="25"/>
        <v>#N/A</v>
      </c>
      <c r="EK11" s="177" t="e">
        <f t="shared" si="25"/>
        <v>#N/A</v>
      </c>
      <c r="EL11" s="177" t="e">
        <f t="shared" si="25"/>
        <v>#N/A</v>
      </c>
      <c r="EM11" s="177" t="e">
        <f t="shared" si="25"/>
        <v>#N/A</v>
      </c>
      <c r="EN11" s="177" t="e">
        <f t="shared" si="25"/>
        <v>#N/A</v>
      </c>
      <c r="EO11" s="177" t="e">
        <f t="shared" si="25"/>
        <v>#N/A</v>
      </c>
      <c r="EP11" s="177" t="e">
        <f t="shared" si="25"/>
        <v>#N/A</v>
      </c>
      <c r="EQ11" s="177" t="e">
        <f t="shared" si="25"/>
        <v>#N/A</v>
      </c>
      <c r="ER11" s="177" t="e">
        <f t="shared" si="25"/>
        <v>#N/A</v>
      </c>
      <c r="ES11" s="177" t="e">
        <f t="shared" si="25"/>
        <v>#N/A</v>
      </c>
      <c r="ET11" s="177" t="e">
        <f t="shared" si="25"/>
        <v>#N/A</v>
      </c>
      <c r="EU11" s="177" t="e">
        <f t="shared" si="25"/>
        <v>#N/A</v>
      </c>
      <c r="EV11" s="177" t="e">
        <f t="shared" si="35"/>
        <v>#N/A</v>
      </c>
    </row>
    <row r="12" spans="1:152" x14ac:dyDescent="0.25">
      <c r="A12" s="84">
        <v>37165</v>
      </c>
      <c r="B12" s="177" t="e">
        <f t="shared" si="26"/>
        <v>#N/A</v>
      </c>
      <c r="C12" s="177" t="e">
        <f t="shared" si="12"/>
        <v>#N/A</v>
      </c>
      <c r="D12" s="177" t="e">
        <f t="shared" si="12"/>
        <v>#N/A</v>
      </c>
      <c r="E12" s="177" t="e">
        <f t="shared" si="12"/>
        <v>#N/A</v>
      </c>
      <c r="F12" s="177" t="e">
        <f t="shared" si="12"/>
        <v>#N/A</v>
      </c>
      <c r="G12" s="177" t="e">
        <f t="shared" si="12"/>
        <v>#N/A</v>
      </c>
      <c r="H12" s="177" t="e">
        <f t="shared" si="12"/>
        <v>#N/A</v>
      </c>
      <c r="I12" s="177" t="e">
        <f t="shared" si="12"/>
        <v>#N/A</v>
      </c>
      <c r="J12" s="177" t="e">
        <f t="shared" si="12"/>
        <v>#N/A</v>
      </c>
      <c r="K12" s="177" t="e">
        <f t="shared" si="12"/>
        <v>#N/A</v>
      </c>
      <c r="L12" s="177" t="e">
        <f t="shared" si="12"/>
        <v>#N/A</v>
      </c>
      <c r="M12" s="177" t="e">
        <f t="shared" si="13"/>
        <v>#N/A</v>
      </c>
      <c r="N12" s="177" t="e">
        <f t="shared" si="13"/>
        <v>#N/A</v>
      </c>
      <c r="O12" s="177" t="e">
        <f t="shared" si="13"/>
        <v>#N/A</v>
      </c>
      <c r="P12" s="177" t="e">
        <f t="shared" si="13"/>
        <v>#N/A</v>
      </c>
      <c r="Q12" s="177" t="e">
        <f t="shared" si="13"/>
        <v>#N/A</v>
      </c>
      <c r="R12" s="177" t="e">
        <f t="shared" si="13"/>
        <v>#N/A</v>
      </c>
      <c r="S12" s="177" t="e">
        <f t="shared" si="13"/>
        <v>#N/A</v>
      </c>
      <c r="T12" s="177" t="e">
        <f t="shared" si="13"/>
        <v>#N/A</v>
      </c>
      <c r="U12" s="177" t="e">
        <f t="shared" si="13"/>
        <v>#N/A</v>
      </c>
      <c r="V12" s="177" t="e">
        <f t="shared" si="13"/>
        <v>#N/A</v>
      </c>
      <c r="W12" s="177" t="e">
        <f t="shared" si="13"/>
        <v>#N/A</v>
      </c>
      <c r="X12" s="177" t="e">
        <f t="shared" si="13"/>
        <v>#N/A</v>
      </c>
      <c r="Y12" s="177" t="e">
        <f t="shared" si="13"/>
        <v>#N/A</v>
      </c>
      <c r="Z12" s="177" t="e">
        <f t="shared" si="13"/>
        <v>#N/A</v>
      </c>
      <c r="AA12" s="177" t="e">
        <f t="shared" si="27"/>
        <v>#N/A</v>
      </c>
      <c r="AB12" s="177" t="e">
        <f t="shared" si="14"/>
        <v>#N/A</v>
      </c>
      <c r="AC12" s="177" t="e">
        <f t="shared" si="14"/>
        <v>#N/A</v>
      </c>
      <c r="AD12" s="177" t="e">
        <f t="shared" si="14"/>
        <v>#N/A</v>
      </c>
      <c r="AE12" s="177" t="e">
        <f t="shared" si="14"/>
        <v>#N/A</v>
      </c>
      <c r="AF12" s="177" t="e">
        <f t="shared" si="14"/>
        <v>#N/A</v>
      </c>
      <c r="AG12" s="177" t="e">
        <f t="shared" si="14"/>
        <v>#N/A</v>
      </c>
      <c r="AH12" s="177" t="e">
        <f t="shared" si="14"/>
        <v>#N/A</v>
      </c>
      <c r="AI12" s="177" t="e">
        <f t="shared" si="14"/>
        <v>#N/A</v>
      </c>
      <c r="AJ12" s="177" t="e">
        <f t="shared" si="14"/>
        <v>#N/A</v>
      </c>
      <c r="AK12" s="177" t="e">
        <f t="shared" si="14"/>
        <v>#N/A</v>
      </c>
      <c r="AL12" s="177" t="e">
        <f t="shared" si="15"/>
        <v>#N/A</v>
      </c>
      <c r="AM12" s="177" t="e">
        <f t="shared" si="15"/>
        <v>#N/A</v>
      </c>
      <c r="AN12" s="177" t="e">
        <f t="shared" si="15"/>
        <v>#N/A</v>
      </c>
      <c r="AO12" s="177" t="e">
        <f t="shared" si="15"/>
        <v>#N/A</v>
      </c>
      <c r="AP12" s="177" t="e">
        <f t="shared" si="15"/>
        <v>#N/A</v>
      </c>
      <c r="AQ12" s="177" t="e">
        <f t="shared" si="15"/>
        <v>#N/A</v>
      </c>
      <c r="AR12" s="177" t="e">
        <f t="shared" si="15"/>
        <v>#N/A</v>
      </c>
      <c r="AS12" s="177" t="e">
        <f t="shared" si="15"/>
        <v>#N/A</v>
      </c>
      <c r="AT12" s="177" t="e">
        <f t="shared" si="15"/>
        <v>#N/A</v>
      </c>
      <c r="AU12" s="177" t="e">
        <f t="shared" si="15"/>
        <v>#N/A</v>
      </c>
      <c r="AV12" s="177" t="e">
        <f t="shared" si="15"/>
        <v>#N/A</v>
      </c>
      <c r="AW12" s="177" t="e">
        <f t="shared" si="15"/>
        <v>#N/A</v>
      </c>
      <c r="AX12" s="177" t="e">
        <f t="shared" si="15"/>
        <v>#N/A</v>
      </c>
      <c r="AY12" s="177" t="e">
        <f t="shared" si="15"/>
        <v>#N/A</v>
      </c>
      <c r="AZ12" s="177" t="e">
        <f t="shared" si="28"/>
        <v>#N/A</v>
      </c>
      <c r="BA12" s="177" t="e">
        <f t="shared" si="16"/>
        <v>#N/A</v>
      </c>
      <c r="BB12" s="177" t="e">
        <f t="shared" si="16"/>
        <v>#N/A</v>
      </c>
      <c r="BC12" s="177" t="e">
        <f t="shared" si="16"/>
        <v>#N/A</v>
      </c>
      <c r="BD12" s="177" t="e">
        <f t="shared" si="16"/>
        <v>#N/A</v>
      </c>
      <c r="BE12" s="177" t="e">
        <f t="shared" si="16"/>
        <v>#N/A</v>
      </c>
      <c r="BF12" s="177" t="e">
        <f t="shared" si="16"/>
        <v>#N/A</v>
      </c>
      <c r="BG12" s="177" t="e">
        <f t="shared" si="16"/>
        <v>#N/A</v>
      </c>
      <c r="BH12" s="177" t="e">
        <f t="shared" si="16"/>
        <v>#N/A</v>
      </c>
      <c r="BI12" s="177" t="e">
        <f t="shared" si="16"/>
        <v>#N/A</v>
      </c>
      <c r="BJ12" s="177" t="e">
        <f t="shared" si="16"/>
        <v>#N/A</v>
      </c>
      <c r="BK12" s="177" t="e">
        <f t="shared" si="17"/>
        <v>#N/A</v>
      </c>
      <c r="BL12" s="177" t="e">
        <f t="shared" si="17"/>
        <v>#N/A</v>
      </c>
      <c r="BM12" s="177" t="e">
        <f t="shared" si="17"/>
        <v>#N/A</v>
      </c>
      <c r="BN12" s="177" t="e">
        <f t="shared" si="17"/>
        <v>#N/A</v>
      </c>
      <c r="BO12" s="177" t="e">
        <f t="shared" si="17"/>
        <v>#N/A</v>
      </c>
      <c r="BP12" s="177" t="e">
        <f t="shared" si="17"/>
        <v>#N/A</v>
      </c>
      <c r="BQ12" s="177" t="e">
        <f t="shared" si="17"/>
        <v>#N/A</v>
      </c>
      <c r="BR12" s="177" t="e">
        <f t="shared" si="17"/>
        <v>#N/A</v>
      </c>
      <c r="BS12" s="177" t="e">
        <f t="shared" si="17"/>
        <v>#N/A</v>
      </c>
      <c r="BT12" s="177" t="e">
        <f t="shared" si="29"/>
        <v>#N/A</v>
      </c>
      <c r="BU12" s="177" t="e">
        <f t="shared" si="30"/>
        <v>#N/A</v>
      </c>
      <c r="BV12" s="177" t="e">
        <f t="shared" si="18"/>
        <v>#N/A</v>
      </c>
      <c r="BW12" s="177" t="e">
        <f t="shared" si="18"/>
        <v>#N/A</v>
      </c>
      <c r="BX12" s="177" t="e">
        <f t="shared" si="18"/>
        <v>#N/A</v>
      </c>
      <c r="BY12" s="177">
        <v>0</v>
      </c>
      <c r="BZ12" s="177" t="e">
        <f t="shared" si="31"/>
        <v>#N/A</v>
      </c>
      <c r="CA12" s="177" t="e">
        <f t="shared" si="19"/>
        <v>#N/A</v>
      </c>
      <c r="CB12" s="177" t="e">
        <f t="shared" si="19"/>
        <v>#N/A</v>
      </c>
      <c r="CC12" s="177" t="e">
        <f t="shared" si="19"/>
        <v>#N/A</v>
      </c>
      <c r="CD12" s="177" t="e">
        <f t="shared" si="32"/>
        <v>#N/A</v>
      </c>
      <c r="CE12" s="177" t="e">
        <f t="shared" si="20"/>
        <v>#N/A</v>
      </c>
      <c r="CF12" s="177" t="e">
        <f t="shared" si="20"/>
        <v>#N/A</v>
      </c>
      <c r="CG12" s="177" t="e">
        <f t="shared" si="20"/>
        <v>#N/A</v>
      </c>
      <c r="CH12" s="177" t="e">
        <f t="shared" si="20"/>
        <v>#N/A</v>
      </c>
      <c r="CI12" s="177" t="e">
        <f t="shared" si="20"/>
        <v>#N/A</v>
      </c>
      <c r="CJ12" s="177" t="e">
        <f t="shared" si="20"/>
        <v>#N/A</v>
      </c>
      <c r="CK12" s="177" t="e">
        <f t="shared" si="20"/>
        <v>#N/A</v>
      </c>
      <c r="CL12" s="177" t="e">
        <f t="shared" si="20"/>
        <v>#N/A</v>
      </c>
      <c r="CM12" s="177" t="e">
        <f t="shared" si="20"/>
        <v>#N/A</v>
      </c>
      <c r="CN12" s="177" t="e">
        <f t="shared" si="20"/>
        <v>#N/A</v>
      </c>
      <c r="CO12" s="177" t="e">
        <f t="shared" si="21"/>
        <v>#N/A</v>
      </c>
      <c r="CP12" s="177" t="e">
        <f t="shared" si="21"/>
        <v>#N/A</v>
      </c>
      <c r="CQ12" s="177" t="e">
        <f t="shared" si="21"/>
        <v>#N/A</v>
      </c>
      <c r="CR12" s="177" t="e">
        <f t="shared" si="21"/>
        <v>#N/A</v>
      </c>
      <c r="CS12" s="177" t="e">
        <f t="shared" si="21"/>
        <v>#N/A</v>
      </c>
      <c r="CT12" s="177" t="e">
        <f t="shared" si="21"/>
        <v>#N/A</v>
      </c>
      <c r="CU12" s="177" t="e">
        <f t="shared" si="21"/>
        <v>#N/A</v>
      </c>
      <c r="CV12" s="177" t="e">
        <f t="shared" si="21"/>
        <v>#N/A</v>
      </c>
      <c r="CW12" s="177" t="e">
        <f t="shared" si="21"/>
        <v>#N/A</v>
      </c>
      <c r="CX12" s="177" t="e">
        <f t="shared" si="33"/>
        <v>#N/A</v>
      </c>
      <c r="CY12" s="177" t="e">
        <f t="shared" si="22"/>
        <v>#N/A</v>
      </c>
      <c r="CZ12" s="177" t="e">
        <f t="shared" si="22"/>
        <v>#N/A</v>
      </c>
      <c r="DA12" s="177" t="e">
        <f t="shared" si="22"/>
        <v>#N/A</v>
      </c>
      <c r="DB12" s="177" t="e">
        <f t="shared" si="22"/>
        <v>#N/A</v>
      </c>
      <c r="DC12" s="177" t="e">
        <f t="shared" si="22"/>
        <v>#N/A</v>
      </c>
      <c r="DD12" s="177" t="e">
        <f t="shared" si="22"/>
        <v>#N/A</v>
      </c>
      <c r="DE12" s="177" t="e">
        <f t="shared" si="22"/>
        <v>#N/A</v>
      </c>
      <c r="DF12" s="177" t="e">
        <f t="shared" si="22"/>
        <v>#N/A</v>
      </c>
      <c r="DG12" s="177" t="e">
        <f t="shared" si="22"/>
        <v>#N/A</v>
      </c>
      <c r="DH12" s="177" t="e">
        <f t="shared" si="22"/>
        <v>#N/A</v>
      </c>
      <c r="DI12" s="177" t="e">
        <f t="shared" si="23"/>
        <v>#N/A</v>
      </c>
      <c r="DJ12" s="177" t="e">
        <f t="shared" si="23"/>
        <v>#N/A</v>
      </c>
      <c r="DK12" s="177" t="e">
        <f t="shared" si="23"/>
        <v>#N/A</v>
      </c>
      <c r="DL12" s="177" t="e">
        <f t="shared" si="23"/>
        <v>#N/A</v>
      </c>
      <c r="DM12" s="177" t="e">
        <f t="shared" si="23"/>
        <v>#N/A</v>
      </c>
      <c r="DN12" s="177" t="e">
        <f t="shared" si="23"/>
        <v>#N/A</v>
      </c>
      <c r="DO12" s="177" t="e">
        <f t="shared" si="23"/>
        <v>#N/A</v>
      </c>
      <c r="DP12" s="177" t="e">
        <f t="shared" si="23"/>
        <v>#N/A</v>
      </c>
      <c r="DQ12" s="177" t="e">
        <f t="shared" si="23"/>
        <v>#N/A</v>
      </c>
      <c r="DR12" s="177" t="e">
        <f t="shared" si="23"/>
        <v>#N/A</v>
      </c>
      <c r="DS12" s="177" t="e">
        <f t="shared" si="23"/>
        <v>#N/A</v>
      </c>
      <c r="DT12" s="177" t="e">
        <f t="shared" si="23"/>
        <v>#N/A</v>
      </c>
      <c r="DU12" s="177" t="e">
        <f t="shared" si="23"/>
        <v>#N/A</v>
      </c>
      <c r="DV12" s="177" t="e">
        <f t="shared" si="23"/>
        <v>#N/A</v>
      </c>
      <c r="DW12" s="177" t="e">
        <f t="shared" si="34"/>
        <v>#N/A</v>
      </c>
      <c r="DX12" s="177" t="e">
        <f t="shared" si="24"/>
        <v>#N/A</v>
      </c>
      <c r="DY12" s="177" t="e">
        <f t="shared" si="24"/>
        <v>#N/A</v>
      </c>
      <c r="DZ12" s="177" t="e">
        <f t="shared" si="24"/>
        <v>#N/A</v>
      </c>
      <c r="EA12" s="177" t="e">
        <f t="shared" si="24"/>
        <v>#N/A</v>
      </c>
      <c r="EB12" s="177" t="e">
        <f t="shared" si="24"/>
        <v>#N/A</v>
      </c>
      <c r="EC12" s="177" t="e">
        <f t="shared" si="24"/>
        <v>#N/A</v>
      </c>
      <c r="ED12" s="177" t="e">
        <f t="shared" si="24"/>
        <v>#N/A</v>
      </c>
      <c r="EE12" s="177" t="e">
        <f t="shared" si="24"/>
        <v>#N/A</v>
      </c>
      <c r="EF12" s="177" t="e">
        <f t="shared" si="24"/>
        <v>#N/A</v>
      </c>
      <c r="EG12" s="177" t="e">
        <f t="shared" si="24"/>
        <v>#N/A</v>
      </c>
      <c r="EH12" s="177" t="e">
        <f t="shared" si="25"/>
        <v>#N/A</v>
      </c>
      <c r="EI12" s="177" t="e">
        <f t="shared" si="25"/>
        <v>#N/A</v>
      </c>
      <c r="EJ12" s="177" t="e">
        <f t="shared" si="25"/>
        <v>#N/A</v>
      </c>
      <c r="EK12" s="177" t="e">
        <f t="shared" si="25"/>
        <v>#N/A</v>
      </c>
      <c r="EL12" s="177" t="e">
        <f t="shared" si="25"/>
        <v>#N/A</v>
      </c>
      <c r="EM12" s="177" t="e">
        <f t="shared" si="25"/>
        <v>#N/A</v>
      </c>
      <c r="EN12" s="177" t="e">
        <f t="shared" si="25"/>
        <v>#N/A</v>
      </c>
      <c r="EO12" s="177" t="e">
        <f t="shared" si="25"/>
        <v>#N/A</v>
      </c>
      <c r="EP12" s="177" t="e">
        <f t="shared" si="25"/>
        <v>#N/A</v>
      </c>
      <c r="EQ12" s="177" t="e">
        <f t="shared" si="25"/>
        <v>#N/A</v>
      </c>
      <c r="ER12" s="177" t="e">
        <f t="shared" si="25"/>
        <v>#N/A</v>
      </c>
      <c r="ES12" s="177" t="e">
        <f t="shared" si="25"/>
        <v>#N/A</v>
      </c>
      <c r="ET12" s="177" t="e">
        <f t="shared" si="25"/>
        <v>#N/A</v>
      </c>
      <c r="EU12" s="177" t="e">
        <f t="shared" si="25"/>
        <v>#N/A</v>
      </c>
      <c r="EV12" s="177" t="e">
        <f t="shared" si="35"/>
        <v>#N/A</v>
      </c>
    </row>
    <row r="13" spans="1:152" x14ac:dyDescent="0.25">
      <c r="A13" s="84">
        <v>37196</v>
      </c>
      <c r="B13" s="177" t="e">
        <f t="shared" si="26"/>
        <v>#N/A</v>
      </c>
      <c r="C13" s="177" t="e">
        <f t="shared" si="12"/>
        <v>#N/A</v>
      </c>
      <c r="D13" s="177" t="e">
        <f t="shared" si="12"/>
        <v>#N/A</v>
      </c>
      <c r="E13" s="177" t="e">
        <f t="shared" si="12"/>
        <v>#N/A</v>
      </c>
      <c r="F13" s="177" t="e">
        <f t="shared" si="12"/>
        <v>#N/A</v>
      </c>
      <c r="G13" s="177" t="e">
        <f t="shared" si="12"/>
        <v>#N/A</v>
      </c>
      <c r="H13" s="177" t="e">
        <f t="shared" si="12"/>
        <v>#N/A</v>
      </c>
      <c r="I13" s="177" t="e">
        <f t="shared" si="12"/>
        <v>#N/A</v>
      </c>
      <c r="J13" s="177" t="e">
        <f t="shared" si="12"/>
        <v>#N/A</v>
      </c>
      <c r="K13" s="177" t="e">
        <f t="shared" si="12"/>
        <v>#N/A</v>
      </c>
      <c r="L13" s="177" t="e">
        <f t="shared" si="12"/>
        <v>#N/A</v>
      </c>
      <c r="M13" s="177" t="e">
        <f t="shared" si="13"/>
        <v>#N/A</v>
      </c>
      <c r="N13" s="177" t="e">
        <f t="shared" si="13"/>
        <v>#N/A</v>
      </c>
      <c r="O13" s="177" t="e">
        <f t="shared" si="13"/>
        <v>#N/A</v>
      </c>
      <c r="P13" s="177" t="e">
        <f t="shared" si="13"/>
        <v>#N/A</v>
      </c>
      <c r="Q13" s="177" t="e">
        <f t="shared" si="13"/>
        <v>#N/A</v>
      </c>
      <c r="R13" s="177" t="e">
        <f t="shared" si="13"/>
        <v>#N/A</v>
      </c>
      <c r="S13" s="177" t="e">
        <f t="shared" si="13"/>
        <v>#N/A</v>
      </c>
      <c r="T13" s="177" t="e">
        <f t="shared" si="13"/>
        <v>#N/A</v>
      </c>
      <c r="U13" s="177" t="e">
        <f t="shared" si="13"/>
        <v>#N/A</v>
      </c>
      <c r="V13" s="177" t="e">
        <f t="shared" si="13"/>
        <v>#N/A</v>
      </c>
      <c r="W13" s="177" t="e">
        <f t="shared" si="13"/>
        <v>#N/A</v>
      </c>
      <c r="X13" s="177" t="e">
        <f t="shared" si="13"/>
        <v>#N/A</v>
      </c>
      <c r="Y13" s="177" t="e">
        <f t="shared" si="13"/>
        <v>#N/A</v>
      </c>
      <c r="Z13" s="177" t="e">
        <f t="shared" si="13"/>
        <v>#N/A</v>
      </c>
      <c r="AA13" s="177" t="e">
        <f t="shared" si="27"/>
        <v>#N/A</v>
      </c>
      <c r="AB13" s="177" t="e">
        <f t="shared" si="14"/>
        <v>#N/A</v>
      </c>
      <c r="AC13" s="177" t="e">
        <f t="shared" si="14"/>
        <v>#N/A</v>
      </c>
      <c r="AD13" s="177" t="e">
        <f t="shared" si="14"/>
        <v>#N/A</v>
      </c>
      <c r="AE13" s="177" t="e">
        <f t="shared" si="14"/>
        <v>#N/A</v>
      </c>
      <c r="AF13" s="177" t="e">
        <f t="shared" si="14"/>
        <v>#N/A</v>
      </c>
      <c r="AG13" s="177" t="e">
        <f t="shared" si="14"/>
        <v>#N/A</v>
      </c>
      <c r="AH13" s="177" t="e">
        <f t="shared" si="14"/>
        <v>#N/A</v>
      </c>
      <c r="AI13" s="177" t="e">
        <f t="shared" si="14"/>
        <v>#N/A</v>
      </c>
      <c r="AJ13" s="177" t="e">
        <f t="shared" si="14"/>
        <v>#N/A</v>
      </c>
      <c r="AK13" s="177" t="e">
        <f t="shared" si="14"/>
        <v>#N/A</v>
      </c>
      <c r="AL13" s="177" t="e">
        <f t="shared" si="15"/>
        <v>#N/A</v>
      </c>
      <c r="AM13" s="177" t="e">
        <f t="shared" si="15"/>
        <v>#N/A</v>
      </c>
      <c r="AN13" s="177" t="e">
        <f t="shared" si="15"/>
        <v>#N/A</v>
      </c>
      <c r="AO13" s="177" t="e">
        <f t="shared" si="15"/>
        <v>#N/A</v>
      </c>
      <c r="AP13" s="177" t="e">
        <f t="shared" si="15"/>
        <v>#N/A</v>
      </c>
      <c r="AQ13" s="177" t="e">
        <f t="shared" si="15"/>
        <v>#N/A</v>
      </c>
      <c r="AR13" s="177" t="e">
        <f t="shared" si="15"/>
        <v>#N/A</v>
      </c>
      <c r="AS13" s="177" t="e">
        <f t="shared" si="15"/>
        <v>#N/A</v>
      </c>
      <c r="AT13" s="177" t="e">
        <f t="shared" si="15"/>
        <v>#N/A</v>
      </c>
      <c r="AU13" s="177" t="e">
        <f t="shared" si="15"/>
        <v>#N/A</v>
      </c>
      <c r="AV13" s="177" t="e">
        <f t="shared" si="15"/>
        <v>#N/A</v>
      </c>
      <c r="AW13" s="177" t="e">
        <f t="shared" si="15"/>
        <v>#N/A</v>
      </c>
      <c r="AX13" s="177" t="e">
        <f t="shared" si="15"/>
        <v>#N/A</v>
      </c>
      <c r="AY13" s="177" t="e">
        <f t="shared" si="15"/>
        <v>#N/A</v>
      </c>
      <c r="AZ13" s="177" t="e">
        <f t="shared" si="28"/>
        <v>#N/A</v>
      </c>
      <c r="BA13" s="177" t="e">
        <f t="shared" si="16"/>
        <v>#N/A</v>
      </c>
      <c r="BB13" s="177" t="e">
        <f t="shared" si="16"/>
        <v>#N/A</v>
      </c>
      <c r="BC13" s="177" t="e">
        <f t="shared" si="16"/>
        <v>#N/A</v>
      </c>
      <c r="BD13" s="177" t="e">
        <f t="shared" si="16"/>
        <v>#N/A</v>
      </c>
      <c r="BE13" s="177" t="e">
        <f t="shared" si="16"/>
        <v>#N/A</v>
      </c>
      <c r="BF13" s="177" t="e">
        <f t="shared" si="16"/>
        <v>#N/A</v>
      </c>
      <c r="BG13" s="177" t="e">
        <f t="shared" si="16"/>
        <v>#N/A</v>
      </c>
      <c r="BH13" s="177" t="e">
        <f t="shared" si="16"/>
        <v>#N/A</v>
      </c>
      <c r="BI13" s="177" t="e">
        <f t="shared" si="16"/>
        <v>#N/A</v>
      </c>
      <c r="BJ13" s="177" t="e">
        <f t="shared" si="16"/>
        <v>#N/A</v>
      </c>
      <c r="BK13" s="177" t="e">
        <f t="shared" si="17"/>
        <v>#N/A</v>
      </c>
      <c r="BL13" s="177" t="e">
        <f t="shared" si="17"/>
        <v>#N/A</v>
      </c>
      <c r="BM13" s="177" t="e">
        <f t="shared" si="17"/>
        <v>#N/A</v>
      </c>
      <c r="BN13" s="177" t="e">
        <f t="shared" si="17"/>
        <v>#N/A</v>
      </c>
      <c r="BO13" s="177" t="e">
        <f t="shared" si="17"/>
        <v>#N/A</v>
      </c>
      <c r="BP13" s="177" t="e">
        <f t="shared" si="17"/>
        <v>#N/A</v>
      </c>
      <c r="BQ13" s="177" t="e">
        <f t="shared" si="17"/>
        <v>#N/A</v>
      </c>
      <c r="BR13" s="177" t="e">
        <f t="shared" si="17"/>
        <v>#N/A</v>
      </c>
      <c r="BS13" s="177" t="e">
        <f t="shared" si="17"/>
        <v>#N/A</v>
      </c>
      <c r="BT13" s="177" t="e">
        <f t="shared" si="29"/>
        <v>#N/A</v>
      </c>
      <c r="BU13" s="177" t="e">
        <f t="shared" si="30"/>
        <v>#N/A</v>
      </c>
      <c r="BV13" s="177" t="e">
        <f t="shared" si="18"/>
        <v>#N/A</v>
      </c>
      <c r="BW13" s="177" t="e">
        <f t="shared" si="18"/>
        <v>#N/A</v>
      </c>
      <c r="BX13" s="177" t="e">
        <f t="shared" si="18"/>
        <v>#N/A</v>
      </c>
      <c r="BY13" s="177">
        <v>0</v>
      </c>
      <c r="BZ13" s="177" t="e">
        <f t="shared" si="31"/>
        <v>#N/A</v>
      </c>
      <c r="CA13" s="177" t="e">
        <f t="shared" si="19"/>
        <v>#N/A</v>
      </c>
      <c r="CB13" s="177" t="e">
        <f t="shared" si="19"/>
        <v>#N/A</v>
      </c>
      <c r="CC13" s="177" t="e">
        <f t="shared" si="19"/>
        <v>#N/A</v>
      </c>
      <c r="CD13" s="177" t="e">
        <f t="shared" si="32"/>
        <v>#N/A</v>
      </c>
      <c r="CE13" s="177" t="e">
        <f t="shared" si="20"/>
        <v>#N/A</v>
      </c>
      <c r="CF13" s="177" t="e">
        <f t="shared" si="20"/>
        <v>#N/A</v>
      </c>
      <c r="CG13" s="177" t="e">
        <f t="shared" si="20"/>
        <v>#N/A</v>
      </c>
      <c r="CH13" s="177" t="e">
        <f t="shared" si="20"/>
        <v>#N/A</v>
      </c>
      <c r="CI13" s="177" t="e">
        <f t="shared" si="20"/>
        <v>#N/A</v>
      </c>
      <c r="CJ13" s="177" t="e">
        <f t="shared" si="20"/>
        <v>#N/A</v>
      </c>
      <c r="CK13" s="177" t="e">
        <f t="shared" si="20"/>
        <v>#N/A</v>
      </c>
      <c r="CL13" s="177" t="e">
        <f t="shared" si="20"/>
        <v>#N/A</v>
      </c>
      <c r="CM13" s="177" t="e">
        <f t="shared" si="20"/>
        <v>#N/A</v>
      </c>
      <c r="CN13" s="177" t="e">
        <f t="shared" si="20"/>
        <v>#N/A</v>
      </c>
      <c r="CO13" s="177" t="e">
        <f t="shared" si="21"/>
        <v>#N/A</v>
      </c>
      <c r="CP13" s="177" t="e">
        <f t="shared" si="21"/>
        <v>#N/A</v>
      </c>
      <c r="CQ13" s="177" t="e">
        <f t="shared" si="21"/>
        <v>#N/A</v>
      </c>
      <c r="CR13" s="177" t="e">
        <f t="shared" si="21"/>
        <v>#N/A</v>
      </c>
      <c r="CS13" s="177" t="e">
        <f t="shared" si="21"/>
        <v>#N/A</v>
      </c>
      <c r="CT13" s="177" t="e">
        <f t="shared" si="21"/>
        <v>#N/A</v>
      </c>
      <c r="CU13" s="177" t="e">
        <f t="shared" si="21"/>
        <v>#N/A</v>
      </c>
      <c r="CV13" s="177" t="e">
        <f t="shared" si="21"/>
        <v>#N/A</v>
      </c>
      <c r="CW13" s="177" t="e">
        <f t="shared" si="21"/>
        <v>#N/A</v>
      </c>
      <c r="CX13" s="177" t="e">
        <f t="shared" si="33"/>
        <v>#N/A</v>
      </c>
      <c r="CY13" s="177" t="e">
        <f t="shared" si="22"/>
        <v>#N/A</v>
      </c>
      <c r="CZ13" s="177" t="e">
        <f t="shared" si="22"/>
        <v>#N/A</v>
      </c>
      <c r="DA13" s="177" t="e">
        <f t="shared" si="22"/>
        <v>#N/A</v>
      </c>
      <c r="DB13" s="177" t="e">
        <f t="shared" si="22"/>
        <v>#N/A</v>
      </c>
      <c r="DC13" s="177" t="e">
        <f t="shared" si="22"/>
        <v>#N/A</v>
      </c>
      <c r="DD13" s="177" t="e">
        <f t="shared" si="22"/>
        <v>#N/A</v>
      </c>
      <c r="DE13" s="177" t="e">
        <f t="shared" si="22"/>
        <v>#N/A</v>
      </c>
      <c r="DF13" s="177" t="e">
        <f t="shared" si="22"/>
        <v>#N/A</v>
      </c>
      <c r="DG13" s="177" t="e">
        <f t="shared" si="22"/>
        <v>#N/A</v>
      </c>
      <c r="DH13" s="177" t="e">
        <f t="shared" si="22"/>
        <v>#N/A</v>
      </c>
      <c r="DI13" s="177" t="e">
        <f t="shared" si="23"/>
        <v>#N/A</v>
      </c>
      <c r="DJ13" s="177" t="e">
        <f t="shared" si="23"/>
        <v>#N/A</v>
      </c>
      <c r="DK13" s="177" t="e">
        <f t="shared" si="23"/>
        <v>#N/A</v>
      </c>
      <c r="DL13" s="177" t="e">
        <f t="shared" si="23"/>
        <v>#N/A</v>
      </c>
      <c r="DM13" s="177" t="e">
        <f t="shared" si="23"/>
        <v>#N/A</v>
      </c>
      <c r="DN13" s="177" t="e">
        <f t="shared" si="23"/>
        <v>#N/A</v>
      </c>
      <c r="DO13" s="177" t="e">
        <f t="shared" si="23"/>
        <v>#N/A</v>
      </c>
      <c r="DP13" s="177" t="e">
        <f t="shared" si="23"/>
        <v>#N/A</v>
      </c>
      <c r="DQ13" s="177" t="e">
        <f t="shared" si="23"/>
        <v>#N/A</v>
      </c>
      <c r="DR13" s="177" t="e">
        <f t="shared" si="23"/>
        <v>#N/A</v>
      </c>
      <c r="DS13" s="177" t="e">
        <f t="shared" si="23"/>
        <v>#N/A</v>
      </c>
      <c r="DT13" s="177" t="e">
        <f t="shared" si="23"/>
        <v>#N/A</v>
      </c>
      <c r="DU13" s="177" t="e">
        <f t="shared" si="23"/>
        <v>#N/A</v>
      </c>
      <c r="DV13" s="177" t="e">
        <f t="shared" si="23"/>
        <v>#N/A</v>
      </c>
      <c r="DW13" s="177" t="e">
        <f t="shared" si="34"/>
        <v>#N/A</v>
      </c>
      <c r="DX13" s="177" t="e">
        <f t="shared" si="24"/>
        <v>#N/A</v>
      </c>
      <c r="DY13" s="177" t="e">
        <f t="shared" si="24"/>
        <v>#N/A</v>
      </c>
      <c r="DZ13" s="177" t="e">
        <f t="shared" si="24"/>
        <v>#N/A</v>
      </c>
      <c r="EA13" s="177" t="e">
        <f t="shared" si="24"/>
        <v>#N/A</v>
      </c>
      <c r="EB13" s="177" t="e">
        <f t="shared" si="24"/>
        <v>#N/A</v>
      </c>
      <c r="EC13" s="177" t="e">
        <f t="shared" si="24"/>
        <v>#N/A</v>
      </c>
      <c r="ED13" s="177" t="e">
        <f t="shared" si="24"/>
        <v>#N/A</v>
      </c>
      <c r="EE13" s="177" t="e">
        <f t="shared" si="24"/>
        <v>#N/A</v>
      </c>
      <c r="EF13" s="177" t="e">
        <f t="shared" si="24"/>
        <v>#N/A</v>
      </c>
      <c r="EG13" s="177" t="e">
        <f t="shared" si="24"/>
        <v>#N/A</v>
      </c>
      <c r="EH13" s="177" t="e">
        <f t="shared" si="25"/>
        <v>#N/A</v>
      </c>
      <c r="EI13" s="177" t="e">
        <f t="shared" si="25"/>
        <v>#N/A</v>
      </c>
      <c r="EJ13" s="177" t="e">
        <f t="shared" si="25"/>
        <v>#N/A</v>
      </c>
      <c r="EK13" s="177" t="e">
        <f t="shared" si="25"/>
        <v>#N/A</v>
      </c>
      <c r="EL13" s="177" t="e">
        <f t="shared" si="25"/>
        <v>#N/A</v>
      </c>
      <c r="EM13" s="177" t="e">
        <f t="shared" si="25"/>
        <v>#N/A</v>
      </c>
      <c r="EN13" s="177" t="e">
        <f t="shared" si="25"/>
        <v>#N/A</v>
      </c>
      <c r="EO13" s="177" t="e">
        <f t="shared" si="25"/>
        <v>#N/A</v>
      </c>
      <c r="EP13" s="177" t="e">
        <f t="shared" si="25"/>
        <v>#N/A</v>
      </c>
      <c r="EQ13" s="177" t="e">
        <f t="shared" si="25"/>
        <v>#N/A</v>
      </c>
      <c r="ER13" s="177" t="e">
        <f t="shared" si="25"/>
        <v>#N/A</v>
      </c>
      <c r="ES13" s="177" t="e">
        <f t="shared" si="25"/>
        <v>#N/A</v>
      </c>
      <c r="ET13" s="177" t="e">
        <f t="shared" si="25"/>
        <v>#N/A</v>
      </c>
      <c r="EU13" s="177" t="e">
        <f t="shared" si="25"/>
        <v>#N/A</v>
      </c>
      <c r="EV13" s="177" t="e">
        <f t="shared" si="35"/>
        <v>#N/A</v>
      </c>
    </row>
    <row r="14" spans="1:152" x14ac:dyDescent="0.25">
      <c r="A14" s="84">
        <v>37226</v>
      </c>
      <c r="B14" s="177">
        <f t="shared" si="26"/>
        <v>0</v>
      </c>
      <c r="C14" s="177">
        <f t="shared" si="12"/>
        <v>0</v>
      </c>
      <c r="D14" s="177">
        <f t="shared" si="12"/>
        <v>0</v>
      </c>
      <c r="E14" s="177">
        <f t="shared" si="12"/>
        <v>0</v>
      </c>
      <c r="F14" s="177">
        <f t="shared" si="12"/>
        <v>0</v>
      </c>
      <c r="G14" s="177">
        <f t="shared" si="12"/>
        <v>0</v>
      </c>
      <c r="H14" s="177">
        <f t="shared" si="12"/>
        <v>0</v>
      </c>
      <c r="I14" s="177">
        <f t="shared" si="12"/>
        <v>0</v>
      </c>
      <c r="J14" s="177">
        <f t="shared" si="12"/>
        <v>0</v>
      </c>
      <c r="K14" s="177">
        <f t="shared" si="12"/>
        <v>0</v>
      </c>
      <c r="L14" s="177">
        <f t="shared" si="12"/>
        <v>0</v>
      </c>
      <c r="M14" s="177">
        <f t="shared" si="13"/>
        <v>0</v>
      </c>
      <c r="N14" s="177">
        <f t="shared" si="13"/>
        <v>0</v>
      </c>
      <c r="O14" s="177">
        <f t="shared" si="13"/>
        <v>0</v>
      </c>
      <c r="P14" s="177">
        <f t="shared" si="13"/>
        <v>0</v>
      </c>
      <c r="Q14" s="177">
        <f t="shared" si="13"/>
        <v>0</v>
      </c>
      <c r="R14" s="177">
        <f t="shared" si="13"/>
        <v>0</v>
      </c>
      <c r="S14" s="177">
        <f t="shared" si="13"/>
        <v>0</v>
      </c>
      <c r="T14" s="177">
        <f t="shared" si="13"/>
        <v>0</v>
      </c>
      <c r="U14" s="177">
        <f t="shared" si="13"/>
        <v>0</v>
      </c>
      <c r="V14" s="177">
        <f t="shared" si="13"/>
        <v>0</v>
      </c>
      <c r="W14" s="177">
        <f t="shared" si="13"/>
        <v>0</v>
      </c>
      <c r="X14" s="177">
        <f t="shared" si="13"/>
        <v>0</v>
      </c>
      <c r="Y14" s="177">
        <f t="shared" si="13"/>
        <v>0</v>
      </c>
      <c r="Z14" s="177">
        <f t="shared" si="13"/>
        <v>0</v>
      </c>
      <c r="AA14" s="177">
        <f t="shared" si="27"/>
        <v>0</v>
      </c>
      <c r="AB14" s="177">
        <f t="shared" si="14"/>
        <v>0</v>
      </c>
      <c r="AC14" s="177">
        <f t="shared" si="14"/>
        <v>0</v>
      </c>
      <c r="AD14" s="177">
        <f t="shared" si="14"/>
        <v>0</v>
      </c>
      <c r="AE14" s="177">
        <f t="shared" si="14"/>
        <v>0</v>
      </c>
      <c r="AF14" s="177">
        <f t="shared" si="14"/>
        <v>0</v>
      </c>
      <c r="AG14" s="177">
        <f t="shared" si="14"/>
        <v>0</v>
      </c>
      <c r="AH14" s="177">
        <f t="shared" si="14"/>
        <v>0</v>
      </c>
      <c r="AI14" s="177">
        <f t="shared" si="14"/>
        <v>0</v>
      </c>
      <c r="AJ14" s="177">
        <f t="shared" si="14"/>
        <v>0</v>
      </c>
      <c r="AK14" s="177">
        <f t="shared" si="14"/>
        <v>0</v>
      </c>
      <c r="AL14" s="177">
        <f t="shared" si="15"/>
        <v>0</v>
      </c>
      <c r="AM14" s="177">
        <f t="shared" si="15"/>
        <v>0</v>
      </c>
      <c r="AN14" s="177">
        <f t="shared" si="15"/>
        <v>0</v>
      </c>
      <c r="AO14" s="177">
        <f t="shared" si="15"/>
        <v>0</v>
      </c>
      <c r="AP14" s="177">
        <f t="shared" si="15"/>
        <v>0</v>
      </c>
      <c r="AQ14" s="177">
        <f t="shared" si="15"/>
        <v>0</v>
      </c>
      <c r="AR14" s="177">
        <f t="shared" si="15"/>
        <v>0</v>
      </c>
      <c r="AS14" s="177">
        <f t="shared" si="15"/>
        <v>0</v>
      </c>
      <c r="AT14" s="177">
        <f t="shared" si="15"/>
        <v>0</v>
      </c>
      <c r="AU14" s="177">
        <f t="shared" si="15"/>
        <v>0</v>
      </c>
      <c r="AV14" s="177">
        <f t="shared" si="15"/>
        <v>0</v>
      </c>
      <c r="AW14" s="177">
        <f t="shared" si="15"/>
        <v>0</v>
      </c>
      <c r="AX14" s="177">
        <f t="shared" si="15"/>
        <v>0</v>
      </c>
      <c r="AY14" s="177">
        <f t="shared" si="15"/>
        <v>0</v>
      </c>
      <c r="AZ14" s="177">
        <f t="shared" si="28"/>
        <v>0</v>
      </c>
      <c r="BA14" s="177">
        <f t="shared" si="16"/>
        <v>0</v>
      </c>
      <c r="BB14" s="177">
        <f t="shared" si="16"/>
        <v>0</v>
      </c>
      <c r="BC14" s="177">
        <f t="shared" si="16"/>
        <v>0</v>
      </c>
      <c r="BD14" s="177">
        <f t="shared" si="16"/>
        <v>0</v>
      </c>
      <c r="BE14" s="177">
        <f t="shared" si="16"/>
        <v>0</v>
      </c>
      <c r="BF14" s="177">
        <f t="shared" si="16"/>
        <v>0</v>
      </c>
      <c r="BG14" s="177">
        <f t="shared" si="16"/>
        <v>0</v>
      </c>
      <c r="BH14" s="177">
        <f t="shared" si="16"/>
        <v>0</v>
      </c>
      <c r="BI14" s="177">
        <f t="shared" si="16"/>
        <v>0</v>
      </c>
      <c r="BJ14" s="177">
        <f t="shared" si="16"/>
        <v>0</v>
      </c>
      <c r="BK14" s="177">
        <f t="shared" si="17"/>
        <v>0</v>
      </c>
      <c r="BL14" s="177">
        <f t="shared" si="17"/>
        <v>0</v>
      </c>
      <c r="BM14" s="177">
        <f t="shared" si="17"/>
        <v>0</v>
      </c>
      <c r="BN14" s="177">
        <f t="shared" si="17"/>
        <v>0</v>
      </c>
      <c r="BO14" s="177">
        <f t="shared" si="17"/>
        <v>0</v>
      </c>
      <c r="BP14" s="177">
        <f t="shared" si="17"/>
        <v>0</v>
      </c>
      <c r="BQ14" s="177">
        <f t="shared" si="17"/>
        <v>0</v>
      </c>
      <c r="BR14" s="177">
        <f t="shared" si="17"/>
        <v>0</v>
      </c>
      <c r="BS14" s="177">
        <f t="shared" si="17"/>
        <v>0</v>
      </c>
      <c r="BT14" s="177">
        <f t="shared" si="29"/>
        <v>0</v>
      </c>
      <c r="BU14" s="177">
        <f t="shared" si="30"/>
        <v>0</v>
      </c>
      <c r="BV14" s="177">
        <f t="shared" si="18"/>
        <v>0</v>
      </c>
      <c r="BW14" s="177">
        <f t="shared" si="18"/>
        <v>0</v>
      </c>
      <c r="BX14" s="177">
        <f t="shared" si="18"/>
        <v>0</v>
      </c>
      <c r="BY14" s="177">
        <v>0</v>
      </c>
      <c r="BZ14" s="177">
        <f t="shared" si="31"/>
        <v>0</v>
      </c>
      <c r="CA14" s="177">
        <f t="shared" si="19"/>
        <v>0</v>
      </c>
      <c r="CB14" s="177">
        <f t="shared" si="19"/>
        <v>0</v>
      </c>
      <c r="CC14" s="177">
        <f t="shared" si="19"/>
        <v>0</v>
      </c>
      <c r="CD14" s="177">
        <f t="shared" si="32"/>
        <v>0</v>
      </c>
      <c r="CE14" s="177">
        <f t="shared" si="20"/>
        <v>0</v>
      </c>
      <c r="CF14" s="177">
        <f t="shared" si="20"/>
        <v>0</v>
      </c>
      <c r="CG14" s="177">
        <f t="shared" si="20"/>
        <v>0</v>
      </c>
      <c r="CH14" s="177">
        <f t="shared" si="20"/>
        <v>0</v>
      </c>
      <c r="CI14" s="177">
        <f t="shared" si="20"/>
        <v>0</v>
      </c>
      <c r="CJ14" s="177">
        <f t="shared" si="20"/>
        <v>0</v>
      </c>
      <c r="CK14" s="177">
        <f t="shared" si="20"/>
        <v>0</v>
      </c>
      <c r="CL14" s="177">
        <f t="shared" si="20"/>
        <v>0</v>
      </c>
      <c r="CM14" s="177">
        <f t="shared" si="20"/>
        <v>0</v>
      </c>
      <c r="CN14" s="177">
        <f t="shared" si="20"/>
        <v>0</v>
      </c>
      <c r="CO14" s="177">
        <f t="shared" si="21"/>
        <v>0</v>
      </c>
      <c r="CP14" s="177">
        <f t="shared" si="21"/>
        <v>0</v>
      </c>
      <c r="CQ14" s="177">
        <f t="shared" si="21"/>
        <v>0</v>
      </c>
      <c r="CR14" s="177">
        <f t="shared" si="21"/>
        <v>0</v>
      </c>
      <c r="CS14" s="177">
        <f t="shared" si="21"/>
        <v>0</v>
      </c>
      <c r="CT14" s="177">
        <f t="shared" si="21"/>
        <v>0</v>
      </c>
      <c r="CU14" s="177">
        <f t="shared" si="21"/>
        <v>0</v>
      </c>
      <c r="CV14" s="177">
        <f t="shared" si="21"/>
        <v>0</v>
      </c>
      <c r="CW14" s="177">
        <f t="shared" si="21"/>
        <v>0</v>
      </c>
      <c r="CX14" s="177">
        <f t="shared" si="33"/>
        <v>0</v>
      </c>
      <c r="CY14" s="177">
        <f t="shared" si="22"/>
        <v>0</v>
      </c>
      <c r="CZ14" s="177">
        <f t="shared" si="22"/>
        <v>0</v>
      </c>
      <c r="DA14" s="177">
        <f t="shared" si="22"/>
        <v>0</v>
      </c>
      <c r="DB14" s="177">
        <f t="shared" si="22"/>
        <v>0</v>
      </c>
      <c r="DC14" s="177">
        <f t="shared" si="22"/>
        <v>0</v>
      </c>
      <c r="DD14" s="177">
        <f t="shared" si="22"/>
        <v>0</v>
      </c>
      <c r="DE14" s="177">
        <f t="shared" si="22"/>
        <v>0</v>
      </c>
      <c r="DF14" s="177">
        <f t="shared" si="22"/>
        <v>0</v>
      </c>
      <c r="DG14" s="177">
        <f t="shared" si="22"/>
        <v>0</v>
      </c>
      <c r="DH14" s="177">
        <f t="shared" si="22"/>
        <v>0</v>
      </c>
      <c r="DI14" s="177">
        <f t="shared" si="23"/>
        <v>0</v>
      </c>
      <c r="DJ14" s="177">
        <f t="shared" si="23"/>
        <v>0</v>
      </c>
      <c r="DK14" s="177">
        <f t="shared" si="23"/>
        <v>0</v>
      </c>
      <c r="DL14" s="177">
        <f t="shared" si="23"/>
        <v>0</v>
      </c>
      <c r="DM14" s="177">
        <f t="shared" si="23"/>
        <v>0</v>
      </c>
      <c r="DN14" s="177">
        <f t="shared" si="23"/>
        <v>0</v>
      </c>
      <c r="DO14" s="177">
        <f t="shared" si="23"/>
        <v>0</v>
      </c>
      <c r="DP14" s="177">
        <f t="shared" si="23"/>
        <v>0</v>
      </c>
      <c r="DQ14" s="177">
        <f t="shared" si="23"/>
        <v>0</v>
      </c>
      <c r="DR14" s="177">
        <f t="shared" si="23"/>
        <v>0</v>
      </c>
      <c r="DS14" s="177">
        <f t="shared" si="23"/>
        <v>0</v>
      </c>
      <c r="DT14" s="177">
        <f t="shared" si="23"/>
        <v>0</v>
      </c>
      <c r="DU14" s="177">
        <f t="shared" si="23"/>
        <v>0</v>
      </c>
      <c r="DV14" s="177">
        <f t="shared" si="23"/>
        <v>0</v>
      </c>
      <c r="DW14" s="177">
        <f t="shared" si="34"/>
        <v>0</v>
      </c>
      <c r="DX14" s="177">
        <f t="shared" si="24"/>
        <v>0</v>
      </c>
      <c r="DY14" s="177">
        <f t="shared" si="24"/>
        <v>0</v>
      </c>
      <c r="DZ14" s="177">
        <f t="shared" si="24"/>
        <v>0</v>
      </c>
      <c r="EA14" s="177">
        <f t="shared" si="24"/>
        <v>0</v>
      </c>
      <c r="EB14" s="177">
        <f t="shared" si="24"/>
        <v>0</v>
      </c>
      <c r="EC14" s="177">
        <f t="shared" si="24"/>
        <v>0</v>
      </c>
      <c r="ED14" s="177">
        <f t="shared" si="24"/>
        <v>0</v>
      </c>
      <c r="EE14" s="177">
        <f t="shared" si="24"/>
        <v>0</v>
      </c>
      <c r="EF14" s="177">
        <f t="shared" si="24"/>
        <v>0</v>
      </c>
      <c r="EG14" s="177">
        <f t="shared" si="24"/>
        <v>0</v>
      </c>
      <c r="EH14" s="177">
        <f t="shared" si="25"/>
        <v>0</v>
      </c>
      <c r="EI14" s="177">
        <f t="shared" si="25"/>
        <v>0</v>
      </c>
      <c r="EJ14" s="177">
        <f t="shared" si="25"/>
        <v>0</v>
      </c>
      <c r="EK14" s="177">
        <f t="shared" si="25"/>
        <v>0</v>
      </c>
      <c r="EL14" s="177">
        <f t="shared" si="25"/>
        <v>0</v>
      </c>
      <c r="EM14" s="177">
        <f t="shared" si="25"/>
        <v>0</v>
      </c>
      <c r="EN14" s="177">
        <f t="shared" si="25"/>
        <v>0</v>
      </c>
      <c r="EO14" s="177">
        <f t="shared" si="25"/>
        <v>0</v>
      </c>
      <c r="EP14" s="177">
        <f t="shared" si="25"/>
        <v>0</v>
      </c>
      <c r="EQ14" s="177">
        <f t="shared" si="25"/>
        <v>0</v>
      </c>
      <c r="ER14" s="177">
        <f t="shared" si="25"/>
        <v>0</v>
      </c>
      <c r="ES14" s="177">
        <f t="shared" si="25"/>
        <v>0</v>
      </c>
      <c r="ET14" s="177">
        <f t="shared" si="25"/>
        <v>0</v>
      </c>
      <c r="EU14" s="177">
        <f t="shared" si="25"/>
        <v>0</v>
      </c>
      <c r="EV14" s="177">
        <f t="shared" si="35"/>
        <v>0</v>
      </c>
    </row>
    <row r="15" spans="1:152" x14ac:dyDescent="0.25">
      <c r="A15" s="84">
        <v>37257</v>
      </c>
      <c r="B15" s="177">
        <f t="shared" si="26"/>
        <v>-62.290568030000003</v>
      </c>
      <c r="C15" s="177">
        <f t="shared" ref="C15:L24" si="36">(($B15-$AA15)*C$2)+$AA15</f>
        <v>-62.337239569600001</v>
      </c>
      <c r="D15" s="177">
        <f t="shared" si="36"/>
        <v>-62.3839111092</v>
      </c>
      <c r="E15" s="177">
        <f t="shared" si="36"/>
        <v>-62.430582648800005</v>
      </c>
      <c r="F15" s="177">
        <f t="shared" si="36"/>
        <v>-62.477254188400003</v>
      </c>
      <c r="G15" s="177">
        <f t="shared" si="36"/>
        <v>-62.523925728000002</v>
      </c>
      <c r="H15" s="177">
        <f t="shared" si="36"/>
        <v>-62.5705972676</v>
      </c>
      <c r="I15" s="177">
        <f t="shared" si="36"/>
        <v>-62.617268807199999</v>
      </c>
      <c r="J15" s="177">
        <f t="shared" si="36"/>
        <v>-62.663940346800004</v>
      </c>
      <c r="K15" s="177">
        <f t="shared" si="36"/>
        <v>-62.710611886400002</v>
      </c>
      <c r="L15" s="177">
        <f t="shared" si="36"/>
        <v>-62.757283426000001</v>
      </c>
      <c r="M15" s="177">
        <f t="shared" ref="M15:Z24" si="37">(($B15-$AA15)*M$2)+$AA15</f>
        <v>-62.803954965599999</v>
      </c>
      <c r="N15" s="177">
        <f t="shared" si="37"/>
        <v>-62.850626505199997</v>
      </c>
      <c r="O15" s="177">
        <f t="shared" si="37"/>
        <v>-62.897298044800003</v>
      </c>
      <c r="P15" s="177">
        <f t="shared" si="37"/>
        <v>-62.943969584400001</v>
      </c>
      <c r="Q15" s="177">
        <f t="shared" si="37"/>
        <v>-62.990641124</v>
      </c>
      <c r="R15" s="177">
        <f t="shared" si="37"/>
        <v>-63.037312663599998</v>
      </c>
      <c r="S15" s="177">
        <f t="shared" si="37"/>
        <v>-63.083984203199996</v>
      </c>
      <c r="T15" s="177">
        <f t="shared" si="37"/>
        <v>-63.130655742800002</v>
      </c>
      <c r="U15" s="177">
        <f t="shared" si="37"/>
        <v>-63.1773272824</v>
      </c>
      <c r="V15" s="177">
        <f t="shared" si="37"/>
        <v>-63.223998821999999</v>
      </c>
      <c r="W15" s="177">
        <f t="shared" si="37"/>
        <v>-63.270670361599997</v>
      </c>
      <c r="X15" s="177">
        <f t="shared" si="37"/>
        <v>-63.317341901199995</v>
      </c>
      <c r="Y15" s="177">
        <f t="shared" si="37"/>
        <v>-63.364013440800001</v>
      </c>
      <c r="Z15" s="177">
        <f t="shared" si="37"/>
        <v>-63.410684980399999</v>
      </c>
      <c r="AA15" s="177">
        <f t="shared" si="27"/>
        <v>-63.457356519999998</v>
      </c>
      <c r="AB15" s="177">
        <f t="shared" ref="AB15:AK24" si="38">(($AA15-$AZ15)*AB$2)+$AZ15</f>
        <v>-63.362922223999995</v>
      </c>
      <c r="AC15" s="177">
        <f t="shared" si="38"/>
        <v>-63.268487927999999</v>
      </c>
      <c r="AD15" s="177">
        <f t="shared" si="38"/>
        <v>-63.174053631999996</v>
      </c>
      <c r="AE15" s="177">
        <f t="shared" si="38"/>
        <v>-63.079619336</v>
      </c>
      <c r="AF15" s="177">
        <f t="shared" si="38"/>
        <v>-62.985185039999998</v>
      </c>
      <c r="AG15" s="177">
        <f t="shared" si="38"/>
        <v>-62.890750743999995</v>
      </c>
      <c r="AH15" s="177">
        <f t="shared" si="38"/>
        <v>-62.796316447999999</v>
      </c>
      <c r="AI15" s="177">
        <f t="shared" si="38"/>
        <v>-62.701882151999996</v>
      </c>
      <c r="AJ15" s="177">
        <f t="shared" si="38"/>
        <v>-62.607447855999993</v>
      </c>
      <c r="AK15" s="177">
        <f t="shared" si="38"/>
        <v>-62.513013559999997</v>
      </c>
      <c r="AL15" s="177">
        <f t="shared" ref="AL15:AY24" si="39">(($AA15-$AZ15)*AL$2)+$AZ15</f>
        <v>-62.418579263999995</v>
      </c>
      <c r="AM15" s="177">
        <f t="shared" si="39"/>
        <v>-62.324144967999999</v>
      </c>
      <c r="AN15" s="177">
        <f t="shared" si="39"/>
        <v>-62.229710671999996</v>
      </c>
      <c r="AO15" s="177">
        <f t="shared" si="39"/>
        <v>-62.135276375999993</v>
      </c>
      <c r="AP15" s="177">
        <f t="shared" si="39"/>
        <v>-62.040842079999997</v>
      </c>
      <c r="AQ15" s="177">
        <f t="shared" si="39"/>
        <v>-61.946407783999994</v>
      </c>
      <c r="AR15" s="177">
        <f t="shared" si="39"/>
        <v>-61.851973487999999</v>
      </c>
      <c r="AS15" s="177">
        <f t="shared" si="39"/>
        <v>-61.757539191999996</v>
      </c>
      <c r="AT15" s="177">
        <f t="shared" si="39"/>
        <v>-61.663104895999993</v>
      </c>
      <c r="AU15" s="177">
        <f t="shared" si="39"/>
        <v>-61.568670599999997</v>
      </c>
      <c r="AV15" s="177">
        <f t="shared" si="39"/>
        <v>-61.474236303999994</v>
      </c>
      <c r="AW15" s="177">
        <f t="shared" si="39"/>
        <v>-61.379802007999999</v>
      </c>
      <c r="AX15" s="177">
        <f t="shared" si="39"/>
        <v>-61.285367711999996</v>
      </c>
      <c r="AY15" s="177">
        <f t="shared" si="39"/>
        <v>-61.190933415999993</v>
      </c>
      <c r="AZ15" s="177">
        <f t="shared" si="28"/>
        <v>-61.096499119999997</v>
      </c>
      <c r="BA15" s="177">
        <f t="shared" ref="BA15:BJ24" si="40">(($AZ15-$BT15)*BA$2)+$BT15</f>
        <v>-58.798984102999995</v>
      </c>
      <c r="BB15" s="177">
        <f t="shared" si="40"/>
        <v>-56.501469085999993</v>
      </c>
      <c r="BC15" s="177">
        <f t="shared" si="40"/>
        <v>-54.203954068999991</v>
      </c>
      <c r="BD15" s="177">
        <f t="shared" si="40"/>
        <v>-51.906439051999989</v>
      </c>
      <c r="BE15" s="177">
        <f t="shared" si="40"/>
        <v>-49.608924034999987</v>
      </c>
      <c r="BF15" s="177">
        <f t="shared" si="40"/>
        <v>-47.311409017999985</v>
      </c>
      <c r="BG15" s="177">
        <f t="shared" si="40"/>
        <v>-45.013894000999983</v>
      </c>
      <c r="BH15" s="177">
        <f t="shared" si="40"/>
        <v>-42.716378983999981</v>
      </c>
      <c r="BI15" s="177">
        <f t="shared" si="40"/>
        <v>-40.418863966999979</v>
      </c>
      <c r="BJ15" s="177">
        <f t="shared" si="40"/>
        <v>-38.121348949999984</v>
      </c>
      <c r="BK15" s="177">
        <f t="shared" ref="BK15:BS24" si="41">(($AZ15-$BT15)*BK$2)+$BT15</f>
        <v>-35.823833932999982</v>
      </c>
      <c r="BL15" s="177">
        <f t="shared" si="41"/>
        <v>-33.52631891599998</v>
      </c>
      <c r="BM15" s="177">
        <f t="shared" si="41"/>
        <v>-31.228803898999985</v>
      </c>
      <c r="BN15" s="177">
        <f t="shared" si="41"/>
        <v>-28.931288881999983</v>
      </c>
      <c r="BO15" s="177">
        <f t="shared" si="41"/>
        <v>-26.633773864999984</v>
      </c>
      <c r="BP15" s="177">
        <f t="shared" si="41"/>
        <v>-24.336258847999986</v>
      </c>
      <c r="BQ15" s="177">
        <f t="shared" si="41"/>
        <v>-22.038743830999987</v>
      </c>
      <c r="BR15" s="177">
        <f t="shared" si="41"/>
        <v>-19.741228813999985</v>
      </c>
      <c r="BS15" s="177">
        <f t="shared" si="41"/>
        <v>-17.443713796999987</v>
      </c>
      <c r="BT15" s="177">
        <f t="shared" si="29"/>
        <v>-15.146198780000001</v>
      </c>
      <c r="BU15" s="177">
        <f t="shared" si="30"/>
        <v>-12.116959024000002</v>
      </c>
      <c r="BV15" s="177">
        <f t="shared" si="18"/>
        <v>-9.0877192680000007</v>
      </c>
      <c r="BW15" s="177">
        <f t="shared" si="18"/>
        <v>-6.0584795120000008</v>
      </c>
      <c r="BX15" s="177">
        <f t="shared" si="18"/>
        <v>-3.0292397560000004</v>
      </c>
      <c r="BY15" s="177">
        <v>0</v>
      </c>
      <c r="BZ15" s="177">
        <f t="shared" si="31"/>
        <v>2.8252826160000004</v>
      </c>
      <c r="CA15" s="177">
        <f t="shared" si="19"/>
        <v>5.6505652320000008</v>
      </c>
      <c r="CB15" s="177">
        <f t="shared" si="19"/>
        <v>8.4758478480000008</v>
      </c>
      <c r="CC15" s="177">
        <f t="shared" si="19"/>
        <v>11.301130464000002</v>
      </c>
      <c r="CD15" s="177">
        <f t="shared" si="32"/>
        <v>14.126413080000001</v>
      </c>
      <c r="CE15" s="177">
        <f t="shared" ref="CE15:CN24" si="42">(($CX15-$CD15)*CE$2)+$CD15</f>
        <v>15.570300690500002</v>
      </c>
      <c r="CF15" s="177">
        <f t="shared" si="42"/>
        <v>17.014188301000001</v>
      </c>
      <c r="CG15" s="177">
        <f t="shared" si="42"/>
        <v>18.458075911500003</v>
      </c>
      <c r="CH15" s="177">
        <f t="shared" si="42"/>
        <v>19.901963522000003</v>
      </c>
      <c r="CI15" s="177">
        <f t="shared" si="42"/>
        <v>21.345851132500002</v>
      </c>
      <c r="CJ15" s="177">
        <f t="shared" si="42"/>
        <v>22.789738743000001</v>
      </c>
      <c r="CK15" s="177">
        <f t="shared" si="42"/>
        <v>24.2336263535</v>
      </c>
      <c r="CL15" s="177">
        <f t="shared" si="42"/>
        <v>25.677513963999999</v>
      </c>
      <c r="CM15" s="177">
        <f t="shared" si="42"/>
        <v>27.121401574500002</v>
      </c>
      <c r="CN15" s="177">
        <f t="shared" si="42"/>
        <v>28.565289185000001</v>
      </c>
      <c r="CO15" s="177">
        <f t="shared" ref="CO15:CW24" si="43">(($CX15-$CD15)*CO$2)+$CD15</f>
        <v>30.009176795500004</v>
      </c>
      <c r="CP15" s="177">
        <f t="shared" si="43"/>
        <v>31.453064406000003</v>
      </c>
      <c r="CQ15" s="177">
        <f t="shared" si="43"/>
        <v>32.896952016500002</v>
      </c>
      <c r="CR15" s="177">
        <f t="shared" si="43"/>
        <v>34.340839627000008</v>
      </c>
      <c r="CS15" s="177">
        <f t="shared" si="43"/>
        <v>35.784727237500007</v>
      </c>
      <c r="CT15" s="177">
        <f t="shared" si="43"/>
        <v>37.228614848000007</v>
      </c>
      <c r="CU15" s="177">
        <f t="shared" si="43"/>
        <v>38.672502458500013</v>
      </c>
      <c r="CV15" s="177">
        <f t="shared" si="43"/>
        <v>40.116390069000012</v>
      </c>
      <c r="CW15" s="177">
        <f t="shared" si="43"/>
        <v>41.560277679500011</v>
      </c>
      <c r="CX15" s="177">
        <f t="shared" si="33"/>
        <v>43.004165290000003</v>
      </c>
      <c r="CY15" s="177">
        <f t="shared" ref="CY15:DH24" si="44">(($DW15-$CX15)*CY$2)+$CX15</f>
        <v>41.655821368000005</v>
      </c>
      <c r="CZ15" s="177">
        <f t="shared" si="44"/>
        <v>40.307477446</v>
      </c>
      <c r="DA15" s="177">
        <f t="shared" si="44"/>
        <v>38.959133524000002</v>
      </c>
      <c r="DB15" s="177">
        <f t="shared" si="44"/>
        <v>37.610789602000004</v>
      </c>
      <c r="DC15" s="177">
        <f t="shared" si="44"/>
        <v>36.262445679999999</v>
      </c>
      <c r="DD15" s="177">
        <f t="shared" si="44"/>
        <v>34.914101758000001</v>
      </c>
      <c r="DE15" s="177">
        <f t="shared" si="44"/>
        <v>33.565757836000003</v>
      </c>
      <c r="DF15" s="177">
        <f t="shared" si="44"/>
        <v>32.217413914000005</v>
      </c>
      <c r="DG15" s="177">
        <f t="shared" si="44"/>
        <v>30.869069992</v>
      </c>
      <c r="DH15" s="177">
        <f t="shared" si="44"/>
        <v>29.520726070000002</v>
      </c>
      <c r="DI15" s="177">
        <f t="shared" ref="DI15:DV24" si="45">(($DW15-$CX15)*DI$2)+$CX15</f>
        <v>28.172382148000004</v>
      </c>
      <c r="DJ15" s="177">
        <f t="shared" si="45"/>
        <v>26.824038226000003</v>
      </c>
      <c r="DK15" s="177">
        <f t="shared" si="45"/>
        <v>25.475694304000005</v>
      </c>
      <c r="DL15" s="177">
        <f t="shared" si="45"/>
        <v>24.127350382000003</v>
      </c>
      <c r="DM15" s="177">
        <f t="shared" si="45"/>
        <v>22.779006460000002</v>
      </c>
      <c r="DN15" s="177">
        <f t="shared" si="45"/>
        <v>21.430662538</v>
      </c>
      <c r="DO15" s="177">
        <f t="shared" si="45"/>
        <v>20.082318615999998</v>
      </c>
      <c r="DP15" s="177">
        <f t="shared" si="45"/>
        <v>18.733974693999997</v>
      </c>
      <c r="DQ15" s="177">
        <f t="shared" si="45"/>
        <v>17.385630771999995</v>
      </c>
      <c r="DR15" s="177">
        <f t="shared" si="45"/>
        <v>16.037286849999994</v>
      </c>
      <c r="DS15" s="177">
        <f t="shared" si="45"/>
        <v>14.688942927999992</v>
      </c>
      <c r="DT15" s="177">
        <f t="shared" si="45"/>
        <v>13.340599005999991</v>
      </c>
      <c r="DU15" s="177">
        <f t="shared" si="45"/>
        <v>11.992255083999989</v>
      </c>
      <c r="DV15" s="177">
        <f t="shared" si="45"/>
        <v>10.643911161999988</v>
      </c>
      <c r="DW15" s="177">
        <f t="shared" si="34"/>
        <v>9.2955672400000005</v>
      </c>
      <c r="DX15" s="177">
        <f t="shared" ref="DX15:EG24" si="46">(($EV15-$DW15)*DX$2)+$DW15</f>
        <v>4.3046765768000004</v>
      </c>
      <c r="DY15" s="177">
        <f t="shared" si="46"/>
        <v>-0.6862140863999997</v>
      </c>
      <c r="DZ15" s="177">
        <f t="shared" si="46"/>
        <v>-5.677104749599998</v>
      </c>
      <c r="EA15" s="177">
        <f t="shared" si="46"/>
        <v>-10.6679954128</v>
      </c>
      <c r="EB15" s="177">
        <f t="shared" si="46"/>
        <v>-15.658886075999998</v>
      </c>
      <c r="EC15" s="177">
        <f t="shared" si="46"/>
        <v>-20.6497767392</v>
      </c>
      <c r="ED15" s="177">
        <f t="shared" si="46"/>
        <v>-25.640667402400002</v>
      </c>
      <c r="EE15" s="177">
        <f t="shared" si="46"/>
        <v>-30.6315580656</v>
      </c>
      <c r="EF15" s="177">
        <f t="shared" si="46"/>
        <v>-35.622448728799995</v>
      </c>
      <c r="EG15" s="177">
        <f t="shared" si="46"/>
        <v>-40.613339391999986</v>
      </c>
      <c r="EH15" s="177">
        <f t="shared" ref="EH15:EU24" si="47">(($EV15-$DW15)*EH$2)+$DW15</f>
        <v>-45.604230055199992</v>
      </c>
      <c r="EI15" s="177">
        <f t="shared" si="47"/>
        <v>-50.595120718399983</v>
      </c>
      <c r="EJ15" s="177">
        <f t="shared" si="47"/>
        <v>-55.586011381599988</v>
      </c>
      <c r="EK15" s="177">
        <f t="shared" si="47"/>
        <v>-60.576902044799994</v>
      </c>
      <c r="EL15" s="177">
        <f t="shared" si="47"/>
        <v>-65.567792707999999</v>
      </c>
      <c r="EM15" s="177">
        <f t="shared" si="47"/>
        <v>-70.558683371200004</v>
      </c>
      <c r="EN15" s="177">
        <f t="shared" si="47"/>
        <v>-75.54957403440001</v>
      </c>
      <c r="EO15" s="177">
        <f t="shared" si="47"/>
        <v>-80.540464697600015</v>
      </c>
      <c r="EP15" s="177">
        <f t="shared" si="47"/>
        <v>-85.531355360800006</v>
      </c>
      <c r="EQ15" s="177">
        <f t="shared" si="47"/>
        <v>-90.522246024000012</v>
      </c>
      <c r="ER15" s="177">
        <f t="shared" si="47"/>
        <v>-95.513136687200017</v>
      </c>
      <c r="ES15" s="177">
        <f t="shared" si="47"/>
        <v>-100.50402735040002</v>
      </c>
      <c r="ET15" s="177">
        <f t="shared" si="47"/>
        <v>-105.49491801360003</v>
      </c>
      <c r="EU15" s="177">
        <f t="shared" si="47"/>
        <v>-110.48580867680003</v>
      </c>
      <c r="EV15" s="177">
        <f t="shared" si="35"/>
        <v>-115.47669934</v>
      </c>
    </row>
    <row r="16" spans="1:152" x14ac:dyDescent="0.25">
      <c r="A16" s="84">
        <v>37288</v>
      </c>
      <c r="B16" s="177">
        <f t="shared" si="26"/>
        <v>-40.345062179999999</v>
      </c>
      <c r="C16" s="177">
        <f t="shared" si="36"/>
        <v>-40.169189645599999</v>
      </c>
      <c r="D16" s="177">
        <f t="shared" si="36"/>
        <v>-39.9933171112</v>
      </c>
      <c r="E16" s="177">
        <f t="shared" si="36"/>
        <v>-39.8174445768</v>
      </c>
      <c r="F16" s="177">
        <f t="shared" si="36"/>
        <v>-39.6415720424</v>
      </c>
      <c r="G16" s="177">
        <f t="shared" si="36"/>
        <v>-39.465699508</v>
      </c>
      <c r="H16" s="177">
        <f t="shared" si="36"/>
        <v>-39.2898269736</v>
      </c>
      <c r="I16" s="177">
        <f t="shared" si="36"/>
        <v>-39.1139544392</v>
      </c>
      <c r="J16" s="177">
        <f t="shared" si="36"/>
        <v>-38.938081904800001</v>
      </c>
      <c r="K16" s="177">
        <f t="shared" si="36"/>
        <v>-38.762209370400001</v>
      </c>
      <c r="L16" s="177">
        <f t="shared" si="36"/>
        <v>-38.586336836000001</v>
      </c>
      <c r="M16" s="177">
        <f t="shared" si="37"/>
        <v>-38.410464301600001</v>
      </c>
      <c r="N16" s="177">
        <f t="shared" si="37"/>
        <v>-38.234591767200001</v>
      </c>
      <c r="O16" s="177">
        <f t="shared" si="37"/>
        <v>-38.058719232800001</v>
      </c>
      <c r="P16" s="177">
        <f t="shared" si="37"/>
        <v>-37.882846698400002</v>
      </c>
      <c r="Q16" s="177">
        <f t="shared" si="37"/>
        <v>-37.706974164000002</v>
      </c>
      <c r="R16" s="177">
        <f t="shared" si="37"/>
        <v>-37.531101629600002</v>
      </c>
      <c r="S16" s="177">
        <f t="shared" si="37"/>
        <v>-37.355229095200002</v>
      </c>
      <c r="T16" s="177">
        <f t="shared" si="37"/>
        <v>-37.179356560800002</v>
      </c>
      <c r="U16" s="177">
        <f t="shared" si="37"/>
        <v>-37.003484026400002</v>
      </c>
      <c r="V16" s="177">
        <f t="shared" si="37"/>
        <v>-36.827611492000003</v>
      </c>
      <c r="W16" s="177">
        <f t="shared" si="37"/>
        <v>-36.651738957600003</v>
      </c>
      <c r="X16" s="177">
        <f t="shared" si="37"/>
        <v>-36.475866423200003</v>
      </c>
      <c r="Y16" s="177">
        <f t="shared" si="37"/>
        <v>-36.299993888800003</v>
      </c>
      <c r="Z16" s="177">
        <f t="shared" si="37"/>
        <v>-36.124121354400003</v>
      </c>
      <c r="AA16" s="177">
        <f t="shared" si="27"/>
        <v>-35.948248820000003</v>
      </c>
      <c r="AB16" s="177">
        <f t="shared" si="38"/>
        <v>-35.122493812000002</v>
      </c>
      <c r="AC16" s="177">
        <f t="shared" si="38"/>
        <v>-34.296738804</v>
      </c>
      <c r="AD16" s="177">
        <f t="shared" si="38"/>
        <v>-33.470983795999999</v>
      </c>
      <c r="AE16" s="177">
        <f t="shared" si="38"/>
        <v>-32.645228787999997</v>
      </c>
      <c r="AF16" s="177">
        <f t="shared" si="38"/>
        <v>-31.819473779999999</v>
      </c>
      <c r="AG16" s="177">
        <f t="shared" si="38"/>
        <v>-30.993718771999998</v>
      </c>
      <c r="AH16" s="177">
        <f t="shared" si="38"/>
        <v>-30.167963764</v>
      </c>
      <c r="AI16" s="177">
        <f t="shared" si="38"/>
        <v>-29.342208755999998</v>
      </c>
      <c r="AJ16" s="177">
        <f t="shared" si="38"/>
        <v>-28.516453747999996</v>
      </c>
      <c r="AK16" s="177">
        <f t="shared" si="38"/>
        <v>-27.690698739999995</v>
      </c>
      <c r="AL16" s="177">
        <f t="shared" si="39"/>
        <v>-26.864943731999993</v>
      </c>
      <c r="AM16" s="177">
        <f t="shared" si="39"/>
        <v>-26.039188723999992</v>
      </c>
      <c r="AN16" s="177">
        <f t="shared" si="39"/>
        <v>-25.213433715999994</v>
      </c>
      <c r="AO16" s="177">
        <f t="shared" si="39"/>
        <v>-24.387678707999996</v>
      </c>
      <c r="AP16" s="177">
        <f t="shared" si="39"/>
        <v>-23.561923699999994</v>
      </c>
      <c r="AQ16" s="177">
        <f t="shared" si="39"/>
        <v>-22.736168691999993</v>
      </c>
      <c r="AR16" s="177">
        <f t="shared" si="39"/>
        <v>-21.910413683999995</v>
      </c>
      <c r="AS16" s="177">
        <f t="shared" si="39"/>
        <v>-21.084658675999997</v>
      </c>
      <c r="AT16" s="177">
        <f t="shared" si="39"/>
        <v>-20.258903667999995</v>
      </c>
      <c r="AU16" s="177">
        <f t="shared" si="39"/>
        <v>-19.433148659999993</v>
      </c>
      <c r="AV16" s="177">
        <f t="shared" si="39"/>
        <v>-18.607393651999992</v>
      </c>
      <c r="AW16" s="177">
        <f t="shared" si="39"/>
        <v>-17.781638643999994</v>
      </c>
      <c r="AX16" s="177">
        <f t="shared" si="39"/>
        <v>-16.955883635999992</v>
      </c>
      <c r="AY16" s="177">
        <f t="shared" si="39"/>
        <v>-16.130128627999994</v>
      </c>
      <c r="AZ16" s="177">
        <f t="shared" si="28"/>
        <v>-15.30437362</v>
      </c>
      <c r="BA16" s="177">
        <f t="shared" si="40"/>
        <v>-14.598207747</v>
      </c>
      <c r="BB16" s="177">
        <f t="shared" si="40"/>
        <v>-13.892041873999998</v>
      </c>
      <c r="BC16" s="177">
        <f t="shared" si="40"/>
        <v>-13.185876000999999</v>
      </c>
      <c r="BD16" s="177">
        <f t="shared" si="40"/>
        <v>-12.479710127999997</v>
      </c>
      <c r="BE16" s="177">
        <f t="shared" si="40"/>
        <v>-11.773544254999997</v>
      </c>
      <c r="BF16" s="177">
        <f t="shared" si="40"/>
        <v>-11.067378381999996</v>
      </c>
      <c r="BG16" s="177">
        <f t="shared" si="40"/>
        <v>-10.361212508999996</v>
      </c>
      <c r="BH16" s="177">
        <f t="shared" si="40"/>
        <v>-9.6550466359999945</v>
      </c>
      <c r="BI16" s="177">
        <f t="shared" si="40"/>
        <v>-8.9488807629999947</v>
      </c>
      <c r="BJ16" s="177">
        <f t="shared" si="40"/>
        <v>-8.2427148899999949</v>
      </c>
      <c r="BK16" s="177">
        <f t="shared" si="41"/>
        <v>-7.5365490169999942</v>
      </c>
      <c r="BL16" s="177">
        <f t="shared" si="41"/>
        <v>-6.8303831439999945</v>
      </c>
      <c r="BM16" s="177">
        <f t="shared" si="41"/>
        <v>-6.1242172709999947</v>
      </c>
      <c r="BN16" s="177">
        <f t="shared" si="41"/>
        <v>-5.4180513979999949</v>
      </c>
      <c r="BO16" s="177">
        <f t="shared" si="41"/>
        <v>-4.7118855249999951</v>
      </c>
      <c r="BP16" s="177">
        <f t="shared" si="41"/>
        <v>-4.0057196519999954</v>
      </c>
      <c r="BQ16" s="177">
        <f t="shared" si="41"/>
        <v>-3.2995537789999956</v>
      </c>
      <c r="BR16" s="177">
        <f t="shared" si="41"/>
        <v>-2.5933879059999958</v>
      </c>
      <c r="BS16" s="177">
        <f t="shared" si="41"/>
        <v>-1.8872220329999956</v>
      </c>
      <c r="BT16" s="177">
        <f t="shared" si="29"/>
        <v>-1.18105616</v>
      </c>
      <c r="BU16" s="177">
        <f t="shared" si="30"/>
        <v>-0.94484492800000008</v>
      </c>
      <c r="BV16" s="177">
        <f t="shared" si="18"/>
        <v>-0.70863369600000004</v>
      </c>
      <c r="BW16" s="177">
        <f t="shared" si="18"/>
        <v>-0.47242246400000004</v>
      </c>
      <c r="BX16" s="177">
        <f t="shared" si="18"/>
        <v>-0.23621123200000002</v>
      </c>
      <c r="BY16" s="177">
        <v>0</v>
      </c>
      <c r="BZ16" s="177">
        <f t="shared" si="31"/>
        <v>1.4525860000000001E-3</v>
      </c>
      <c r="CA16" s="177">
        <f t="shared" si="19"/>
        <v>2.9051720000000001E-3</v>
      </c>
      <c r="CB16" s="177">
        <f t="shared" si="19"/>
        <v>4.3577579999999998E-3</v>
      </c>
      <c r="CC16" s="177">
        <f t="shared" si="19"/>
        <v>5.8103440000000003E-3</v>
      </c>
      <c r="CD16" s="177">
        <f t="shared" si="32"/>
        <v>7.2629299999999999E-3</v>
      </c>
      <c r="CE16" s="177">
        <f t="shared" si="42"/>
        <v>-0.5567134655</v>
      </c>
      <c r="CF16" s="177">
        <f t="shared" si="42"/>
        <v>-1.120689861</v>
      </c>
      <c r="CG16" s="177">
        <f t="shared" si="42"/>
        <v>-1.6846662565000001</v>
      </c>
      <c r="CH16" s="177">
        <f t="shared" si="42"/>
        <v>-2.248642652</v>
      </c>
      <c r="CI16" s="177">
        <f t="shared" si="42"/>
        <v>-2.8126190474999997</v>
      </c>
      <c r="CJ16" s="177">
        <f t="shared" si="42"/>
        <v>-3.3765954429999994</v>
      </c>
      <c r="CK16" s="177">
        <f t="shared" si="42"/>
        <v>-3.9405718384999995</v>
      </c>
      <c r="CL16" s="177">
        <f t="shared" si="42"/>
        <v>-4.5045482339999996</v>
      </c>
      <c r="CM16" s="177">
        <f t="shared" si="42"/>
        <v>-5.0685246294999997</v>
      </c>
      <c r="CN16" s="177">
        <f t="shared" si="42"/>
        <v>-5.6325010249999989</v>
      </c>
      <c r="CO16" s="177">
        <f t="shared" si="43"/>
        <v>-6.1964774204999991</v>
      </c>
      <c r="CP16" s="177">
        <f t="shared" si="43"/>
        <v>-6.7604538159999992</v>
      </c>
      <c r="CQ16" s="177">
        <f t="shared" si="43"/>
        <v>-7.3244302115000002</v>
      </c>
      <c r="CR16" s="177">
        <f t="shared" si="43"/>
        <v>-7.8884066070000003</v>
      </c>
      <c r="CS16" s="177">
        <f t="shared" si="43"/>
        <v>-8.4523830025000013</v>
      </c>
      <c r="CT16" s="177">
        <f t="shared" si="43"/>
        <v>-9.0163593980000005</v>
      </c>
      <c r="CU16" s="177">
        <f t="shared" si="43"/>
        <v>-9.5803357935000015</v>
      </c>
      <c r="CV16" s="177">
        <f t="shared" si="43"/>
        <v>-10.144312189000003</v>
      </c>
      <c r="CW16" s="177">
        <f t="shared" si="43"/>
        <v>-10.708288584500002</v>
      </c>
      <c r="CX16" s="177">
        <f t="shared" si="33"/>
        <v>-11.272264979999999</v>
      </c>
      <c r="CY16" s="177">
        <f t="shared" si="44"/>
        <v>-12.5530335412</v>
      </c>
      <c r="CZ16" s="177">
        <f t="shared" si="44"/>
        <v>-13.8338021024</v>
      </c>
      <c r="DA16" s="177">
        <f t="shared" si="44"/>
        <v>-15.114570663599999</v>
      </c>
      <c r="DB16" s="177">
        <f t="shared" si="44"/>
        <v>-16.395339224800001</v>
      </c>
      <c r="DC16" s="177">
        <f t="shared" si="44"/>
        <v>-17.676107785999999</v>
      </c>
      <c r="DD16" s="177">
        <f t="shared" si="44"/>
        <v>-18.956876347200001</v>
      </c>
      <c r="DE16" s="177">
        <f t="shared" si="44"/>
        <v>-20.2376449084</v>
      </c>
      <c r="DF16" s="177">
        <f t="shared" si="44"/>
        <v>-21.518413469599999</v>
      </c>
      <c r="DG16" s="177">
        <f t="shared" si="44"/>
        <v>-22.799182030799997</v>
      </c>
      <c r="DH16" s="177">
        <f t="shared" si="44"/>
        <v>-24.079950591999996</v>
      </c>
      <c r="DI16" s="177">
        <f t="shared" si="45"/>
        <v>-25.360719153199998</v>
      </c>
      <c r="DJ16" s="177">
        <f t="shared" si="45"/>
        <v>-26.641487714399997</v>
      </c>
      <c r="DK16" s="177">
        <f t="shared" si="45"/>
        <v>-27.922256275599995</v>
      </c>
      <c r="DL16" s="177">
        <f t="shared" si="45"/>
        <v>-29.203024836799997</v>
      </c>
      <c r="DM16" s="177">
        <f t="shared" si="45"/>
        <v>-30.483793398</v>
      </c>
      <c r="DN16" s="177">
        <f t="shared" si="45"/>
        <v>-31.764561959200002</v>
      </c>
      <c r="DO16" s="177">
        <f t="shared" si="45"/>
        <v>-33.0453305204</v>
      </c>
      <c r="DP16" s="177">
        <f t="shared" si="45"/>
        <v>-34.326099081600006</v>
      </c>
      <c r="DQ16" s="177">
        <f t="shared" si="45"/>
        <v>-35.606867642800005</v>
      </c>
      <c r="DR16" s="177">
        <f t="shared" si="45"/>
        <v>-36.887636204000003</v>
      </c>
      <c r="DS16" s="177">
        <f t="shared" si="45"/>
        <v>-38.168404765200009</v>
      </c>
      <c r="DT16" s="177">
        <f t="shared" si="45"/>
        <v>-39.449173326400008</v>
      </c>
      <c r="DU16" s="177">
        <f t="shared" si="45"/>
        <v>-40.729941887600006</v>
      </c>
      <c r="DV16" s="177">
        <f t="shared" si="45"/>
        <v>-42.010710448800012</v>
      </c>
      <c r="DW16" s="177">
        <f t="shared" si="34"/>
        <v>-43.291479010000003</v>
      </c>
      <c r="DX16" s="177">
        <f t="shared" si="46"/>
        <v>-46.136808412800001</v>
      </c>
      <c r="DY16" s="177">
        <f t="shared" si="46"/>
        <v>-48.982137815600005</v>
      </c>
      <c r="DZ16" s="177">
        <f t="shared" si="46"/>
        <v>-51.827467218400002</v>
      </c>
      <c r="EA16" s="177">
        <f t="shared" si="46"/>
        <v>-54.672796621200007</v>
      </c>
      <c r="EB16" s="177">
        <f t="shared" si="46"/>
        <v>-57.518126024000004</v>
      </c>
      <c r="EC16" s="177">
        <f t="shared" si="46"/>
        <v>-60.363455426800002</v>
      </c>
      <c r="ED16" s="177">
        <f t="shared" si="46"/>
        <v>-63.208784829600006</v>
      </c>
      <c r="EE16" s="177">
        <f t="shared" si="46"/>
        <v>-66.054114232399996</v>
      </c>
      <c r="EF16" s="177">
        <f t="shared" si="46"/>
        <v>-68.899443635200001</v>
      </c>
      <c r="EG16" s="177">
        <f t="shared" si="46"/>
        <v>-71.744773038000005</v>
      </c>
      <c r="EH16" s="177">
        <f t="shared" si="47"/>
        <v>-74.590102440799996</v>
      </c>
      <c r="EI16" s="177">
        <f t="shared" si="47"/>
        <v>-77.4354318436</v>
      </c>
      <c r="EJ16" s="177">
        <f t="shared" si="47"/>
        <v>-80.280761246400004</v>
      </c>
      <c r="EK16" s="177">
        <f t="shared" si="47"/>
        <v>-83.126090649199995</v>
      </c>
      <c r="EL16" s="177">
        <f t="shared" si="47"/>
        <v>-85.971420051999999</v>
      </c>
      <c r="EM16" s="177">
        <f t="shared" si="47"/>
        <v>-88.816749454800004</v>
      </c>
      <c r="EN16" s="177">
        <f t="shared" si="47"/>
        <v>-91.662078857600008</v>
      </c>
      <c r="EO16" s="177">
        <f t="shared" si="47"/>
        <v>-94.507408260400013</v>
      </c>
      <c r="EP16" s="177">
        <f t="shared" si="47"/>
        <v>-97.352737663200003</v>
      </c>
      <c r="EQ16" s="177">
        <f t="shared" si="47"/>
        <v>-100.19806706600002</v>
      </c>
      <c r="ER16" s="177">
        <f t="shared" si="47"/>
        <v>-103.04339646880001</v>
      </c>
      <c r="ES16" s="177">
        <f t="shared" si="47"/>
        <v>-105.88872587160002</v>
      </c>
      <c r="ET16" s="177">
        <f t="shared" si="47"/>
        <v>-108.73405527440002</v>
      </c>
      <c r="EU16" s="177">
        <f t="shared" si="47"/>
        <v>-111.57938467720003</v>
      </c>
      <c r="EV16" s="177">
        <f t="shared" si="35"/>
        <v>-114.42471408</v>
      </c>
    </row>
    <row r="17" spans="1:152" x14ac:dyDescent="0.25">
      <c r="A17" s="84">
        <v>37316</v>
      </c>
      <c r="B17" s="177">
        <f t="shared" si="26"/>
        <v>-27.175287010000002</v>
      </c>
      <c r="C17" s="177">
        <f t="shared" si="36"/>
        <v>-27.022355876000002</v>
      </c>
      <c r="D17" s="177">
        <f t="shared" si="36"/>
        <v>-26.869424742</v>
      </c>
      <c r="E17" s="177">
        <f t="shared" si="36"/>
        <v>-26.716493608</v>
      </c>
      <c r="F17" s="177">
        <f t="shared" si="36"/>
        <v>-26.563562474000001</v>
      </c>
      <c r="G17" s="177">
        <f t="shared" si="36"/>
        <v>-26.410631340000002</v>
      </c>
      <c r="H17" s="177">
        <f t="shared" si="36"/>
        <v>-26.257700205999999</v>
      </c>
      <c r="I17" s="177">
        <f t="shared" si="36"/>
        <v>-26.104769072</v>
      </c>
      <c r="J17" s="177">
        <f t="shared" si="36"/>
        <v>-25.951837938000001</v>
      </c>
      <c r="K17" s="177">
        <f t="shared" si="36"/>
        <v>-25.798906803999998</v>
      </c>
      <c r="L17" s="177">
        <f t="shared" si="36"/>
        <v>-25.645975669999999</v>
      </c>
      <c r="M17" s="177">
        <f t="shared" si="37"/>
        <v>-25.493044535999999</v>
      </c>
      <c r="N17" s="177">
        <f t="shared" si="37"/>
        <v>-25.340113402</v>
      </c>
      <c r="O17" s="177">
        <f t="shared" si="37"/>
        <v>-25.187182267999997</v>
      </c>
      <c r="P17" s="177">
        <f t="shared" si="37"/>
        <v>-25.034251133999998</v>
      </c>
      <c r="Q17" s="177">
        <f t="shared" si="37"/>
        <v>-24.881319999999999</v>
      </c>
      <c r="R17" s="177">
        <f t="shared" si="37"/>
        <v>-24.728388866</v>
      </c>
      <c r="S17" s="177">
        <f t="shared" si="37"/>
        <v>-24.575457732</v>
      </c>
      <c r="T17" s="177">
        <f t="shared" si="37"/>
        <v>-24.422526597999997</v>
      </c>
      <c r="U17" s="177">
        <f t="shared" si="37"/>
        <v>-24.269595463999998</v>
      </c>
      <c r="V17" s="177">
        <f t="shared" si="37"/>
        <v>-24.116664329999999</v>
      </c>
      <c r="W17" s="177">
        <f t="shared" si="37"/>
        <v>-23.963733196</v>
      </c>
      <c r="X17" s="177">
        <f t="shared" si="37"/>
        <v>-23.810802061999997</v>
      </c>
      <c r="Y17" s="177">
        <f t="shared" si="37"/>
        <v>-23.657870927999998</v>
      </c>
      <c r="Z17" s="177">
        <f t="shared" si="37"/>
        <v>-23.504939793999998</v>
      </c>
      <c r="AA17" s="177">
        <f t="shared" si="27"/>
        <v>-23.352008659999999</v>
      </c>
      <c r="AB17" s="177">
        <f t="shared" si="38"/>
        <v>-22.758796171199997</v>
      </c>
      <c r="AC17" s="177">
        <f t="shared" si="38"/>
        <v>-22.165583682399998</v>
      </c>
      <c r="AD17" s="177">
        <f t="shared" si="38"/>
        <v>-21.572371193599999</v>
      </c>
      <c r="AE17" s="177">
        <f t="shared" si="38"/>
        <v>-20.9791587048</v>
      </c>
      <c r="AF17" s="177">
        <f t="shared" si="38"/>
        <v>-20.385946215999997</v>
      </c>
      <c r="AG17" s="177">
        <f t="shared" si="38"/>
        <v>-19.792733727199995</v>
      </c>
      <c r="AH17" s="177">
        <f t="shared" si="38"/>
        <v>-19.199521238399996</v>
      </c>
      <c r="AI17" s="177">
        <f t="shared" si="38"/>
        <v>-18.606308749599997</v>
      </c>
      <c r="AJ17" s="177">
        <f t="shared" si="38"/>
        <v>-18.013096260799994</v>
      </c>
      <c r="AK17" s="177">
        <f t="shared" si="38"/>
        <v>-17.419883771999991</v>
      </c>
      <c r="AL17" s="177">
        <f t="shared" si="39"/>
        <v>-16.826671283199993</v>
      </c>
      <c r="AM17" s="177">
        <f t="shared" si="39"/>
        <v>-16.233458794399994</v>
      </c>
      <c r="AN17" s="177">
        <f t="shared" si="39"/>
        <v>-15.640246305599995</v>
      </c>
      <c r="AO17" s="177">
        <f t="shared" si="39"/>
        <v>-15.047033816799994</v>
      </c>
      <c r="AP17" s="177">
        <f t="shared" si="39"/>
        <v>-14.453821327999993</v>
      </c>
      <c r="AQ17" s="177">
        <f t="shared" si="39"/>
        <v>-13.860608839199994</v>
      </c>
      <c r="AR17" s="177">
        <f t="shared" si="39"/>
        <v>-13.267396350399995</v>
      </c>
      <c r="AS17" s="177">
        <f t="shared" si="39"/>
        <v>-12.674183861599996</v>
      </c>
      <c r="AT17" s="177">
        <f t="shared" si="39"/>
        <v>-12.080971372799995</v>
      </c>
      <c r="AU17" s="177">
        <f t="shared" si="39"/>
        <v>-11.487758883999994</v>
      </c>
      <c r="AV17" s="177">
        <f t="shared" si="39"/>
        <v>-10.894546395199995</v>
      </c>
      <c r="AW17" s="177">
        <f t="shared" si="39"/>
        <v>-10.301333906399995</v>
      </c>
      <c r="AX17" s="177">
        <f t="shared" si="39"/>
        <v>-9.7081214175999939</v>
      </c>
      <c r="AY17" s="177">
        <f t="shared" si="39"/>
        <v>-9.1149089287999949</v>
      </c>
      <c r="AZ17" s="177">
        <f t="shared" si="28"/>
        <v>-8.5216964399999995</v>
      </c>
      <c r="BA17" s="177">
        <f t="shared" si="40"/>
        <v>-8.1089728544999993</v>
      </c>
      <c r="BB17" s="177">
        <f t="shared" si="40"/>
        <v>-7.6962492689999982</v>
      </c>
      <c r="BC17" s="177">
        <f t="shared" si="40"/>
        <v>-7.283525683499998</v>
      </c>
      <c r="BD17" s="177">
        <f t="shared" si="40"/>
        <v>-6.8708020979999977</v>
      </c>
      <c r="BE17" s="177">
        <f t="shared" si="40"/>
        <v>-6.4580785124999966</v>
      </c>
      <c r="BF17" s="177">
        <f t="shared" si="40"/>
        <v>-6.0453549269999964</v>
      </c>
      <c r="BG17" s="177">
        <f t="shared" si="40"/>
        <v>-5.6326313414999962</v>
      </c>
      <c r="BH17" s="177">
        <f t="shared" si="40"/>
        <v>-5.219907755999996</v>
      </c>
      <c r="BI17" s="177">
        <f t="shared" si="40"/>
        <v>-4.8071841704999958</v>
      </c>
      <c r="BJ17" s="177">
        <f t="shared" si="40"/>
        <v>-4.3944605849999956</v>
      </c>
      <c r="BK17" s="177">
        <f t="shared" si="41"/>
        <v>-3.9817369994999967</v>
      </c>
      <c r="BL17" s="177">
        <f t="shared" si="41"/>
        <v>-3.5690134139999965</v>
      </c>
      <c r="BM17" s="177">
        <f t="shared" si="41"/>
        <v>-3.1562898284999967</v>
      </c>
      <c r="BN17" s="177">
        <f t="shared" si="41"/>
        <v>-2.743566242999997</v>
      </c>
      <c r="BO17" s="177">
        <f t="shared" si="41"/>
        <v>-2.3308426574999972</v>
      </c>
      <c r="BP17" s="177">
        <f t="shared" si="41"/>
        <v>-1.918119071999997</v>
      </c>
      <c r="BQ17" s="177">
        <f t="shared" si="41"/>
        <v>-1.5053954864999972</v>
      </c>
      <c r="BR17" s="177">
        <f t="shared" si="41"/>
        <v>-1.0926719009999974</v>
      </c>
      <c r="BS17" s="177">
        <f t="shared" si="41"/>
        <v>-0.67994831549999735</v>
      </c>
      <c r="BT17" s="177">
        <f t="shared" si="29"/>
        <v>-0.26722473000000002</v>
      </c>
      <c r="BU17" s="177">
        <f t="shared" si="30"/>
        <v>-0.21377978400000003</v>
      </c>
      <c r="BV17" s="177">
        <f t="shared" si="18"/>
        <v>-0.16033483800000001</v>
      </c>
      <c r="BW17" s="177">
        <f t="shared" si="18"/>
        <v>-0.10688989200000001</v>
      </c>
      <c r="BX17" s="177">
        <f t="shared" si="18"/>
        <v>-5.3444946000000007E-2</v>
      </c>
      <c r="BY17" s="177">
        <v>0</v>
      </c>
      <c r="BZ17" s="177">
        <f t="shared" si="31"/>
        <v>-0.11549290800000001</v>
      </c>
      <c r="CA17" s="177">
        <f t="shared" si="19"/>
        <v>-0.23098581600000001</v>
      </c>
      <c r="CB17" s="177">
        <f t="shared" si="19"/>
        <v>-0.34647872400000002</v>
      </c>
      <c r="CC17" s="177">
        <f t="shared" si="19"/>
        <v>-0.46197163200000002</v>
      </c>
      <c r="CD17" s="177">
        <f t="shared" si="32"/>
        <v>-0.57746454000000003</v>
      </c>
      <c r="CE17" s="177">
        <f t="shared" si="42"/>
        <v>-1.0918343205000001</v>
      </c>
      <c r="CF17" s="177">
        <f t="shared" si="42"/>
        <v>-1.6062041010000001</v>
      </c>
      <c r="CG17" s="177">
        <f t="shared" si="42"/>
        <v>-2.1205738815000004</v>
      </c>
      <c r="CH17" s="177">
        <f t="shared" si="42"/>
        <v>-2.6349436620000004</v>
      </c>
      <c r="CI17" s="177">
        <f t="shared" si="42"/>
        <v>-3.1493134425000004</v>
      </c>
      <c r="CJ17" s="177">
        <f t="shared" si="42"/>
        <v>-3.6636832230000005</v>
      </c>
      <c r="CK17" s="177">
        <f t="shared" si="42"/>
        <v>-4.1780530034999996</v>
      </c>
      <c r="CL17" s="177">
        <f t="shared" si="42"/>
        <v>-4.6924227840000006</v>
      </c>
      <c r="CM17" s="177">
        <f t="shared" si="42"/>
        <v>-5.2067925644999997</v>
      </c>
      <c r="CN17" s="177">
        <f t="shared" si="42"/>
        <v>-5.7211623449999998</v>
      </c>
      <c r="CO17" s="177">
        <f t="shared" si="43"/>
        <v>-6.2355321254999998</v>
      </c>
      <c r="CP17" s="177">
        <f t="shared" si="43"/>
        <v>-6.7499019060000007</v>
      </c>
      <c r="CQ17" s="177">
        <f t="shared" si="43"/>
        <v>-7.2642716865000008</v>
      </c>
      <c r="CR17" s="177">
        <f t="shared" si="43"/>
        <v>-7.7786414670000017</v>
      </c>
      <c r="CS17" s="177">
        <f t="shared" si="43"/>
        <v>-8.2930112475000008</v>
      </c>
      <c r="CT17" s="177">
        <f t="shared" si="43"/>
        <v>-8.8073810280000018</v>
      </c>
      <c r="CU17" s="177">
        <f t="shared" si="43"/>
        <v>-9.3217508085000027</v>
      </c>
      <c r="CV17" s="177">
        <f t="shared" si="43"/>
        <v>-9.8361205890000019</v>
      </c>
      <c r="CW17" s="177">
        <f t="shared" si="43"/>
        <v>-10.350490369500003</v>
      </c>
      <c r="CX17" s="177">
        <f t="shared" si="33"/>
        <v>-10.86486015</v>
      </c>
      <c r="CY17" s="177">
        <f t="shared" si="44"/>
        <v>-11.887305615600001</v>
      </c>
      <c r="CZ17" s="177">
        <f t="shared" si="44"/>
        <v>-12.9097510812</v>
      </c>
      <c r="DA17" s="177">
        <f t="shared" si="44"/>
        <v>-13.9321965468</v>
      </c>
      <c r="DB17" s="177">
        <f t="shared" si="44"/>
        <v>-14.954642012400001</v>
      </c>
      <c r="DC17" s="177">
        <f t="shared" si="44"/>
        <v>-15.977087478000001</v>
      </c>
      <c r="DD17" s="177">
        <f t="shared" si="44"/>
        <v>-16.999532943600002</v>
      </c>
      <c r="DE17" s="177">
        <f t="shared" si="44"/>
        <v>-18.021978409200003</v>
      </c>
      <c r="DF17" s="177">
        <f t="shared" si="44"/>
        <v>-19.044423874800003</v>
      </c>
      <c r="DG17" s="177">
        <f t="shared" si="44"/>
        <v>-20.0668693404</v>
      </c>
      <c r="DH17" s="177">
        <f t="shared" si="44"/>
        <v>-21.089314805999997</v>
      </c>
      <c r="DI17" s="177">
        <f t="shared" si="45"/>
        <v>-22.111760271599998</v>
      </c>
      <c r="DJ17" s="177">
        <f t="shared" si="45"/>
        <v>-23.134205737199999</v>
      </c>
      <c r="DK17" s="177">
        <f t="shared" si="45"/>
        <v>-24.156651202799999</v>
      </c>
      <c r="DL17" s="177">
        <f t="shared" si="45"/>
        <v>-25.1790966684</v>
      </c>
      <c r="DM17" s="177">
        <f t="shared" si="45"/>
        <v>-26.201542134</v>
      </c>
      <c r="DN17" s="177">
        <f t="shared" si="45"/>
        <v>-27.223987599600001</v>
      </c>
      <c r="DO17" s="177">
        <f t="shared" si="45"/>
        <v>-28.246433065200002</v>
      </c>
      <c r="DP17" s="177">
        <f t="shared" si="45"/>
        <v>-29.268878530800002</v>
      </c>
      <c r="DQ17" s="177">
        <f t="shared" si="45"/>
        <v>-30.291323996400003</v>
      </c>
      <c r="DR17" s="177">
        <f t="shared" si="45"/>
        <v>-31.313769462000003</v>
      </c>
      <c r="DS17" s="177">
        <f t="shared" si="45"/>
        <v>-32.336214927600004</v>
      </c>
      <c r="DT17" s="177">
        <f t="shared" si="45"/>
        <v>-33.358660393200005</v>
      </c>
      <c r="DU17" s="177">
        <f t="shared" si="45"/>
        <v>-34.381105858800005</v>
      </c>
      <c r="DV17" s="177">
        <f t="shared" si="45"/>
        <v>-35.403551324400006</v>
      </c>
      <c r="DW17" s="177">
        <f t="shared" si="34"/>
        <v>-36.425996789999999</v>
      </c>
      <c r="DX17" s="177">
        <f t="shared" si="46"/>
        <v>-38.745515303200001</v>
      </c>
      <c r="DY17" s="177">
        <f t="shared" si="46"/>
        <v>-41.065033816400003</v>
      </c>
      <c r="DZ17" s="177">
        <f t="shared" si="46"/>
        <v>-43.384552329599998</v>
      </c>
      <c r="EA17" s="177">
        <f t="shared" si="46"/>
        <v>-45.7040708428</v>
      </c>
      <c r="EB17" s="177">
        <f t="shared" si="46"/>
        <v>-48.023589356000002</v>
      </c>
      <c r="EC17" s="177">
        <f t="shared" si="46"/>
        <v>-50.343107869199997</v>
      </c>
      <c r="ED17" s="177">
        <f t="shared" si="46"/>
        <v>-52.662626382400006</v>
      </c>
      <c r="EE17" s="177">
        <f t="shared" si="46"/>
        <v>-54.982144895600001</v>
      </c>
      <c r="EF17" s="177">
        <f t="shared" si="46"/>
        <v>-57.301663408799996</v>
      </c>
      <c r="EG17" s="177">
        <f t="shared" si="46"/>
        <v>-59.621181921999998</v>
      </c>
      <c r="EH17" s="177">
        <f t="shared" si="47"/>
        <v>-61.9407004352</v>
      </c>
      <c r="EI17" s="177">
        <f t="shared" si="47"/>
        <v>-64.260218948399995</v>
      </c>
      <c r="EJ17" s="177">
        <f t="shared" si="47"/>
        <v>-66.57973746159999</v>
      </c>
      <c r="EK17" s="177">
        <f t="shared" si="47"/>
        <v>-68.899255974799999</v>
      </c>
      <c r="EL17" s="177">
        <f t="shared" si="47"/>
        <v>-71.218774488000008</v>
      </c>
      <c r="EM17" s="177">
        <f t="shared" si="47"/>
        <v>-73.538293001200003</v>
      </c>
      <c r="EN17" s="177">
        <f t="shared" si="47"/>
        <v>-75.857811514399998</v>
      </c>
      <c r="EO17" s="177">
        <f t="shared" si="47"/>
        <v>-78.177330027600007</v>
      </c>
      <c r="EP17" s="177">
        <f t="shared" si="47"/>
        <v>-80.496848540800016</v>
      </c>
      <c r="EQ17" s="177">
        <f t="shared" si="47"/>
        <v>-82.816367054000011</v>
      </c>
      <c r="ER17" s="177">
        <f t="shared" si="47"/>
        <v>-85.135885567200006</v>
      </c>
      <c r="ES17" s="177">
        <f t="shared" si="47"/>
        <v>-87.455404080400015</v>
      </c>
      <c r="ET17" s="177">
        <f t="shared" si="47"/>
        <v>-89.774922593600024</v>
      </c>
      <c r="EU17" s="177">
        <f t="shared" si="47"/>
        <v>-92.094441106800019</v>
      </c>
      <c r="EV17" s="177">
        <f t="shared" si="35"/>
        <v>-94.41395962</v>
      </c>
    </row>
    <row r="18" spans="1:152" x14ac:dyDescent="0.25">
      <c r="A18" s="84">
        <v>37347</v>
      </c>
      <c r="B18" s="177">
        <f t="shared" si="26"/>
        <v>-29.081223949999998</v>
      </c>
      <c r="C18" s="177">
        <f t="shared" si="36"/>
        <v>-29.062525257599997</v>
      </c>
      <c r="D18" s="177">
        <f t="shared" si="36"/>
        <v>-29.0438265652</v>
      </c>
      <c r="E18" s="177">
        <f t="shared" si="36"/>
        <v>-29.025127872799999</v>
      </c>
      <c r="F18" s="177">
        <f t="shared" si="36"/>
        <v>-29.006429180399998</v>
      </c>
      <c r="G18" s="177">
        <f t="shared" si="36"/>
        <v>-28.987730487999997</v>
      </c>
      <c r="H18" s="177">
        <f t="shared" si="36"/>
        <v>-28.969031795599999</v>
      </c>
      <c r="I18" s="177">
        <f t="shared" si="36"/>
        <v>-28.950333103199998</v>
      </c>
      <c r="J18" s="177">
        <f t="shared" si="36"/>
        <v>-28.931634410799997</v>
      </c>
      <c r="K18" s="177">
        <f t="shared" si="36"/>
        <v>-28.912935718399996</v>
      </c>
      <c r="L18" s="177">
        <f t="shared" si="36"/>
        <v>-28.894237025999999</v>
      </c>
      <c r="M18" s="177">
        <f t="shared" si="37"/>
        <v>-28.875538333599998</v>
      </c>
      <c r="N18" s="177">
        <f t="shared" si="37"/>
        <v>-28.856839641199997</v>
      </c>
      <c r="O18" s="177">
        <f t="shared" si="37"/>
        <v>-28.8381409488</v>
      </c>
      <c r="P18" s="177">
        <f t="shared" si="37"/>
        <v>-28.819442256399999</v>
      </c>
      <c r="Q18" s="177">
        <f t="shared" si="37"/>
        <v>-28.800743563999998</v>
      </c>
      <c r="R18" s="177">
        <f t="shared" si="37"/>
        <v>-28.782044871599997</v>
      </c>
      <c r="S18" s="177">
        <f t="shared" si="37"/>
        <v>-28.763346179199999</v>
      </c>
      <c r="T18" s="177">
        <f t="shared" si="37"/>
        <v>-28.744647486799998</v>
      </c>
      <c r="U18" s="177">
        <f t="shared" si="37"/>
        <v>-28.725948794399997</v>
      </c>
      <c r="V18" s="177">
        <f t="shared" si="37"/>
        <v>-28.707250102</v>
      </c>
      <c r="W18" s="177">
        <f t="shared" si="37"/>
        <v>-28.688551409599999</v>
      </c>
      <c r="X18" s="177">
        <f t="shared" si="37"/>
        <v>-28.669852717199998</v>
      </c>
      <c r="Y18" s="177">
        <f t="shared" si="37"/>
        <v>-28.651154024799997</v>
      </c>
      <c r="Z18" s="177">
        <f t="shared" si="37"/>
        <v>-28.632455332399999</v>
      </c>
      <c r="AA18" s="177">
        <f t="shared" si="27"/>
        <v>-28.613756639999998</v>
      </c>
      <c r="AB18" s="177">
        <f t="shared" si="38"/>
        <v>-28.1582306528</v>
      </c>
      <c r="AC18" s="177">
        <f t="shared" si="38"/>
        <v>-27.702704665599995</v>
      </c>
      <c r="AD18" s="177">
        <f t="shared" si="38"/>
        <v>-27.247178678399997</v>
      </c>
      <c r="AE18" s="177">
        <f t="shared" si="38"/>
        <v>-26.791652691199999</v>
      </c>
      <c r="AF18" s="177">
        <f t="shared" si="38"/>
        <v>-26.336126703999994</v>
      </c>
      <c r="AG18" s="177">
        <f t="shared" si="38"/>
        <v>-25.880600716799997</v>
      </c>
      <c r="AH18" s="177">
        <f t="shared" si="38"/>
        <v>-25.425074729599999</v>
      </c>
      <c r="AI18" s="177">
        <f t="shared" si="38"/>
        <v>-24.969548742399994</v>
      </c>
      <c r="AJ18" s="177">
        <f t="shared" si="38"/>
        <v>-24.514022755199996</v>
      </c>
      <c r="AK18" s="177">
        <f t="shared" si="38"/>
        <v>-24.058496767999994</v>
      </c>
      <c r="AL18" s="177">
        <f t="shared" si="39"/>
        <v>-23.602970780799993</v>
      </c>
      <c r="AM18" s="177">
        <f t="shared" si="39"/>
        <v>-23.147444793599995</v>
      </c>
      <c r="AN18" s="177">
        <f t="shared" si="39"/>
        <v>-22.691918806399997</v>
      </c>
      <c r="AO18" s="177">
        <f t="shared" si="39"/>
        <v>-22.236392819199995</v>
      </c>
      <c r="AP18" s="177">
        <f t="shared" si="39"/>
        <v>-21.780866831999994</v>
      </c>
      <c r="AQ18" s="177">
        <f t="shared" si="39"/>
        <v>-21.325340844799996</v>
      </c>
      <c r="AR18" s="177">
        <f t="shared" si="39"/>
        <v>-20.869814857599994</v>
      </c>
      <c r="AS18" s="177">
        <f t="shared" si="39"/>
        <v>-20.414288870399997</v>
      </c>
      <c r="AT18" s="177">
        <f t="shared" si="39"/>
        <v>-19.958762883199995</v>
      </c>
      <c r="AU18" s="177">
        <f t="shared" si="39"/>
        <v>-19.503236895999997</v>
      </c>
      <c r="AV18" s="177">
        <f t="shared" si="39"/>
        <v>-19.047710908799996</v>
      </c>
      <c r="AW18" s="177">
        <f t="shared" si="39"/>
        <v>-18.592184921599998</v>
      </c>
      <c r="AX18" s="177">
        <f t="shared" si="39"/>
        <v>-18.136658934399996</v>
      </c>
      <c r="AY18" s="177">
        <f t="shared" si="39"/>
        <v>-17.681132947199995</v>
      </c>
      <c r="AZ18" s="177">
        <f t="shared" si="28"/>
        <v>-17.22560696</v>
      </c>
      <c r="BA18" s="177">
        <f t="shared" si="40"/>
        <v>-16.501188647999999</v>
      </c>
      <c r="BB18" s="177">
        <f t="shared" si="40"/>
        <v>-15.776770335999998</v>
      </c>
      <c r="BC18" s="177">
        <f t="shared" si="40"/>
        <v>-15.052352023999997</v>
      </c>
      <c r="BD18" s="177">
        <f t="shared" si="40"/>
        <v>-14.327933712</v>
      </c>
      <c r="BE18" s="177">
        <f t="shared" si="40"/>
        <v>-13.603515399999999</v>
      </c>
      <c r="BF18" s="177">
        <f t="shared" si="40"/>
        <v>-12.879097087999998</v>
      </c>
      <c r="BG18" s="177">
        <f t="shared" si="40"/>
        <v>-12.154678775999997</v>
      </c>
      <c r="BH18" s="177">
        <f t="shared" si="40"/>
        <v>-11.430260463999996</v>
      </c>
      <c r="BI18" s="177">
        <f t="shared" si="40"/>
        <v>-10.705842151999995</v>
      </c>
      <c r="BJ18" s="177">
        <f t="shared" si="40"/>
        <v>-9.9814238399999944</v>
      </c>
      <c r="BK18" s="177">
        <f t="shared" si="41"/>
        <v>-9.2570055279999952</v>
      </c>
      <c r="BL18" s="177">
        <f t="shared" si="41"/>
        <v>-8.532587215999996</v>
      </c>
      <c r="BM18" s="177">
        <f t="shared" si="41"/>
        <v>-7.8081689039999951</v>
      </c>
      <c r="BN18" s="177">
        <f t="shared" si="41"/>
        <v>-7.083750591999995</v>
      </c>
      <c r="BO18" s="177">
        <f t="shared" si="41"/>
        <v>-6.359332279999995</v>
      </c>
      <c r="BP18" s="177">
        <f t="shared" si="41"/>
        <v>-5.6349139679999958</v>
      </c>
      <c r="BQ18" s="177">
        <f t="shared" si="41"/>
        <v>-4.9104956559999957</v>
      </c>
      <c r="BR18" s="177">
        <f t="shared" si="41"/>
        <v>-4.1860773439999956</v>
      </c>
      <c r="BS18" s="177">
        <f t="shared" si="41"/>
        <v>-3.4616590319999956</v>
      </c>
      <c r="BT18" s="177">
        <f t="shared" si="29"/>
        <v>-2.73724072</v>
      </c>
      <c r="BU18" s="177">
        <f t="shared" si="30"/>
        <v>-2.1897925759999999</v>
      </c>
      <c r="BV18" s="177">
        <f t="shared" si="18"/>
        <v>-1.642344432</v>
      </c>
      <c r="BW18" s="177">
        <f t="shared" si="18"/>
        <v>-1.0948962879999999</v>
      </c>
      <c r="BX18" s="177">
        <f t="shared" si="18"/>
        <v>-0.54744814399999997</v>
      </c>
      <c r="BY18" s="177">
        <v>0</v>
      </c>
      <c r="BZ18" s="177">
        <f t="shared" si="31"/>
        <v>0.40977126400000002</v>
      </c>
      <c r="CA18" s="177">
        <f t="shared" si="19"/>
        <v>0.81954252800000005</v>
      </c>
      <c r="CB18" s="177">
        <f t="shared" si="19"/>
        <v>1.2293137919999999</v>
      </c>
      <c r="CC18" s="177">
        <f t="shared" si="19"/>
        <v>1.6390850560000001</v>
      </c>
      <c r="CD18" s="177">
        <f t="shared" si="32"/>
        <v>2.0488563200000001</v>
      </c>
      <c r="CE18" s="177">
        <f t="shared" si="42"/>
        <v>2.0459597815000001</v>
      </c>
      <c r="CF18" s="177">
        <f t="shared" si="42"/>
        <v>2.0430632430000002</v>
      </c>
      <c r="CG18" s="177">
        <f t="shared" si="42"/>
        <v>2.0401667045000003</v>
      </c>
      <c r="CH18" s="177">
        <f t="shared" si="42"/>
        <v>2.0372701659999999</v>
      </c>
      <c r="CI18" s="177">
        <f t="shared" si="42"/>
        <v>2.0343736274999999</v>
      </c>
      <c r="CJ18" s="177">
        <f t="shared" si="42"/>
        <v>2.031477089</v>
      </c>
      <c r="CK18" s="177">
        <f t="shared" si="42"/>
        <v>2.0285805505000001</v>
      </c>
      <c r="CL18" s="177">
        <f t="shared" si="42"/>
        <v>2.0256840120000001</v>
      </c>
      <c r="CM18" s="177">
        <f t="shared" si="42"/>
        <v>2.0227874735000002</v>
      </c>
      <c r="CN18" s="177">
        <f t="shared" si="42"/>
        <v>2.0198909350000003</v>
      </c>
      <c r="CO18" s="177">
        <f t="shared" si="43"/>
        <v>2.0169943964999999</v>
      </c>
      <c r="CP18" s="177">
        <f t="shared" si="43"/>
        <v>2.014097858</v>
      </c>
      <c r="CQ18" s="177">
        <f t="shared" si="43"/>
        <v>2.0112013195</v>
      </c>
      <c r="CR18" s="177">
        <f t="shared" si="43"/>
        <v>2.0083047810000001</v>
      </c>
      <c r="CS18" s="177">
        <f t="shared" si="43"/>
        <v>2.0054082425000002</v>
      </c>
      <c r="CT18" s="177">
        <f t="shared" si="43"/>
        <v>2.0025117040000002</v>
      </c>
      <c r="CU18" s="177">
        <f t="shared" si="43"/>
        <v>1.9996151655000001</v>
      </c>
      <c r="CV18" s="177">
        <f t="shared" si="43"/>
        <v>1.9967186270000001</v>
      </c>
      <c r="CW18" s="177">
        <f t="shared" si="43"/>
        <v>1.9938220885</v>
      </c>
      <c r="CX18" s="177">
        <f t="shared" si="33"/>
        <v>1.99092555</v>
      </c>
      <c r="CY18" s="177">
        <f t="shared" si="44"/>
        <v>1.2936872044000001</v>
      </c>
      <c r="CZ18" s="177">
        <f t="shared" si="44"/>
        <v>0.59644885880000009</v>
      </c>
      <c r="DA18" s="177">
        <f t="shared" si="44"/>
        <v>-0.10078948680000011</v>
      </c>
      <c r="DB18" s="177">
        <f t="shared" si="44"/>
        <v>-0.79802783239999986</v>
      </c>
      <c r="DC18" s="177">
        <f t="shared" si="44"/>
        <v>-1.4952661780000001</v>
      </c>
      <c r="DD18" s="177">
        <f t="shared" si="44"/>
        <v>-2.1925045236000003</v>
      </c>
      <c r="DE18" s="177">
        <f t="shared" si="44"/>
        <v>-2.8897428692</v>
      </c>
      <c r="DF18" s="177">
        <f t="shared" si="44"/>
        <v>-3.5869812147999998</v>
      </c>
      <c r="DG18" s="177">
        <f t="shared" si="44"/>
        <v>-4.2842195603999995</v>
      </c>
      <c r="DH18" s="177">
        <f t="shared" si="44"/>
        <v>-4.9814579059999993</v>
      </c>
      <c r="DI18" s="177">
        <f t="shared" si="45"/>
        <v>-5.678696251599999</v>
      </c>
      <c r="DJ18" s="177">
        <f t="shared" si="45"/>
        <v>-6.3759345971999988</v>
      </c>
      <c r="DK18" s="177">
        <f t="shared" si="45"/>
        <v>-7.0731729427999976</v>
      </c>
      <c r="DL18" s="177">
        <f t="shared" si="45"/>
        <v>-7.7704112883999983</v>
      </c>
      <c r="DM18" s="177">
        <f t="shared" si="45"/>
        <v>-8.4676496339999989</v>
      </c>
      <c r="DN18" s="177">
        <f t="shared" si="45"/>
        <v>-9.1648879795999996</v>
      </c>
      <c r="DO18" s="177">
        <f t="shared" si="45"/>
        <v>-9.8621263252000002</v>
      </c>
      <c r="DP18" s="177">
        <f t="shared" si="45"/>
        <v>-10.559364670800001</v>
      </c>
      <c r="DQ18" s="177">
        <f t="shared" si="45"/>
        <v>-11.256603016400001</v>
      </c>
      <c r="DR18" s="177">
        <f t="shared" si="45"/>
        <v>-11.953841362000002</v>
      </c>
      <c r="DS18" s="177">
        <f t="shared" si="45"/>
        <v>-12.651079707600003</v>
      </c>
      <c r="DT18" s="177">
        <f t="shared" si="45"/>
        <v>-13.348318053200003</v>
      </c>
      <c r="DU18" s="177">
        <f t="shared" si="45"/>
        <v>-14.045556398800006</v>
      </c>
      <c r="DV18" s="177">
        <f t="shared" si="45"/>
        <v>-14.742794744400005</v>
      </c>
      <c r="DW18" s="177">
        <f t="shared" si="34"/>
        <v>-15.44003309</v>
      </c>
      <c r="DX18" s="177">
        <f t="shared" si="46"/>
        <v>-17.900920150800001</v>
      </c>
      <c r="DY18" s="177">
        <f t="shared" si="46"/>
        <v>-20.361807211600002</v>
      </c>
      <c r="DZ18" s="177">
        <f t="shared" si="46"/>
        <v>-22.8226942724</v>
      </c>
      <c r="EA18" s="177">
        <f t="shared" si="46"/>
        <v>-25.283581333200001</v>
      </c>
      <c r="EB18" s="177">
        <f t="shared" si="46"/>
        <v>-27.744468394000002</v>
      </c>
      <c r="EC18" s="177">
        <f t="shared" si="46"/>
        <v>-30.205355454799999</v>
      </c>
      <c r="ED18" s="177">
        <f t="shared" si="46"/>
        <v>-32.666242515600004</v>
      </c>
      <c r="EE18" s="177">
        <f t="shared" si="46"/>
        <v>-35.127129576400002</v>
      </c>
      <c r="EF18" s="177">
        <f t="shared" si="46"/>
        <v>-37.588016637199999</v>
      </c>
      <c r="EG18" s="177">
        <f t="shared" si="46"/>
        <v>-40.048903698000004</v>
      </c>
      <c r="EH18" s="177">
        <f t="shared" si="47"/>
        <v>-42.509790758799994</v>
      </c>
      <c r="EI18" s="177">
        <f t="shared" si="47"/>
        <v>-44.970677819599999</v>
      </c>
      <c r="EJ18" s="177">
        <f t="shared" si="47"/>
        <v>-47.431564880399996</v>
      </c>
      <c r="EK18" s="177">
        <f t="shared" si="47"/>
        <v>-49.892451941200001</v>
      </c>
      <c r="EL18" s="177">
        <f t="shared" si="47"/>
        <v>-52.353339001999998</v>
      </c>
      <c r="EM18" s="177">
        <f t="shared" si="47"/>
        <v>-54.814226062800003</v>
      </c>
      <c r="EN18" s="177">
        <f t="shared" si="47"/>
        <v>-57.275113123600008</v>
      </c>
      <c r="EO18" s="177">
        <f t="shared" si="47"/>
        <v>-59.736000184400005</v>
      </c>
      <c r="EP18" s="177">
        <f t="shared" si="47"/>
        <v>-62.19688724520001</v>
      </c>
      <c r="EQ18" s="177">
        <f t="shared" si="47"/>
        <v>-64.657774306000022</v>
      </c>
      <c r="ER18" s="177">
        <f t="shared" si="47"/>
        <v>-67.118661366800012</v>
      </c>
      <c r="ES18" s="177">
        <f t="shared" si="47"/>
        <v>-69.579548427600017</v>
      </c>
      <c r="ET18" s="177">
        <f t="shared" si="47"/>
        <v>-72.040435488400021</v>
      </c>
      <c r="EU18" s="177">
        <f t="shared" si="47"/>
        <v>-74.501322549200012</v>
      </c>
      <c r="EV18" s="177">
        <f t="shared" si="35"/>
        <v>-76.962209610000002</v>
      </c>
    </row>
    <row r="19" spans="1:152" x14ac:dyDescent="0.25">
      <c r="A19" s="84">
        <v>37377</v>
      </c>
      <c r="B19" s="177">
        <f t="shared" si="26"/>
        <v>-29.05545558</v>
      </c>
      <c r="C19" s="177">
        <f t="shared" si="36"/>
        <v>-29.0071682516</v>
      </c>
      <c r="D19" s="177">
        <f t="shared" si="36"/>
        <v>-28.958880923199999</v>
      </c>
      <c r="E19" s="177">
        <f t="shared" si="36"/>
        <v>-28.910593594800002</v>
      </c>
      <c r="F19" s="177">
        <f t="shared" si="36"/>
        <v>-28.862306266400001</v>
      </c>
      <c r="G19" s="177">
        <f t="shared" si="36"/>
        <v>-28.814018938</v>
      </c>
      <c r="H19" s="177">
        <f t="shared" si="36"/>
        <v>-28.7657316096</v>
      </c>
      <c r="I19" s="177">
        <f t="shared" si="36"/>
        <v>-28.717444281199999</v>
      </c>
      <c r="J19" s="177">
        <f t="shared" si="36"/>
        <v>-28.669156952800002</v>
      </c>
      <c r="K19" s="177">
        <f t="shared" si="36"/>
        <v>-28.620869624400001</v>
      </c>
      <c r="L19" s="177">
        <f t="shared" si="36"/>
        <v>-28.572582296</v>
      </c>
      <c r="M19" s="177">
        <f t="shared" si="37"/>
        <v>-28.524294967599999</v>
      </c>
      <c r="N19" s="177">
        <f t="shared" si="37"/>
        <v>-28.476007639199999</v>
      </c>
      <c r="O19" s="177">
        <f t="shared" si="37"/>
        <v>-28.427720310799998</v>
      </c>
      <c r="P19" s="177">
        <f t="shared" si="37"/>
        <v>-28.379432982400001</v>
      </c>
      <c r="Q19" s="177">
        <f t="shared" si="37"/>
        <v>-28.331145654</v>
      </c>
      <c r="R19" s="177">
        <f t="shared" si="37"/>
        <v>-28.282858325599999</v>
      </c>
      <c r="S19" s="177">
        <f t="shared" si="37"/>
        <v>-28.234570997199999</v>
      </c>
      <c r="T19" s="177">
        <f t="shared" si="37"/>
        <v>-28.186283668800002</v>
      </c>
      <c r="U19" s="177">
        <f t="shared" si="37"/>
        <v>-28.137996340400001</v>
      </c>
      <c r="V19" s="177">
        <f t="shared" si="37"/>
        <v>-28.089709012</v>
      </c>
      <c r="W19" s="177">
        <f t="shared" si="37"/>
        <v>-28.041421683599999</v>
      </c>
      <c r="X19" s="177">
        <f t="shared" si="37"/>
        <v>-27.993134355199999</v>
      </c>
      <c r="Y19" s="177">
        <f t="shared" si="37"/>
        <v>-27.944847026799998</v>
      </c>
      <c r="Z19" s="177">
        <f t="shared" si="37"/>
        <v>-27.896559698400001</v>
      </c>
      <c r="AA19" s="177">
        <f t="shared" si="27"/>
        <v>-27.84827237</v>
      </c>
      <c r="AB19" s="177">
        <f t="shared" si="38"/>
        <v>-27.334351118000001</v>
      </c>
      <c r="AC19" s="177">
        <f t="shared" si="38"/>
        <v>-26.820429865999998</v>
      </c>
      <c r="AD19" s="177">
        <f t="shared" si="38"/>
        <v>-26.306508613999998</v>
      </c>
      <c r="AE19" s="177">
        <f t="shared" si="38"/>
        <v>-25.792587361999999</v>
      </c>
      <c r="AF19" s="177">
        <f t="shared" si="38"/>
        <v>-25.278666109999996</v>
      </c>
      <c r="AG19" s="177">
        <f t="shared" si="38"/>
        <v>-24.764744857999997</v>
      </c>
      <c r="AH19" s="177">
        <f t="shared" si="38"/>
        <v>-24.250823605999997</v>
      </c>
      <c r="AI19" s="177">
        <f t="shared" si="38"/>
        <v>-23.736902353999994</v>
      </c>
      <c r="AJ19" s="177">
        <f t="shared" si="38"/>
        <v>-23.222981101999995</v>
      </c>
      <c r="AK19" s="177">
        <f t="shared" si="38"/>
        <v>-22.709059849999996</v>
      </c>
      <c r="AL19" s="177">
        <f t="shared" si="39"/>
        <v>-22.195138597999993</v>
      </c>
      <c r="AM19" s="177">
        <f t="shared" si="39"/>
        <v>-21.681217345999993</v>
      </c>
      <c r="AN19" s="177">
        <f t="shared" si="39"/>
        <v>-21.167296093999994</v>
      </c>
      <c r="AO19" s="177">
        <f t="shared" si="39"/>
        <v>-20.653374841999995</v>
      </c>
      <c r="AP19" s="177">
        <f t="shared" si="39"/>
        <v>-20.139453589999995</v>
      </c>
      <c r="AQ19" s="177">
        <f t="shared" si="39"/>
        <v>-19.625532337999996</v>
      </c>
      <c r="AR19" s="177">
        <f t="shared" si="39"/>
        <v>-19.111611085999996</v>
      </c>
      <c r="AS19" s="177">
        <f t="shared" si="39"/>
        <v>-18.597689833999997</v>
      </c>
      <c r="AT19" s="177">
        <f t="shared" si="39"/>
        <v>-18.083768581999998</v>
      </c>
      <c r="AU19" s="177">
        <f t="shared" si="39"/>
        <v>-17.569847329999995</v>
      </c>
      <c r="AV19" s="177">
        <f t="shared" si="39"/>
        <v>-17.055926077999995</v>
      </c>
      <c r="AW19" s="177">
        <f t="shared" si="39"/>
        <v>-16.542004825999996</v>
      </c>
      <c r="AX19" s="177">
        <f t="shared" si="39"/>
        <v>-16.028083573999997</v>
      </c>
      <c r="AY19" s="177">
        <f t="shared" si="39"/>
        <v>-15.514162321999995</v>
      </c>
      <c r="AZ19" s="177">
        <f t="shared" si="28"/>
        <v>-15.00024107</v>
      </c>
      <c r="BA19" s="177">
        <f t="shared" si="40"/>
        <v>-14.353955075499998</v>
      </c>
      <c r="BB19" s="177">
        <f t="shared" si="40"/>
        <v>-13.707669080999999</v>
      </c>
      <c r="BC19" s="177">
        <f t="shared" si="40"/>
        <v>-13.061383086499998</v>
      </c>
      <c r="BD19" s="177">
        <f t="shared" si="40"/>
        <v>-12.415097091999998</v>
      </c>
      <c r="BE19" s="177">
        <f t="shared" si="40"/>
        <v>-11.768811097499997</v>
      </c>
      <c r="BF19" s="177">
        <f t="shared" si="40"/>
        <v>-11.122525102999996</v>
      </c>
      <c r="BG19" s="177">
        <f t="shared" si="40"/>
        <v>-10.476239108499996</v>
      </c>
      <c r="BH19" s="177">
        <f t="shared" si="40"/>
        <v>-9.8299531139999949</v>
      </c>
      <c r="BI19" s="177">
        <f t="shared" si="40"/>
        <v>-9.1836671194999955</v>
      </c>
      <c r="BJ19" s="177">
        <f t="shared" si="40"/>
        <v>-8.5373811249999942</v>
      </c>
      <c r="BK19" s="177">
        <f t="shared" si="41"/>
        <v>-7.8910951304999948</v>
      </c>
      <c r="BL19" s="177">
        <f t="shared" si="41"/>
        <v>-7.2448091359999953</v>
      </c>
      <c r="BM19" s="177">
        <f t="shared" si="41"/>
        <v>-6.5985231414999959</v>
      </c>
      <c r="BN19" s="177">
        <f t="shared" si="41"/>
        <v>-5.9522371469999955</v>
      </c>
      <c r="BO19" s="177">
        <f t="shared" si="41"/>
        <v>-5.3059511524999952</v>
      </c>
      <c r="BP19" s="177">
        <f t="shared" si="41"/>
        <v>-4.6596651579999957</v>
      </c>
      <c r="BQ19" s="177">
        <f t="shared" si="41"/>
        <v>-4.0133791634999962</v>
      </c>
      <c r="BR19" s="177">
        <f t="shared" si="41"/>
        <v>-3.3670931689999959</v>
      </c>
      <c r="BS19" s="177">
        <f t="shared" si="41"/>
        <v>-2.720807174499996</v>
      </c>
      <c r="BT19" s="177">
        <f t="shared" si="29"/>
        <v>-2.0745211800000001</v>
      </c>
      <c r="BU19" s="177">
        <f t="shared" si="30"/>
        <v>-1.6596169440000001</v>
      </c>
      <c r="BV19" s="177">
        <f t="shared" si="18"/>
        <v>-1.244712708</v>
      </c>
      <c r="BW19" s="177">
        <f t="shared" si="18"/>
        <v>-0.82980847200000007</v>
      </c>
      <c r="BX19" s="177">
        <f t="shared" si="18"/>
        <v>-0.41490423600000004</v>
      </c>
      <c r="BY19" s="177">
        <v>0</v>
      </c>
      <c r="BZ19" s="177">
        <f t="shared" si="31"/>
        <v>0.27140043399999997</v>
      </c>
      <c r="CA19" s="177">
        <f t="shared" si="19"/>
        <v>0.54280086799999994</v>
      </c>
      <c r="CB19" s="177">
        <f t="shared" si="19"/>
        <v>0.81420130199999996</v>
      </c>
      <c r="CC19" s="177">
        <f t="shared" si="19"/>
        <v>1.0856017359999999</v>
      </c>
      <c r="CD19" s="177">
        <f t="shared" si="32"/>
        <v>1.3570021699999999</v>
      </c>
      <c r="CE19" s="177">
        <f t="shared" si="42"/>
        <v>1.2311114854999998</v>
      </c>
      <c r="CF19" s="177">
        <f t="shared" si="42"/>
        <v>1.105220801</v>
      </c>
      <c r="CG19" s="177">
        <f t="shared" si="42"/>
        <v>0.9793301164999999</v>
      </c>
      <c r="CH19" s="177">
        <f t="shared" si="42"/>
        <v>0.85343943199999994</v>
      </c>
      <c r="CI19" s="177">
        <f t="shared" si="42"/>
        <v>0.72754874749999998</v>
      </c>
      <c r="CJ19" s="177">
        <f t="shared" si="42"/>
        <v>0.60165806300000002</v>
      </c>
      <c r="CK19" s="177">
        <f t="shared" si="42"/>
        <v>0.47576737850000006</v>
      </c>
      <c r="CL19" s="177">
        <f t="shared" si="42"/>
        <v>0.34987669400000021</v>
      </c>
      <c r="CM19" s="177">
        <f t="shared" si="42"/>
        <v>0.22398600950000014</v>
      </c>
      <c r="CN19" s="177">
        <f t="shared" si="42"/>
        <v>9.8095325000000289E-2</v>
      </c>
      <c r="CO19" s="177">
        <f t="shared" si="43"/>
        <v>-2.7795359499999783E-2</v>
      </c>
      <c r="CP19" s="177">
        <f t="shared" si="43"/>
        <v>-0.15368604399999986</v>
      </c>
      <c r="CQ19" s="177">
        <f t="shared" si="43"/>
        <v>-0.27957672849999993</v>
      </c>
      <c r="CR19" s="177">
        <f t="shared" si="43"/>
        <v>-0.405467413</v>
      </c>
      <c r="CS19" s="177">
        <f t="shared" si="43"/>
        <v>-0.53135809750000007</v>
      </c>
      <c r="CT19" s="177">
        <f t="shared" si="43"/>
        <v>-0.65724878200000036</v>
      </c>
      <c r="CU19" s="177">
        <f t="shared" si="43"/>
        <v>-0.78313946650000021</v>
      </c>
      <c r="CV19" s="177">
        <f t="shared" si="43"/>
        <v>-0.90903015100000051</v>
      </c>
      <c r="CW19" s="177">
        <f t="shared" si="43"/>
        <v>-1.0349208355000004</v>
      </c>
      <c r="CX19" s="177">
        <f t="shared" si="33"/>
        <v>-1.16081152</v>
      </c>
      <c r="CY19" s="177">
        <f t="shared" si="44"/>
        <v>-1.9147466376</v>
      </c>
      <c r="CZ19" s="177">
        <f t="shared" si="44"/>
        <v>-2.6686817552000002</v>
      </c>
      <c r="DA19" s="177">
        <f t="shared" si="44"/>
        <v>-3.4226168727999999</v>
      </c>
      <c r="DB19" s="177">
        <f t="shared" si="44"/>
        <v>-4.1765519904000001</v>
      </c>
      <c r="DC19" s="177">
        <f t="shared" si="44"/>
        <v>-4.9304871080000003</v>
      </c>
      <c r="DD19" s="177">
        <f t="shared" si="44"/>
        <v>-5.6844222256000014</v>
      </c>
      <c r="DE19" s="177">
        <f t="shared" si="44"/>
        <v>-6.4383573432000016</v>
      </c>
      <c r="DF19" s="177">
        <f t="shared" si="44"/>
        <v>-7.192292460800001</v>
      </c>
      <c r="DG19" s="177">
        <f t="shared" si="44"/>
        <v>-7.9462275784000012</v>
      </c>
      <c r="DH19" s="177">
        <f t="shared" si="44"/>
        <v>-8.7001626959999996</v>
      </c>
      <c r="DI19" s="177">
        <f t="shared" si="45"/>
        <v>-9.4540978135999989</v>
      </c>
      <c r="DJ19" s="177">
        <f t="shared" si="45"/>
        <v>-10.2080329312</v>
      </c>
      <c r="DK19" s="177">
        <f t="shared" si="45"/>
        <v>-10.961968048799999</v>
      </c>
      <c r="DL19" s="177">
        <f t="shared" si="45"/>
        <v>-11.7159031664</v>
      </c>
      <c r="DM19" s="177">
        <f t="shared" si="45"/>
        <v>-12.469838284</v>
      </c>
      <c r="DN19" s="177">
        <f t="shared" si="45"/>
        <v>-13.223773401600001</v>
      </c>
      <c r="DO19" s="177">
        <f t="shared" si="45"/>
        <v>-13.977708519200002</v>
      </c>
      <c r="DP19" s="177">
        <f t="shared" si="45"/>
        <v>-14.731643636800003</v>
      </c>
      <c r="DQ19" s="177">
        <f t="shared" si="45"/>
        <v>-15.485578754400004</v>
      </c>
      <c r="DR19" s="177">
        <f t="shared" si="45"/>
        <v>-16.239513872000003</v>
      </c>
      <c r="DS19" s="177">
        <f t="shared" si="45"/>
        <v>-16.993448989600004</v>
      </c>
      <c r="DT19" s="177">
        <f t="shared" si="45"/>
        <v>-17.747384107200006</v>
      </c>
      <c r="DU19" s="177">
        <f t="shared" si="45"/>
        <v>-18.501319224800007</v>
      </c>
      <c r="DV19" s="177">
        <f t="shared" si="45"/>
        <v>-19.255254342400008</v>
      </c>
      <c r="DW19" s="177">
        <f t="shared" si="34"/>
        <v>-20.009189460000002</v>
      </c>
      <c r="DX19" s="177">
        <f t="shared" si="46"/>
        <v>-22.415524437200002</v>
      </c>
      <c r="DY19" s="177">
        <f t="shared" si="46"/>
        <v>-24.821859414400002</v>
      </c>
      <c r="DZ19" s="177">
        <f t="shared" si="46"/>
        <v>-27.228194391599999</v>
      </c>
      <c r="EA19" s="177">
        <f t="shared" si="46"/>
        <v>-29.634529368800003</v>
      </c>
      <c r="EB19" s="177">
        <f t="shared" si="46"/>
        <v>-32.040864345999999</v>
      </c>
      <c r="EC19" s="177">
        <f t="shared" si="46"/>
        <v>-34.447199323200003</v>
      </c>
      <c r="ED19" s="177">
        <f t="shared" si="46"/>
        <v>-36.8535343004</v>
      </c>
      <c r="EE19" s="177">
        <f t="shared" si="46"/>
        <v>-39.259869277600004</v>
      </c>
      <c r="EF19" s="177">
        <f t="shared" si="46"/>
        <v>-41.6662042548</v>
      </c>
      <c r="EG19" s="177">
        <f t="shared" si="46"/>
        <v>-44.072539231999997</v>
      </c>
      <c r="EH19" s="177">
        <f t="shared" si="47"/>
        <v>-46.478874209200001</v>
      </c>
      <c r="EI19" s="177">
        <f t="shared" si="47"/>
        <v>-48.88520918639999</v>
      </c>
      <c r="EJ19" s="177">
        <f t="shared" si="47"/>
        <v>-51.291544163599994</v>
      </c>
      <c r="EK19" s="177">
        <f t="shared" si="47"/>
        <v>-53.697879140799998</v>
      </c>
      <c r="EL19" s="177">
        <f t="shared" si="47"/>
        <v>-56.104214117999994</v>
      </c>
      <c r="EM19" s="177">
        <f t="shared" si="47"/>
        <v>-58.510549095199998</v>
      </c>
      <c r="EN19" s="177">
        <f t="shared" si="47"/>
        <v>-60.916884072400002</v>
      </c>
      <c r="EO19" s="177">
        <f t="shared" si="47"/>
        <v>-63.323219049600006</v>
      </c>
      <c r="EP19" s="177">
        <f t="shared" si="47"/>
        <v>-65.729554026800002</v>
      </c>
      <c r="EQ19" s="177">
        <f t="shared" si="47"/>
        <v>-68.135889004000006</v>
      </c>
      <c r="ER19" s="177">
        <f t="shared" si="47"/>
        <v>-70.54222398120001</v>
      </c>
      <c r="ES19" s="177">
        <f t="shared" si="47"/>
        <v>-72.948558958400014</v>
      </c>
      <c r="ET19" s="177">
        <f t="shared" si="47"/>
        <v>-75.354893935600018</v>
      </c>
      <c r="EU19" s="177">
        <f t="shared" si="47"/>
        <v>-77.761228912800021</v>
      </c>
      <c r="EV19" s="177">
        <f t="shared" si="35"/>
        <v>-80.167563889999997</v>
      </c>
    </row>
    <row r="20" spans="1:152" x14ac:dyDescent="0.25">
      <c r="A20" s="84">
        <v>37408</v>
      </c>
      <c r="B20" s="177">
        <f t="shared" si="26"/>
        <v>-25.858270999999998</v>
      </c>
      <c r="C20" s="177">
        <f t="shared" si="36"/>
        <v>-25.727647529599999</v>
      </c>
      <c r="D20" s="177">
        <f t="shared" si="36"/>
        <v>-25.597024059199999</v>
      </c>
      <c r="E20" s="177">
        <f t="shared" si="36"/>
        <v>-25.466400588799999</v>
      </c>
      <c r="F20" s="177">
        <f t="shared" si="36"/>
        <v>-25.335777118399999</v>
      </c>
      <c r="G20" s="177">
        <f t="shared" si="36"/>
        <v>-25.205153648</v>
      </c>
      <c r="H20" s="177">
        <f t="shared" si="36"/>
        <v>-25.0745301776</v>
      </c>
      <c r="I20" s="177">
        <f t="shared" si="36"/>
        <v>-24.9439067072</v>
      </c>
      <c r="J20" s="177">
        <f t="shared" si="36"/>
        <v>-24.813283236799997</v>
      </c>
      <c r="K20" s="177">
        <f t="shared" si="36"/>
        <v>-24.682659766399997</v>
      </c>
      <c r="L20" s="177">
        <f t="shared" si="36"/>
        <v>-24.552036295999997</v>
      </c>
      <c r="M20" s="177">
        <f t="shared" si="37"/>
        <v>-24.421412825599997</v>
      </c>
      <c r="N20" s="177">
        <f t="shared" si="37"/>
        <v>-24.290789355199998</v>
      </c>
      <c r="O20" s="177">
        <f t="shared" si="37"/>
        <v>-24.160165884799998</v>
      </c>
      <c r="P20" s="177">
        <f t="shared" si="37"/>
        <v>-24.029542414399998</v>
      </c>
      <c r="Q20" s="177">
        <f t="shared" si="37"/>
        <v>-23.898918943999998</v>
      </c>
      <c r="R20" s="177">
        <f t="shared" si="37"/>
        <v>-23.768295473599999</v>
      </c>
      <c r="S20" s="177">
        <f t="shared" si="37"/>
        <v>-23.637672003199999</v>
      </c>
      <c r="T20" s="177">
        <f t="shared" si="37"/>
        <v>-23.507048532799999</v>
      </c>
      <c r="U20" s="177">
        <f t="shared" si="37"/>
        <v>-23.376425062399999</v>
      </c>
      <c r="V20" s="177">
        <f t="shared" si="37"/>
        <v>-23.245801591999999</v>
      </c>
      <c r="W20" s="177">
        <f t="shared" si="37"/>
        <v>-23.1151781216</v>
      </c>
      <c r="X20" s="177">
        <f t="shared" si="37"/>
        <v>-22.9845546512</v>
      </c>
      <c r="Y20" s="177">
        <f t="shared" si="37"/>
        <v>-22.8539311808</v>
      </c>
      <c r="Z20" s="177">
        <f t="shared" si="37"/>
        <v>-22.7233077104</v>
      </c>
      <c r="AA20" s="177">
        <f t="shared" si="27"/>
        <v>-22.592684240000001</v>
      </c>
      <c r="AB20" s="177">
        <f t="shared" si="38"/>
        <v>-22.0622554264</v>
      </c>
      <c r="AC20" s="177">
        <f t="shared" si="38"/>
        <v>-21.5318266128</v>
      </c>
      <c r="AD20" s="177">
        <f t="shared" si="38"/>
        <v>-21.001397799199999</v>
      </c>
      <c r="AE20" s="177">
        <f t="shared" si="38"/>
        <v>-20.470968985599999</v>
      </c>
      <c r="AF20" s="177">
        <f t="shared" si="38"/>
        <v>-19.940540171999999</v>
      </c>
      <c r="AG20" s="177">
        <f t="shared" si="38"/>
        <v>-19.410111358399998</v>
      </c>
      <c r="AH20" s="177">
        <f t="shared" si="38"/>
        <v>-18.879682544799998</v>
      </c>
      <c r="AI20" s="177">
        <f t="shared" si="38"/>
        <v>-18.349253731199994</v>
      </c>
      <c r="AJ20" s="177">
        <f t="shared" si="38"/>
        <v>-17.818824917599997</v>
      </c>
      <c r="AK20" s="177">
        <f t="shared" si="38"/>
        <v>-17.288396103999997</v>
      </c>
      <c r="AL20" s="177">
        <f t="shared" si="39"/>
        <v>-16.757967290399996</v>
      </c>
      <c r="AM20" s="177">
        <f t="shared" si="39"/>
        <v>-16.227538476799992</v>
      </c>
      <c r="AN20" s="177">
        <f t="shared" si="39"/>
        <v>-15.697109663199996</v>
      </c>
      <c r="AO20" s="177">
        <f t="shared" si="39"/>
        <v>-15.166680849599995</v>
      </c>
      <c r="AP20" s="177">
        <f t="shared" si="39"/>
        <v>-14.636252035999995</v>
      </c>
      <c r="AQ20" s="177">
        <f t="shared" si="39"/>
        <v>-14.105823222399994</v>
      </c>
      <c r="AR20" s="177">
        <f t="shared" si="39"/>
        <v>-13.575394408799996</v>
      </c>
      <c r="AS20" s="177">
        <f t="shared" si="39"/>
        <v>-13.044965595199995</v>
      </c>
      <c r="AT20" s="177">
        <f t="shared" si="39"/>
        <v>-12.514536781599997</v>
      </c>
      <c r="AU20" s="177">
        <f t="shared" si="39"/>
        <v>-11.984107967999996</v>
      </c>
      <c r="AV20" s="177">
        <f t="shared" si="39"/>
        <v>-11.453679154399996</v>
      </c>
      <c r="AW20" s="177">
        <f t="shared" si="39"/>
        <v>-10.923250340799996</v>
      </c>
      <c r="AX20" s="177">
        <f t="shared" si="39"/>
        <v>-10.392821527199995</v>
      </c>
      <c r="AY20" s="177">
        <f t="shared" si="39"/>
        <v>-9.8623927135999949</v>
      </c>
      <c r="AZ20" s="177">
        <f t="shared" si="28"/>
        <v>-9.3319638999999999</v>
      </c>
      <c r="BA20" s="177">
        <f t="shared" si="40"/>
        <v>-8.902647816</v>
      </c>
      <c r="BB20" s="177">
        <f t="shared" si="40"/>
        <v>-8.4733317319999983</v>
      </c>
      <c r="BC20" s="177">
        <f t="shared" si="40"/>
        <v>-8.0440156479999985</v>
      </c>
      <c r="BD20" s="177">
        <f t="shared" si="40"/>
        <v>-7.6146995639999977</v>
      </c>
      <c r="BE20" s="177">
        <f t="shared" si="40"/>
        <v>-7.1853834799999969</v>
      </c>
      <c r="BF20" s="177">
        <f t="shared" si="40"/>
        <v>-6.7560673959999971</v>
      </c>
      <c r="BG20" s="177">
        <f t="shared" si="40"/>
        <v>-6.3267513119999963</v>
      </c>
      <c r="BH20" s="177">
        <f t="shared" si="40"/>
        <v>-5.8974352279999964</v>
      </c>
      <c r="BI20" s="177">
        <f t="shared" si="40"/>
        <v>-5.4681191439999957</v>
      </c>
      <c r="BJ20" s="177">
        <f t="shared" si="40"/>
        <v>-5.0388030599999958</v>
      </c>
      <c r="BK20" s="177">
        <f t="shared" si="41"/>
        <v>-4.6094869759999968</v>
      </c>
      <c r="BL20" s="177">
        <f t="shared" si="41"/>
        <v>-4.1801708919999969</v>
      </c>
      <c r="BM20" s="177">
        <f t="shared" si="41"/>
        <v>-3.750854807999997</v>
      </c>
      <c r="BN20" s="177">
        <f t="shared" si="41"/>
        <v>-3.3215387239999972</v>
      </c>
      <c r="BO20" s="177">
        <f t="shared" si="41"/>
        <v>-2.8922226399999973</v>
      </c>
      <c r="BP20" s="177">
        <f t="shared" si="41"/>
        <v>-2.462906555999997</v>
      </c>
      <c r="BQ20" s="177">
        <f t="shared" si="41"/>
        <v>-2.0335904719999971</v>
      </c>
      <c r="BR20" s="177">
        <f t="shared" si="41"/>
        <v>-1.6042743879999972</v>
      </c>
      <c r="BS20" s="177">
        <f t="shared" si="41"/>
        <v>-1.1749583039999973</v>
      </c>
      <c r="BT20" s="177">
        <f t="shared" si="29"/>
        <v>-0.74564222000000002</v>
      </c>
      <c r="BU20" s="177">
        <f t="shared" si="30"/>
        <v>-0.596513776</v>
      </c>
      <c r="BV20" s="177">
        <f t="shared" si="18"/>
        <v>-0.44738533200000002</v>
      </c>
      <c r="BW20" s="177">
        <f t="shared" si="18"/>
        <v>-0.298256888</v>
      </c>
      <c r="BX20" s="177">
        <f t="shared" si="18"/>
        <v>-0.149128444</v>
      </c>
      <c r="BY20" s="177">
        <v>0</v>
      </c>
      <c r="BZ20" s="177">
        <f t="shared" si="31"/>
        <v>1.0854018E-2</v>
      </c>
      <c r="CA20" s="177">
        <f t="shared" si="19"/>
        <v>2.1708036E-2</v>
      </c>
      <c r="CB20" s="177">
        <f t="shared" si="19"/>
        <v>3.2562054E-2</v>
      </c>
      <c r="CC20" s="177">
        <f t="shared" si="19"/>
        <v>4.3416072E-2</v>
      </c>
      <c r="CD20" s="177">
        <f t="shared" si="32"/>
        <v>5.427009E-2</v>
      </c>
      <c r="CE20" s="177">
        <f t="shared" si="42"/>
        <v>-0.28007918300000001</v>
      </c>
      <c r="CF20" s="177">
        <f t="shared" si="42"/>
        <v>-0.61442845599999996</v>
      </c>
      <c r="CG20" s="177">
        <f t="shared" si="42"/>
        <v>-0.94877772900000001</v>
      </c>
      <c r="CH20" s="177">
        <f t="shared" si="42"/>
        <v>-1.2831270020000001</v>
      </c>
      <c r="CI20" s="177">
        <f t="shared" si="42"/>
        <v>-1.617476275</v>
      </c>
      <c r="CJ20" s="177">
        <f t="shared" si="42"/>
        <v>-1.9518255479999997</v>
      </c>
      <c r="CK20" s="177">
        <f t="shared" si="42"/>
        <v>-2.2861748209999995</v>
      </c>
      <c r="CL20" s="177">
        <f t="shared" si="42"/>
        <v>-2.6205240939999994</v>
      </c>
      <c r="CM20" s="177">
        <f t="shared" si="42"/>
        <v>-2.9548733669999994</v>
      </c>
      <c r="CN20" s="177">
        <f t="shared" si="42"/>
        <v>-3.2892226399999993</v>
      </c>
      <c r="CO20" s="177">
        <f t="shared" si="43"/>
        <v>-3.6235719129999993</v>
      </c>
      <c r="CP20" s="177">
        <f t="shared" si="43"/>
        <v>-3.9579211859999992</v>
      </c>
      <c r="CQ20" s="177">
        <f t="shared" si="43"/>
        <v>-4.292270459</v>
      </c>
      <c r="CR20" s="177">
        <f t="shared" si="43"/>
        <v>-4.626619732</v>
      </c>
      <c r="CS20" s="177">
        <f t="shared" si="43"/>
        <v>-4.9609690050000008</v>
      </c>
      <c r="CT20" s="177">
        <f t="shared" si="43"/>
        <v>-5.2953182780000008</v>
      </c>
      <c r="CU20" s="177">
        <f t="shared" si="43"/>
        <v>-5.6296675510000007</v>
      </c>
      <c r="CV20" s="177">
        <f t="shared" si="43"/>
        <v>-5.9640168240000015</v>
      </c>
      <c r="CW20" s="177">
        <f t="shared" si="43"/>
        <v>-6.2983660970000015</v>
      </c>
      <c r="CX20" s="177">
        <f t="shared" si="33"/>
        <v>-6.6327153699999997</v>
      </c>
      <c r="CY20" s="177">
        <f t="shared" si="44"/>
        <v>-7.4678191363999993</v>
      </c>
      <c r="CZ20" s="177">
        <f t="shared" si="44"/>
        <v>-8.3029229027999989</v>
      </c>
      <c r="DA20" s="177">
        <f t="shared" si="44"/>
        <v>-9.1380266692000003</v>
      </c>
      <c r="DB20" s="177">
        <f t="shared" si="44"/>
        <v>-9.9731304355999999</v>
      </c>
      <c r="DC20" s="177">
        <f t="shared" si="44"/>
        <v>-10.808234202000001</v>
      </c>
      <c r="DD20" s="177">
        <f t="shared" si="44"/>
        <v>-11.643337968400001</v>
      </c>
      <c r="DE20" s="177">
        <f t="shared" si="44"/>
        <v>-12.478441734800001</v>
      </c>
      <c r="DF20" s="177">
        <f t="shared" si="44"/>
        <v>-13.3135455012</v>
      </c>
      <c r="DG20" s="177">
        <f t="shared" si="44"/>
        <v>-14.1486492676</v>
      </c>
      <c r="DH20" s="177">
        <f t="shared" si="44"/>
        <v>-14.983753033999999</v>
      </c>
      <c r="DI20" s="177">
        <f t="shared" si="45"/>
        <v>-15.818856800399999</v>
      </c>
      <c r="DJ20" s="177">
        <f t="shared" si="45"/>
        <v>-16.653960566799999</v>
      </c>
      <c r="DK20" s="177">
        <f t="shared" si="45"/>
        <v>-17.489064333199998</v>
      </c>
      <c r="DL20" s="177">
        <f t="shared" si="45"/>
        <v>-18.324168099600001</v>
      </c>
      <c r="DM20" s="177">
        <f t="shared" si="45"/>
        <v>-19.159271865999997</v>
      </c>
      <c r="DN20" s="177">
        <f t="shared" si="45"/>
        <v>-19.994375632400001</v>
      </c>
      <c r="DO20" s="177">
        <f t="shared" si="45"/>
        <v>-20.829479398800004</v>
      </c>
      <c r="DP20" s="177">
        <f t="shared" si="45"/>
        <v>-21.6645831652</v>
      </c>
      <c r="DQ20" s="177">
        <f t="shared" si="45"/>
        <v>-22.499686931600003</v>
      </c>
      <c r="DR20" s="177">
        <f t="shared" si="45"/>
        <v>-23.334790698000003</v>
      </c>
      <c r="DS20" s="177">
        <f t="shared" si="45"/>
        <v>-24.169894464400006</v>
      </c>
      <c r="DT20" s="177">
        <f t="shared" si="45"/>
        <v>-25.004998230800005</v>
      </c>
      <c r="DU20" s="177">
        <f t="shared" si="45"/>
        <v>-25.840101997200005</v>
      </c>
      <c r="DV20" s="177">
        <f t="shared" si="45"/>
        <v>-26.675205763600008</v>
      </c>
      <c r="DW20" s="177">
        <f t="shared" si="34"/>
        <v>-27.510309530000001</v>
      </c>
      <c r="DX20" s="177">
        <f t="shared" si="46"/>
        <v>-29.808543921600002</v>
      </c>
      <c r="DY20" s="177">
        <f t="shared" si="46"/>
        <v>-32.106778313200003</v>
      </c>
      <c r="DZ20" s="177">
        <f t="shared" si="46"/>
        <v>-34.405012704800001</v>
      </c>
      <c r="EA20" s="177">
        <f t="shared" si="46"/>
        <v>-36.703247096400005</v>
      </c>
      <c r="EB20" s="177">
        <f t="shared" si="46"/>
        <v>-39.001481488000003</v>
      </c>
      <c r="EC20" s="177">
        <f t="shared" si="46"/>
        <v>-41.299715879600001</v>
      </c>
      <c r="ED20" s="177">
        <f t="shared" si="46"/>
        <v>-43.597950271200006</v>
      </c>
      <c r="EE20" s="177">
        <f t="shared" si="46"/>
        <v>-45.896184662800003</v>
      </c>
      <c r="EF20" s="177">
        <f t="shared" si="46"/>
        <v>-48.194419054400001</v>
      </c>
      <c r="EG20" s="177">
        <f t="shared" si="46"/>
        <v>-50.492653446000006</v>
      </c>
      <c r="EH20" s="177">
        <f t="shared" si="47"/>
        <v>-52.790887837599996</v>
      </c>
      <c r="EI20" s="177">
        <f t="shared" si="47"/>
        <v>-55.089122229200001</v>
      </c>
      <c r="EJ20" s="177">
        <f t="shared" si="47"/>
        <v>-57.387356620799999</v>
      </c>
      <c r="EK20" s="177">
        <f t="shared" si="47"/>
        <v>-59.685591012400003</v>
      </c>
      <c r="EL20" s="177">
        <f t="shared" si="47"/>
        <v>-61.983825404000001</v>
      </c>
      <c r="EM20" s="177">
        <f t="shared" si="47"/>
        <v>-64.282059795600006</v>
      </c>
      <c r="EN20" s="177">
        <f t="shared" si="47"/>
        <v>-66.58029418720001</v>
      </c>
      <c r="EO20" s="177">
        <f t="shared" si="47"/>
        <v>-68.878528578800001</v>
      </c>
      <c r="EP20" s="177">
        <f t="shared" si="47"/>
        <v>-71.176762970400006</v>
      </c>
      <c r="EQ20" s="177">
        <f t="shared" si="47"/>
        <v>-73.474997362000011</v>
      </c>
      <c r="ER20" s="177">
        <f t="shared" si="47"/>
        <v>-75.773231753600015</v>
      </c>
      <c r="ES20" s="177">
        <f t="shared" si="47"/>
        <v>-78.07146614520002</v>
      </c>
      <c r="ET20" s="177">
        <f t="shared" si="47"/>
        <v>-80.369700536800025</v>
      </c>
      <c r="EU20" s="177">
        <f t="shared" si="47"/>
        <v>-82.66793492840003</v>
      </c>
      <c r="EV20" s="177">
        <f t="shared" si="35"/>
        <v>-84.966169320000006</v>
      </c>
    </row>
    <row r="21" spans="1:152" x14ac:dyDescent="0.25">
      <c r="A21" s="84">
        <v>37438</v>
      </c>
      <c r="B21" s="177">
        <f t="shared" si="26"/>
        <v>-19.639991649999999</v>
      </c>
      <c r="C21" s="177">
        <f t="shared" si="36"/>
        <v>-19.4688386268</v>
      </c>
      <c r="D21" s="177">
        <f t="shared" si="36"/>
        <v>-19.297685603599998</v>
      </c>
      <c r="E21" s="177">
        <f t="shared" si="36"/>
        <v>-19.126532580399999</v>
      </c>
      <c r="F21" s="177">
        <f t="shared" si="36"/>
        <v>-18.955379557199997</v>
      </c>
      <c r="G21" s="177">
        <f t="shared" si="36"/>
        <v>-18.784226533999998</v>
      </c>
      <c r="H21" s="177">
        <f t="shared" si="36"/>
        <v>-18.6130735108</v>
      </c>
      <c r="I21" s="177">
        <f t="shared" si="36"/>
        <v>-18.441920487599997</v>
      </c>
      <c r="J21" s="177">
        <f t="shared" si="36"/>
        <v>-18.270767464399999</v>
      </c>
      <c r="K21" s="177">
        <f t="shared" si="36"/>
        <v>-18.099614441199996</v>
      </c>
      <c r="L21" s="177">
        <f t="shared" si="36"/>
        <v>-17.928461417999998</v>
      </c>
      <c r="M21" s="177">
        <f t="shared" si="37"/>
        <v>-17.757308394799999</v>
      </c>
      <c r="N21" s="177">
        <f t="shared" si="37"/>
        <v>-17.586155371599997</v>
      </c>
      <c r="O21" s="177">
        <f t="shared" si="37"/>
        <v>-17.415002348399998</v>
      </c>
      <c r="P21" s="177">
        <f t="shared" si="37"/>
        <v>-17.243849325199996</v>
      </c>
      <c r="Q21" s="177">
        <f t="shared" si="37"/>
        <v>-17.072696301999997</v>
      </c>
      <c r="R21" s="177">
        <f t="shared" si="37"/>
        <v>-16.901543278799998</v>
      </c>
      <c r="S21" s="177">
        <f t="shared" si="37"/>
        <v>-16.7303902556</v>
      </c>
      <c r="T21" s="177">
        <f t="shared" si="37"/>
        <v>-16.559237232399997</v>
      </c>
      <c r="U21" s="177">
        <f t="shared" si="37"/>
        <v>-16.388084209199999</v>
      </c>
      <c r="V21" s="177">
        <f t="shared" si="37"/>
        <v>-16.216931185999997</v>
      </c>
      <c r="W21" s="177">
        <f t="shared" si="37"/>
        <v>-16.045778162799998</v>
      </c>
      <c r="X21" s="177">
        <f t="shared" si="37"/>
        <v>-15.874625139599997</v>
      </c>
      <c r="Y21" s="177">
        <f t="shared" si="37"/>
        <v>-15.703472116399999</v>
      </c>
      <c r="Z21" s="177">
        <f t="shared" si="37"/>
        <v>-15.532319093199998</v>
      </c>
      <c r="AA21" s="177">
        <f t="shared" si="27"/>
        <v>-15.361166069999999</v>
      </c>
      <c r="AB21" s="177">
        <f t="shared" si="38"/>
        <v>-14.917378252799999</v>
      </c>
      <c r="AC21" s="177">
        <f t="shared" si="38"/>
        <v>-14.473590435599998</v>
      </c>
      <c r="AD21" s="177">
        <f t="shared" si="38"/>
        <v>-14.029802618399998</v>
      </c>
      <c r="AE21" s="177">
        <f t="shared" si="38"/>
        <v>-13.586014801199997</v>
      </c>
      <c r="AF21" s="177">
        <f t="shared" si="38"/>
        <v>-13.142226983999997</v>
      </c>
      <c r="AG21" s="177">
        <f t="shared" si="38"/>
        <v>-12.698439166799997</v>
      </c>
      <c r="AH21" s="177">
        <f t="shared" si="38"/>
        <v>-12.254651349599996</v>
      </c>
      <c r="AI21" s="177">
        <f t="shared" si="38"/>
        <v>-11.810863532399996</v>
      </c>
      <c r="AJ21" s="177">
        <f t="shared" si="38"/>
        <v>-11.367075715199995</v>
      </c>
      <c r="AK21" s="177">
        <f t="shared" si="38"/>
        <v>-10.923287897999995</v>
      </c>
      <c r="AL21" s="177">
        <f t="shared" si="39"/>
        <v>-10.479500080799994</v>
      </c>
      <c r="AM21" s="177">
        <f t="shared" si="39"/>
        <v>-10.035712263599994</v>
      </c>
      <c r="AN21" s="177">
        <f t="shared" si="39"/>
        <v>-9.5919244463999949</v>
      </c>
      <c r="AO21" s="177">
        <f t="shared" si="39"/>
        <v>-9.1481366291999962</v>
      </c>
      <c r="AP21" s="177">
        <f t="shared" si="39"/>
        <v>-8.7043488119999957</v>
      </c>
      <c r="AQ21" s="177">
        <f t="shared" si="39"/>
        <v>-8.2605609947999952</v>
      </c>
      <c r="AR21" s="177">
        <f t="shared" si="39"/>
        <v>-7.8167731775999965</v>
      </c>
      <c r="AS21" s="177">
        <f t="shared" si="39"/>
        <v>-7.372985360399996</v>
      </c>
      <c r="AT21" s="177">
        <f t="shared" si="39"/>
        <v>-6.9291975431999955</v>
      </c>
      <c r="AU21" s="177">
        <f t="shared" si="39"/>
        <v>-6.4854097259999959</v>
      </c>
      <c r="AV21" s="177">
        <f t="shared" si="39"/>
        <v>-6.0416219087999963</v>
      </c>
      <c r="AW21" s="177">
        <f t="shared" si="39"/>
        <v>-5.5978340915999958</v>
      </c>
      <c r="AX21" s="177">
        <f t="shared" si="39"/>
        <v>-5.1540462743999962</v>
      </c>
      <c r="AY21" s="177">
        <f t="shared" si="39"/>
        <v>-4.7102584571999957</v>
      </c>
      <c r="AZ21" s="177">
        <f t="shared" si="28"/>
        <v>-4.2664706399999996</v>
      </c>
      <c r="BA21" s="177">
        <f t="shared" si="40"/>
        <v>-4.0417412944999995</v>
      </c>
      <c r="BB21" s="177">
        <f t="shared" si="40"/>
        <v>-3.8170119489999994</v>
      </c>
      <c r="BC21" s="177">
        <f t="shared" si="40"/>
        <v>-3.5922826034999993</v>
      </c>
      <c r="BD21" s="177">
        <f t="shared" si="40"/>
        <v>-3.3675532579999987</v>
      </c>
      <c r="BE21" s="177">
        <f t="shared" si="40"/>
        <v>-3.1428239124999986</v>
      </c>
      <c r="BF21" s="177">
        <f t="shared" si="40"/>
        <v>-2.9180945669999985</v>
      </c>
      <c r="BG21" s="177">
        <f t="shared" si="40"/>
        <v>-2.6933652214999984</v>
      </c>
      <c r="BH21" s="177">
        <f t="shared" si="40"/>
        <v>-2.4686358759999982</v>
      </c>
      <c r="BI21" s="177">
        <f t="shared" si="40"/>
        <v>-2.2439065304999981</v>
      </c>
      <c r="BJ21" s="177">
        <f t="shared" si="40"/>
        <v>-2.019177184999998</v>
      </c>
      <c r="BK21" s="177">
        <f t="shared" si="41"/>
        <v>-1.7944478394999979</v>
      </c>
      <c r="BL21" s="177">
        <f t="shared" si="41"/>
        <v>-1.5697184939999982</v>
      </c>
      <c r="BM21" s="177">
        <f t="shared" si="41"/>
        <v>-1.3449891484999985</v>
      </c>
      <c r="BN21" s="177">
        <f t="shared" si="41"/>
        <v>-1.1202598029999984</v>
      </c>
      <c r="BO21" s="177">
        <f t="shared" si="41"/>
        <v>-0.89553045749999838</v>
      </c>
      <c r="BP21" s="177">
        <f t="shared" si="41"/>
        <v>-0.67080111199999848</v>
      </c>
      <c r="BQ21" s="177">
        <f t="shared" si="41"/>
        <v>-0.44607176649999858</v>
      </c>
      <c r="BR21" s="177">
        <f t="shared" si="41"/>
        <v>-0.22134242099999857</v>
      </c>
      <c r="BS21" s="177">
        <f t="shared" si="41"/>
        <v>3.3869245000014425E-3</v>
      </c>
      <c r="BT21" s="177">
        <f t="shared" si="29"/>
        <v>0.22811627000000001</v>
      </c>
      <c r="BU21" s="177">
        <f t="shared" si="30"/>
        <v>0.18249301600000001</v>
      </c>
      <c r="BV21" s="177">
        <f t="shared" si="30"/>
        <v>0.13686976200000001</v>
      </c>
      <c r="BW21" s="177">
        <f t="shared" si="30"/>
        <v>9.1246508000000004E-2</v>
      </c>
      <c r="BX21" s="177">
        <f t="shared" si="30"/>
        <v>4.5623254000000002E-2</v>
      </c>
      <c r="BY21" s="177">
        <v>0</v>
      </c>
      <c r="BZ21" s="177">
        <f t="shared" si="31"/>
        <v>-0.16554065200000001</v>
      </c>
      <c r="CA21" s="177">
        <f t="shared" si="31"/>
        <v>-0.33108130400000002</v>
      </c>
      <c r="CB21" s="177">
        <f t="shared" si="31"/>
        <v>-0.49662195600000003</v>
      </c>
      <c r="CC21" s="177">
        <f t="shared" si="31"/>
        <v>-0.66216260800000004</v>
      </c>
      <c r="CD21" s="177">
        <f t="shared" si="32"/>
        <v>-0.82770326000000005</v>
      </c>
      <c r="CE21" s="177">
        <f t="shared" si="42"/>
        <v>-1.275992504</v>
      </c>
      <c r="CF21" s="177">
        <f t="shared" si="42"/>
        <v>-1.7242817480000001</v>
      </c>
      <c r="CG21" s="177">
        <f t="shared" si="42"/>
        <v>-2.1725709919999998</v>
      </c>
      <c r="CH21" s="177">
        <f t="shared" si="42"/>
        <v>-2.620860236</v>
      </c>
      <c r="CI21" s="177">
        <f t="shared" si="42"/>
        <v>-3.0691494800000001</v>
      </c>
      <c r="CJ21" s="177">
        <f t="shared" si="42"/>
        <v>-3.5174387239999998</v>
      </c>
      <c r="CK21" s="177">
        <f t="shared" si="42"/>
        <v>-3.9657279679999995</v>
      </c>
      <c r="CL21" s="177">
        <f t="shared" si="42"/>
        <v>-4.4140172119999992</v>
      </c>
      <c r="CM21" s="177">
        <f t="shared" si="42"/>
        <v>-4.8623064559999989</v>
      </c>
      <c r="CN21" s="177">
        <f t="shared" si="42"/>
        <v>-5.3105956999999986</v>
      </c>
      <c r="CO21" s="177">
        <f t="shared" si="43"/>
        <v>-5.7588849439999992</v>
      </c>
      <c r="CP21" s="177">
        <f t="shared" si="43"/>
        <v>-6.2071741879999989</v>
      </c>
      <c r="CQ21" s="177">
        <f t="shared" si="43"/>
        <v>-6.6554634319999995</v>
      </c>
      <c r="CR21" s="177">
        <f t="shared" si="43"/>
        <v>-7.103752676</v>
      </c>
      <c r="CS21" s="177">
        <f t="shared" si="43"/>
        <v>-7.5520419200000006</v>
      </c>
      <c r="CT21" s="177">
        <f t="shared" si="43"/>
        <v>-8.0003311640000003</v>
      </c>
      <c r="CU21" s="177">
        <f t="shared" si="43"/>
        <v>-8.4486204080000018</v>
      </c>
      <c r="CV21" s="177">
        <f t="shared" si="43"/>
        <v>-8.8969096520000015</v>
      </c>
      <c r="CW21" s="177">
        <f t="shared" si="43"/>
        <v>-9.3451988960000012</v>
      </c>
      <c r="CX21" s="177">
        <f t="shared" si="33"/>
        <v>-9.7934881399999991</v>
      </c>
      <c r="CY21" s="177">
        <f t="shared" si="44"/>
        <v>-10.630631623199999</v>
      </c>
      <c r="CZ21" s="177">
        <f t="shared" si="44"/>
        <v>-11.4677751064</v>
      </c>
      <c r="DA21" s="177">
        <f t="shared" si="44"/>
        <v>-12.3049185896</v>
      </c>
      <c r="DB21" s="177">
        <f t="shared" si="44"/>
        <v>-13.142062072799998</v>
      </c>
      <c r="DC21" s="177">
        <f t="shared" si="44"/>
        <v>-13.979205556</v>
      </c>
      <c r="DD21" s="177">
        <f t="shared" si="44"/>
        <v>-14.816349039199999</v>
      </c>
      <c r="DE21" s="177">
        <f t="shared" si="44"/>
        <v>-15.653492522400001</v>
      </c>
      <c r="DF21" s="177">
        <f t="shared" si="44"/>
        <v>-16.490636005599999</v>
      </c>
      <c r="DG21" s="177">
        <f t="shared" si="44"/>
        <v>-17.327779488799997</v>
      </c>
      <c r="DH21" s="177">
        <f t="shared" si="44"/>
        <v>-18.164922971999999</v>
      </c>
      <c r="DI21" s="177">
        <f t="shared" si="45"/>
        <v>-19.002066455199998</v>
      </c>
      <c r="DJ21" s="177">
        <f t="shared" si="45"/>
        <v>-19.839209938399996</v>
      </c>
      <c r="DK21" s="177">
        <f t="shared" si="45"/>
        <v>-20.676353421599998</v>
      </c>
      <c r="DL21" s="177">
        <f t="shared" si="45"/>
        <v>-21.5134969048</v>
      </c>
      <c r="DM21" s="177">
        <f t="shared" si="45"/>
        <v>-22.350640387999999</v>
      </c>
      <c r="DN21" s="177">
        <f t="shared" si="45"/>
        <v>-23.187783871199997</v>
      </c>
      <c r="DO21" s="177">
        <f t="shared" si="45"/>
        <v>-24.024927354399999</v>
      </c>
      <c r="DP21" s="177">
        <f t="shared" si="45"/>
        <v>-24.862070837600001</v>
      </c>
      <c r="DQ21" s="177">
        <f t="shared" si="45"/>
        <v>-25.699214320800003</v>
      </c>
      <c r="DR21" s="177">
        <f t="shared" si="45"/>
        <v>-26.536357804000005</v>
      </c>
      <c r="DS21" s="177">
        <f t="shared" si="45"/>
        <v>-27.3735012872</v>
      </c>
      <c r="DT21" s="177">
        <f t="shared" si="45"/>
        <v>-28.210644770400002</v>
      </c>
      <c r="DU21" s="177">
        <f t="shared" si="45"/>
        <v>-29.047788253600004</v>
      </c>
      <c r="DV21" s="177">
        <f t="shared" si="45"/>
        <v>-29.884931736800006</v>
      </c>
      <c r="DW21" s="177">
        <f t="shared" si="34"/>
        <v>-30.722075220000001</v>
      </c>
      <c r="DX21" s="177">
        <f t="shared" si="46"/>
        <v>-32.834505128800004</v>
      </c>
      <c r="DY21" s="177">
        <f t="shared" si="46"/>
        <v>-34.946935037599999</v>
      </c>
      <c r="DZ21" s="177">
        <f t="shared" si="46"/>
        <v>-37.059364946400002</v>
      </c>
      <c r="EA21" s="177">
        <f t="shared" si="46"/>
        <v>-39.171794855200005</v>
      </c>
      <c r="EB21" s="177">
        <f t="shared" si="46"/>
        <v>-41.284224764000001</v>
      </c>
      <c r="EC21" s="177">
        <f t="shared" si="46"/>
        <v>-43.396654672800004</v>
      </c>
      <c r="ED21" s="177">
        <f t="shared" si="46"/>
        <v>-45.509084581600007</v>
      </c>
      <c r="EE21" s="177">
        <f t="shared" si="46"/>
        <v>-47.621514490400003</v>
      </c>
      <c r="EF21" s="177">
        <f t="shared" si="46"/>
        <v>-49.733944399199999</v>
      </c>
      <c r="EG21" s="177">
        <f t="shared" si="46"/>
        <v>-51.846374308000001</v>
      </c>
      <c r="EH21" s="177">
        <f t="shared" si="47"/>
        <v>-53.958804216799997</v>
      </c>
      <c r="EI21" s="177">
        <f t="shared" si="47"/>
        <v>-56.0712341256</v>
      </c>
      <c r="EJ21" s="177">
        <f t="shared" si="47"/>
        <v>-58.183664034399996</v>
      </c>
      <c r="EK21" s="177">
        <f t="shared" si="47"/>
        <v>-60.296093943199999</v>
      </c>
      <c r="EL21" s="177">
        <f t="shared" si="47"/>
        <v>-62.408523852000002</v>
      </c>
      <c r="EM21" s="177">
        <f t="shared" si="47"/>
        <v>-64.520953760800012</v>
      </c>
      <c r="EN21" s="177">
        <f t="shared" si="47"/>
        <v>-66.633383669600008</v>
      </c>
      <c r="EO21" s="177">
        <f t="shared" si="47"/>
        <v>-68.745813578400004</v>
      </c>
      <c r="EP21" s="177">
        <f t="shared" si="47"/>
        <v>-70.858243487200014</v>
      </c>
      <c r="EQ21" s="177">
        <f t="shared" si="47"/>
        <v>-72.970673396000009</v>
      </c>
      <c r="ER21" s="177">
        <f t="shared" si="47"/>
        <v>-75.083103304800005</v>
      </c>
      <c r="ES21" s="177">
        <f t="shared" si="47"/>
        <v>-77.195533213600015</v>
      </c>
      <c r="ET21" s="177">
        <f t="shared" si="47"/>
        <v>-79.307963122400025</v>
      </c>
      <c r="EU21" s="177">
        <f t="shared" si="47"/>
        <v>-81.420393031200021</v>
      </c>
      <c r="EV21" s="177">
        <f t="shared" si="35"/>
        <v>-83.532822940000003</v>
      </c>
    </row>
    <row r="22" spans="1:152" x14ac:dyDescent="0.25">
      <c r="A22" s="84">
        <v>37469</v>
      </c>
      <c r="B22" s="177">
        <f t="shared" si="26"/>
        <v>-13.91757632</v>
      </c>
      <c r="C22" s="177">
        <f t="shared" si="36"/>
        <v>-13.6785499588</v>
      </c>
      <c r="D22" s="177">
        <f t="shared" si="36"/>
        <v>-13.439523597600001</v>
      </c>
      <c r="E22" s="177">
        <f t="shared" si="36"/>
        <v>-13.2004972364</v>
      </c>
      <c r="F22" s="177">
        <f t="shared" si="36"/>
        <v>-12.9614708752</v>
      </c>
      <c r="G22" s="177">
        <f t="shared" si="36"/>
        <v>-12.722444513999999</v>
      </c>
      <c r="H22" s="177">
        <f t="shared" si="36"/>
        <v>-12.483418152799999</v>
      </c>
      <c r="I22" s="177">
        <f t="shared" si="36"/>
        <v>-12.244391791599998</v>
      </c>
      <c r="J22" s="177">
        <f t="shared" si="36"/>
        <v>-12.005365430399998</v>
      </c>
      <c r="K22" s="177">
        <f t="shared" si="36"/>
        <v>-11.766339069199997</v>
      </c>
      <c r="L22" s="177">
        <f t="shared" si="36"/>
        <v>-11.527312707999998</v>
      </c>
      <c r="M22" s="177">
        <f t="shared" si="37"/>
        <v>-11.288286346799998</v>
      </c>
      <c r="N22" s="177">
        <f t="shared" si="37"/>
        <v>-11.049259985599997</v>
      </c>
      <c r="O22" s="177">
        <f t="shared" si="37"/>
        <v>-10.810233624399999</v>
      </c>
      <c r="P22" s="177">
        <f t="shared" si="37"/>
        <v>-10.571207263199998</v>
      </c>
      <c r="Q22" s="177">
        <f t="shared" si="37"/>
        <v>-10.332180901999998</v>
      </c>
      <c r="R22" s="177">
        <f t="shared" si="37"/>
        <v>-10.093154540799999</v>
      </c>
      <c r="S22" s="177">
        <f t="shared" si="37"/>
        <v>-9.8541281795999982</v>
      </c>
      <c r="T22" s="177">
        <f t="shared" si="37"/>
        <v>-9.6151018183999977</v>
      </c>
      <c r="U22" s="177">
        <f t="shared" si="37"/>
        <v>-9.3760754571999989</v>
      </c>
      <c r="V22" s="177">
        <f t="shared" si="37"/>
        <v>-9.1370490959999984</v>
      </c>
      <c r="W22" s="177">
        <f t="shared" si="37"/>
        <v>-8.8980227347999978</v>
      </c>
      <c r="X22" s="177">
        <f t="shared" si="37"/>
        <v>-8.6589963735999973</v>
      </c>
      <c r="Y22" s="177">
        <f t="shared" si="37"/>
        <v>-8.4199700123999985</v>
      </c>
      <c r="Z22" s="177">
        <f t="shared" si="37"/>
        <v>-8.180943651199998</v>
      </c>
      <c r="AA22" s="177">
        <f t="shared" si="27"/>
        <v>-7.9419172900000001</v>
      </c>
      <c r="AB22" s="177">
        <f t="shared" si="38"/>
        <v>-7.6007609971999992</v>
      </c>
      <c r="AC22" s="177">
        <f t="shared" si="38"/>
        <v>-7.2596047043999992</v>
      </c>
      <c r="AD22" s="177">
        <f t="shared" si="38"/>
        <v>-6.9184484115999991</v>
      </c>
      <c r="AE22" s="177">
        <f t="shared" si="38"/>
        <v>-6.5772921187999991</v>
      </c>
      <c r="AF22" s="177">
        <f t="shared" si="38"/>
        <v>-6.2361358259999982</v>
      </c>
      <c r="AG22" s="177">
        <f t="shared" si="38"/>
        <v>-5.8949795331999981</v>
      </c>
      <c r="AH22" s="177">
        <f t="shared" si="38"/>
        <v>-5.5538232403999981</v>
      </c>
      <c r="AI22" s="177">
        <f t="shared" si="38"/>
        <v>-5.212666947599998</v>
      </c>
      <c r="AJ22" s="177">
        <f t="shared" si="38"/>
        <v>-4.8715106547999971</v>
      </c>
      <c r="AK22" s="177">
        <f t="shared" si="38"/>
        <v>-4.5303543619999971</v>
      </c>
      <c r="AL22" s="177">
        <f t="shared" si="39"/>
        <v>-4.189198069199997</v>
      </c>
      <c r="AM22" s="177">
        <f t="shared" si="39"/>
        <v>-3.8480417763999961</v>
      </c>
      <c r="AN22" s="177">
        <f t="shared" si="39"/>
        <v>-3.506885483599997</v>
      </c>
      <c r="AO22" s="177">
        <f t="shared" si="39"/>
        <v>-3.1657291907999969</v>
      </c>
      <c r="AP22" s="177">
        <f t="shared" si="39"/>
        <v>-2.8245728979999969</v>
      </c>
      <c r="AQ22" s="177">
        <f t="shared" si="39"/>
        <v>-2.4834166051999973</v>
      </c>
      <c r="AR22" s="177">
        <f t="shared" si="39"/>
        <v>-2.1422603123999973</v>
      </c>
      <c r="AS22" s="177">
        <f t="shared" si="39"/>
        <v>-1.8011040195999977</v>
      </c>
      <c r="AT22" s="177">
        <f t="shared" si="39"/>
        <v>-1.4599477267999972</v>
      </c>
      <c r="AU22" s="177">
        <f t="shared" si="39"/>
        <v>-1.1187914339999971</v>
      </c>
      <c r="AV22" s="177">
        <f t="shared" si="39"/>
        <v>-0.77763514119999722</v>
      </c>
      <c r="AW22" s="177">
        <f t="shared" si="39"/>
        <v>-0.43647884839999718</v>
      </c>
      <c r="AX22" s="177">
        <f t="shared" si="39"/>
        <v>-9.5322555599997028E-2</v>
      </c>
      <c r="AY22" s="177">
        <f t="shared" si="39"/>
        <v>0.24583373720000301</v>
      </c>
      <c r="AZ22" s="177">
        <f t="shared" si="28"/>
        <v>0.58699003000000005</v>
      </c>
      <c r="BA22" s="177">
        <f t="shared" si="40"/>
        <v>0.61461556950000007</v>
      </c>
      <c r="BB22" s="177">
        <f t="shared" si="40"/>
        <v>0.64224110900000009</v>
      </c>
      <c r="BC22" s="177">
        <f t="shared" si="40"/>
        <v>0.66986664850000011</v>
      </c>
      <c r="BD22" s="177">
        <f t="shared" si="40"/>
        <v>0.69749218800000023</v>
      </c>
      <c r="BE22" s="177">
        <f t="shared" si="40"/>
        <v>0.72511772750000025</v>
      </c>
      <c r="BF22" s="177">
        <f t="shared" si="40"/>
        <v>0.75274326700000027</v>
      </c>
      <c r="BG22" s="177">
        <f t="shared" si="40"/>
        <v>0.78036880650000029</v>
      </c>
      <c r="BH22" s="177">
        <f t="shared" si="40"/>
        <v>0.80799434600000031</v>
      </c>
      <c r="BI22" s="177">
        <f t="shared" si="40"/>
        <v>0.83561988550000033</v>
      </c>
      <c r="BJ22" s="177">
        <f t="shared" si="40"/>
        <v>0.86324542500000034</v>
      </c>
      <c r="BK22" s="177">
        <f t="shared" si="41"/>
        <v>0.89087096450000025</v>
      </c>
      <c r="BL22" s="177">
        <f t="shared" si="41"/>
        <v>0.91849650400000027</v>
      </c>
      <c r="BM22" s="177">
        <f t="shared" si="41"/>
        <v>0.94612204350000029</v>
      </c>
      <c r="BN22" s="177">
        <f t="shared" si="41"/>
        <v>0.97374758300000019</v>
      </c>
      <c r="BO22" s="177">
        <f t="shared" si="41"/>
        <v>1.0013731225000002</v>
      </c>
      <c r="BP22" s="177">
        <f t="shared" si="41"/>
        <v>1.0289986620000002</v>
      </c>
      <c r="BQ22" s="177">
        <f t="shared" si="41"/>
        <v>1.0566242015000002</v>
      </c>
      <c r="BR22" s="177">
        <f t="shared" si="41"/>
        <v>1.0842497410000003</v>
      </c>
      <c r="BS22" s="177">
        <f t="shared" si="41"/>
        <v>1.1118752805000003</v>
      </c>
      <c r="BT22" s="177">
        <f t="shared" si="29"/>
        <v>1.1395008200000001</v>
      </c>
      <c r="BU22" s="177">
        <f t="shared" si="30"/>
        <v>0.91160065600000006</v>
      </c>
      <c r="BV22" s="177">
        <f t="shared" si="30"/>
        <v>0.68370049200000005</v>
      </c>
      <c r="BW22" s="177">
        <f t="shared" si="30"/>
        <v>0.45580032800000003</v>
      </c>
      <c r="BX22" s="177">
        <f t="shared" si="30"/>
        <v>0.22790016400000002</v>
      </c>
      <c r="BY22" s="177">
        <v>0</v>
      </c>
      <c r="BZ22" s="177">
        <f t="shared" si="31"/>
        <v>-0.33020420000000006</v>
      </c>
      <c r="CA22" s="177">
        <f t="shared" si="31"/>
        <v>-0.66040840000000012</v>
      </c>
      <c r="CB22" s="177">
        <f t="shared" si="31"/>
        <v>-0.99061259999999995</v>
      </c>
      <c r="CC22" s="177">
        <f t="shared" si="31"/>
        <v>-1.3208168000000002</v>
      </c>
      <c r="CD22" s="177">
        <f t="shared" si="32"/>
        <v>-1.6510210000000001</v>
      </c>
      <c r="CE22" s="177">
        <f t="shared" si="42"/>
        <v>-2.2089958095000002</v>
      </c>
      <c r="CF22" s="177">
        <f t="shared" si="42"/>
        <v>-2.7669706190000003</v>
      </c>
      <c r="CG22" s="177">
        <f t="shared" si="42"/>
        <v>-3.3249454285000004</v>
      </c>
      <c r="CH22" s="177">
        <f t="shared" si="42"/>
        <v>-3.8829202380000001</v>
      </c>
      <c r="CI22" s="177">
        <f t="shared" si="42"/>
        <v>-4.4408950474999997</v>
      </c>
      <c r="CJ22" s="177">
        <f t="shared" si="42"/>
        <v>-4.9988698570000007</v>
      </c>
      <c r="CK22" s="177">
        <f t="shared" si="42"/>
        <v>-5.5568446665</v>
      </c>
      <c r="CL22" s="177">
        <f t="shared" si="42"/>
        <v>-6.1148194760000001</v>
      </c>
      <c r="CM22" s="177">
        <f t="shared" si="42"/>
        <v>-6.6727942855000002</v>
      </c>
      <c r="CN22" s="177">
        <f t="shared" si="42"/>
        <v>-7.2307690949999994</v>
      </c>
      <c r="CO22" s="177">
        <f t="shared" si="43"/>
        <v>-7.7887439044999995</v>
      </c>
      <c r="CP22" s="177">
        <f t="shared" si="43"/>
        <v>-8.3467187140000014</v>
      </c>
      <c r="CQ22" s="177">
        <f t="shared" si="43"/>
        <v>-8.9046935235000007</v>
      </c>
      <c r="CR22" s="177">
        <f t="shared" si="43"/>
        <v>-9.4626683329999999</v>
      </c>
      <c r="CS22" s="177">
        <f t="shared" si="43"/>
        <v>-10.020643142500001</v>
      </c>
      <c r="CT22" s="177">
        <f t="shared" si="43"/>
        <v>-10.578617952000002</v>
      </c>
      <c r="CU22" s="177">
        <f t="shared" si="43"/>
        <v>-11.136592761500003</v>
      </c>
      <c r="CV22" s="177">
        <f t="shared" si="43"/>
        <v>-11.694567571000004</v>
      </c>
      <c r="CW22" s="177">
        <f t="shared" si="43"/>
        <v>-12.252542380500003</v>
      </c>
      <c r="CX22" s="177">
        <f t="shared" si="33"/>
        <v>-12.810517190000001</v>
      </c>
      <c r="CY22" s="177">
        <f t="shared" si="44"/>
        <v>-13.6593528764</v>
      </c>
      <c r="CZ22" s="177">
        <f t="shared" si="44"/>
        <v>-14.508188562800001</v>
      </c>
      <c r="DA22" s="177">
        <f t="shared" si="44"/>
        <v>-15.3570242492</v>
      </c>
      <c r="DB22" s="177">
        <f t="shared" si="44"/>
        <v>-16.205859935599999</v>
      </c>
      <c r="DC22" s="177">
        <f t="shared" si="44"/>
        <v>-17.054695622000001</v>
      </c>
      <c r="DD22" s="177">
        <f t="shared" si="44"/>
        <v>-17.903531308400002</v>
      </c>
      <c r="DE22" s="177">
        <f t="shared" si="44"/>
        <v>-18.752366994799999</v>
      </c>
      <c r="DF22" s="177">
        <f t="shared" si="44"/>
        <v>-19.6012026812</v>
      </c>
      <c r="DG22" s="177">
        <f t="shared" si="44"/>
        <v>-20.450038367600001</v>
      </c>
      <c r="DH22" s="177">
        <f t="shared" si="44"/>
        <v>-21.298874053999999</v>
      </c>
      <c r="DI22" s="177">
        <f t="shared" si="45"/>
        <v>-22.147709740399996</v>
      </c>
      <c r="DJ22" s="177">
        <f t="shared" si="45"/>
        <v>-22.996545426799997</v>
      </c>
      <c r="DK22" s="177">
        <f t="shared" si="45"/>
        <v>-23.845381113199998</v>
      </c>
      <c r="DL22" s="177">
        <f t="shared" si="45"/>
        <v>-24.694216799599999</v>
      </c>
      <c r="DM22" s="177">
        <f t="shared" si="45"/>
        <v>-25.543052486000001</v>
      </c>
      <c r="DN22" s="177">
        <f t="shared" si="45"/>
        <v>-26.391888172400002</v>
      </c>
      <c r="DO22" s="177">
        <f t="shared" si="45"/>
        <v>-27.240723858800003</v>
      </c>
      <c r="DP22" s="177">
        <f t="shared" si="45"/>
        <v>-28.0895595452</v>
      </c>
      <c r="DQ22" s="177">
        <f t="shared" si="45"/>
        <v>-28.938395231600005</v>
      </c>
      <c r="DR22" s="177">
        <f t="shared" si="45"/>
        <v>-29.787230918000006</v>
      </c>
      <c r="DS22" s="177">
        <f t="shared" si="45"/>
        <v>-30.6360666044</v>
      </c>
      <c r="DT22" s="177">
        <f t="shared" si="45"/>
        <v>-31.484902290800001</v>
      </c>
      <c r="DU22" s="177">
        <f t="shared" si="45"/>
        <v>-32.333737977200002</v>
      </c>
      <c r="DV22" s="177">
        <f t="shared" si="45"/>
        <v>-33.182573663600003</v>
      </c>
      <c r="DW22" s="177">
        <f t="shared" si="34"/>
        <v>-34.031409349999997</v>
      </c>
      <c r="DX22" s="177">
        <f t="shared" si="46"/>
        <v>-35.994015060799995</v>
      </c>
      <c r="DY22" s="177">
        <f t="shared" si="46"/>
        <v>-37.956620771600001</v>
      </c>
      <c r="DZ22" s="177">
        <f t="shared" si="46"/>
        <v>-39.919226482399999</v>
      </c>
      <c r="EA22" s="177">
        <f t="shared" si="46"/>
        <v>-41.881832193199998</v>
      </c>
      <c r="EB22" s="177">
        <f t="shared" si="46"/>
        <v>-43.844437903999996</v>
      </c>
      <c r="EC22" s="177">
        <f t="shared" si="46"/>
        <v>-45.807043614799994</v>
      </c>
      <c r="ED22" s="177">
        <f t="shared" si="46"/>
        <v>-47.7696493256</v>
      </c>
      <c r="EE22" s="177">
        <f t="shared" si="46"/>
        <v>-49.732255036399998</v>
      </c>
      <c r="EF22" s="177">
        <f t="shared" si="46"/>
        <v>-51.694860747199996</v>
      </c>
      <c r="EG22" s="177">
        <f t="shared" si="46"/>
        <v>-53.657466457999995</v>
      </c>
      <c r="EH22" s="177">
        <f t="shared" si="47"/>
        <v>-55.620072168799993</v>
      </c>
      <c r="EI22" s="177">
        <f t="shared" si="47"/>
        <v>-57.582677879599999</v>
      </c>
      <c r="EJ22" s="177">
        <f t="shared" si="47"/>
        <v>-59.54528359039999</v>
      </c>
      <c r="EK22" s="177">
        <f t="shared" si="47"/>
        <v>-61.507889301199995</v>
      </c>
      <c r="EL22" s="177">
        <f t="shared" si="47"/>
        <v>-63.470495012000001</v>
      </c>
      <c r="EM22" s="177">
        <f t="shared" si="47"/>
        <v>-65.433100722799992</v>
      </c>
      <c r="EN22" s="177">
        <f t="shared" si="47"/>
        <v>-67.395706433599997</v>
      </c>
      <c r="EO22" s="177">
        <f t="shared" si="47"/>
        <v>-69.358312144400003</v>
      </c>
      <c r="EP22" s="177">
        <f t="shared" si="47"/>
        <v>-71.320917855200008</v>
      </c>
      <c r="EQ22" s="177">
        <f t="shared" si="47"/>
        <v>-73.283523566000014</v>
      </c>
      <c r="ER22" s="177">
        <f t="shared" si="47"/>
        <v>-75.246129276800005</v>
      </c>
      <c r="ES22" s="177">
        <f t="shared" si="47"/>
        <v>-77.20873498760001</v>
      </c>
      <c r="ET22" s="177">
        <f t="shared" si="47"/>
        <v>-79.171340698400002</v>
      </c>
      <c r="EU22" s="177">
        <f t="shared" si="47"/>
        <v>-81.133946409200007</v>
      </c>
      <c r="EV22" s="177">
        <f t="shared" si="35"/>
        <v>-83.096552119999998</v>
      </c>
    </row>
    <row r="23" spans="1:152" x14ac:dyDescent="0.25">
      <c r="A23" s="84">
        <v>37500</v>
      </c>
      <c r="B23" s="177">
        <f t="shared" si="26"/>
        <v>-9.3581576000000002</v>
      </c>
      <c r="C23" s="177">
        <f t="shared" si="36"/>
        <v>-9.1017529791999987</v>
      </c>
      <c r="D23" s="177">
        <f t="shared" si="36"/>
        <v>-8.845348358399999</v>
      </c>
      <c r="E23" s="177">
        <f t="shared" si="36"/>
        <v>-8.5889437375999993</v>
      </c>
      <c r="F23" s="177">
        <f t="shared" si="36"/>
        <v>-8.3325391167999996</v>
      </c>
      <c r="G23" s="177">
        <f t="shared" si="36"/>
        <v>-8.0761344959999981</v>
      </c>
      <c r="H23" s="177">
        <f t="shared" si="36"/>
        <v>-7.8197298751999984</v>
      </c>
      <c r="I23" s="177">
        <f t="shared" si="36"/>
        <v>-7.5633252543999987</v>
      </c>
      <c r="J23" s="177">
        <f t="shared" si="36"/>
        <v>-7.3069206335999972</v>
      </c>
      <c r="K23" s="177">
        <f t="shared" si="36"/>
        <v>-7.0505160127999975</v>
      </c>
      <c r="L23" s="177">
        <f t="shared" si="36"/>
        <v>-6.7941113919999978</v>
      </c>
      <c r="M23" s="177">
        <f t="shared" si="37"/>
        <v>-6.5377067711999972</v>
      </c>
      <c r="N23" s="177">
        <f t="shared" si="37"/>
        <v>-6.2813021503999966</v>
      </c>
      <c r="O23" s="177">
        <f t="shared" si="37"/>
        <v>-6.0248975295999969</v>
      </c>
      <c r="P23" s="177">
        <f t="shared" si="37"/>
        <v>-5.7684929087999972</v>
      </c>
      <c r="Q23" s="177">
        <f t="shared" si="37"/>
        <v>-5.5120882879999975</v>
      </c>
      <c r="R23" s="177">
        <f t="shared" si="37"/>
        <v>-5.2556836671999978</v>
      </c>
      <c r="S23" s="177">
        <f t="shared" si="37"/>
        <v>-4.9992790463999981</v>
      </c>
      <c r="T23" s="177">
        <f t="shared" si="37"/>
        <v>-4.7428744255999984</v>
      </c>
      <c r="U23" s="177">
        <f t="shared" si="37"/>
        <v>-4.4864698047999978</v>
      </c>
      <c r="V23" s="177">
        <f t="shared" si="37"/>
        <v>-4.2300651839999981</v>
      </c>
      <c r="W23" s="177">
        <f t="shared" si="37"/>
        <v>-3.9736605631999979</v>
      </c>
      <c r="X23" s="177">
        <f t="shared" si="37"/>
        <v>-3.7172559423999978</v>
      </c>
      <c r="Y23" s="177">
        <f t="shared" si="37"/>
        <v>-3.4608513215999976</v>
      </c>
      <c r="Z23" s="177">
        <f t="shared" si="37"/>
        <v>-3.2044467007999979</v>
      </c>
      <c r="AA23" s="177">
        <f t="shared" si="27"/>
        <v>-2.94804208</v>
      </c>
      <c r="AB23" s="177">
        <f t="shared" si="38"/>
        <v>-2.6963301747999995</v>
      </c>
      <c r="AC23" s="177">
        <f t="shared" si="38"/>
        <v>-2.4446182695999998</v>
      </c>
      <c r="AD23" s="177">
        <f t="shared" si="38"/>
        <v>-2.1929063643999993</v>
      </c>
      <c r="AE23" s="177">
        <f t="shared" si="38"/>
        <v>-1.9411944591999988</v>
      </c>
      <c r="AF23" s="177">
        <f t="shared" si="38"/>
        <v>-1.6894825539999991</v>
      </c>
      <c r="AG23" s="177">
        <f t="shared" si="38"/>
        <v>-1.4377706487999986</v>
      </c>
      <c r="AH23" s="177">
        <f t="shared" si="38"/>
        <v>-1.1860587435999981</v>
      </c>
      <c r="AI23" s="177">
        <f t="shared" si="38"/>
        <v>-0.93434683839999844</v>
      </c>
      <c r="AJ23" s="177">
        <f t="shared" si="38"/>
        <v>-0.68263493319999791</v>
      </c>
      <c r="AK23" s="177">
        <f t="shared" si="38"/>
        <v>-0.43092302799999782</v>
      </c>
      <c r="AL23" s="177">
        <f t="shared" si="39"/>
        <v>-0.17921112279999774</v>
      </c>
      <c r="AM23" s="177">
        <f t="shared" si="39"/>
        <v>7.2500782400002795E-2</v>
      </c>
      <c r="AN23" s="177">
        <f t="shared" si="39"/>
        <v>0.32421268760000244</v>
      </c>
      <c r="AO23" s="177">
        <f t="shared" si="39"/>
        <v>0.57592459280000252</v>
      </c>
      <c r="AP23" s="177">
        <f t="shared" si="39"/>
        <v>0.82763649800000216</v>
      </c>
      <c r="AQ23" s="177">
        <f t="shared" si="39"/>
        <v>1.0793484032000022</v>
      </c>
      <c r="AR23" s="177">
        <f t="shared" si="39"/>
        <v>1.3310603084000019</v>
      </c>
      <c r="AS23" s="177">
        <f t="shared" si="39"/>
        <v>1.5827722136000018</v>
      </c>
      <c r="AT23" s="177">
        <f t="shared" si="39"/>
        <v>1.8344841188000018</v>
      </c>
      <c r="AU23" s="177">
        <f t="shared" si="39"/>
        <v>2.0861960240000021</v>
      </c>
      <c r="AV23" s="177">
        <f t="shared" si="39"/>
        <v>2.3379079292000018</v>
      </c>
      <c r="AW23" s="177">
        <f t="shared" si="39"/>
        <v>2.5896198344000023</v>
      </c>
      <c r="AX23" s="177">
        <f t="shared" si="39"/>
        <v>2.841331739600002</v>
      </c>
      <c r="AY23" s="177">
        <f t="shared" si="39"/>
        <v>3.093043644800002</v>
      </c>
      <c r="AZ23" s="177">
        <f t="shared" si="28"/>
        <v>3.3447555499999999</v>
      </c>
      <c r="BA23" s="177">
        <f t="shared" si="40"/>
        <v>3.2581722355</v>
      </c>
      <c r="BB23" s="177">
        <f t="shared" si="40"/>
        <v>3.1715889209999997</v>
      </c>
      <c r="BC23" s="177">
        <f t="shared" si="40"/>
        <v>3.0850056064999998</v>
      </c>
      <c r="BD23" s="177">
        <f t="shared" si="40"/>
        <v>2.9984222919999999</v>
      </c>
      <c r="BE23" s="177">
        <f t="shared" si="40"/>
        <v>2.9118389774999995</v>
      </c>
      <c r="BF23" s="177">
        <f t="shared" si="40"/>
        <v>2.8252556629999992</v>
      </c>
      <c r="BG23" s="177">
        <f t="shared" si="40"/>
        <v>2.7386723484999993</v>
      </c>
      <c r="BH23" s="177">
        <f t="shared" si="40"/>
        <v>2.6520890339999994</v>
      </c>
      <c r="BI23" s="177">
        <f t="shared" si="40"/>
        <v>2.5655057194999991</v>
      </c>
      <c r="BJ23" s="177">
        <f t="shared" si="40"/>
        <v>2.4789224049999992</v>
      </c>
      <c r="BK23" s="177">
        <f t="shared" si="41"/>
        <v>2.3923390904999993</v>
      </c>
      <c r="BL23" s="177">
        <f t="shared" si="41"/>
        <v>2.3057557759999994</v>
      </c>
      <c r="BM23" s="177">
        <f t="shared" si="41"/>
        <v>2.2191724614999995</v>
      </c>
      <c r="BN23" s="177">
        <f t="shared" si="41"/>
        <v>2.1325891469999991</v>
      </c>
      <c r="BO23" s="177">
        <f t="shared" si="41"/>
        <v>2.0460058324999992</v>
      </c>
      <c r="BP23" s="177">
        <f t="shared" si="41"/>
        <v>1.9594225179999993</v>
      </c>
      <c r="BQ23" s="177">
        <f t="shared" si="41"/>
        <v>1.8728392034999994</v>
      </c>
      <c r="BR23" s="177">
        <f t="shared" si="41"/>
        <v>1.7862558889999995</v>
      </c>
      <c r="BS23" s="177">
        <f t="shared" si="41"/>
        <v>1.6996725744999994</v>
      </c>
      <c r="BT23" s="177">
        <f t="shared" si="29"/>
        <v>1.61308926</v>
      </c>
      <c r="BU23" s="177">
        <f t="shared" si="30"/>
        <v>1.2904714080000002</v>
      </c>
      <c r="BV23" s="177">
        <f t="shared" si="30"/>
        <v>0.96785355599999989</v>
      </c>
      <c r="BW23" s="177">
        <f t="shared" si="30"/>
        <v>0.64523570400000008</v>
      </c>
      <c r="BX23" s="177">
        <f t="shared" si="30"/>
        <v>0.32261785200000004</v>
      </c>
      <c r="BY23" s="177">
        <v>0</v>
      </c>
      <c r="BZ23" s="177">
        <f t="shared" si="31"/>
        <v>-0.41267348800000003</v>
      </c>
      <c r="CA23" s="177">
        <f t="shared" si="31"/>
        <v>-0.82534697600000007</v>
      </c>
      <c r="CB23" s="177">
        <f t="shared" si="31"/>
        <v>-1.2380204639999999</v>
      </c>
      <c r="CC23" s="177">
        <f t="shared" si="31"/>
        <v>-1.6506939520000001</v>
      </c>
      <c r="CD23" s="177">
        <f t="shared" si="32"/>
        <v>-2.0633674399999999</v>
      </c>
      <c r="CE23" s="177">
        <f t="shared" si="42"/>
        <v>-2.6704916249999999</v>
      </c>
      <c r="CF23" s="177">
        <f t="shared" si="42"/>
        <v>-3.2776158099999999</v>
      </c>
      <c r="CG23" s="177">
        <f t="shared" si="42"/>
        <v>-3.8847399950000003</v>
      </c>
      <c r="CH23" s="177">
        <f t="shared" si="42"/>
        <v>-4.4918641800000003</v>
      </c>
      <c r="CI23" s="177">
        <f t="shared" si="42"/>
        <v>-5.0989883650000003</v>
      </c>
      <c r="CJ23" s="177">
        <f t="shared" si="42"/>
        <v>-5.7061125500000003</v>
      </c>
      <c r="CK23" s="177">
        <f t="shared" si="42"/>
        <v>-6.3132367350000003</v>
      </c>
      <c r="CL23" s="177">
        <f t="shared" si="42"/>
        <v>-6.9203609200000002</v>
      </c>
      <c r="CM23" s="177">
        <f t="shared" si="42"/>
        <v>-7.5274851049999985</v>
      </c>
      <c r="CN23" s="177">
        <f t="shared" si="42"/>
        <v>-8.1346092899999984</v>
      </c>
      <c r="CO23" s="177">
        <f t="shared" si="43"/>
        <v>-8.7417334749999984</v>
      </c>
      <c r="CP23" s="177">
        <f t="shared" si="43"/>
        <v>-9.3488576600000002</v>
      </c>
      <c r="CQ23" s="177">
        <f t="shared" si="43"/>
        <v>-9.9559818450000002</v>
      </c>
      <c r="CR23" s="177">
        <f t="shared" si="43"/>
        <v>-10.56310603</v>
      </c>
      <c r="CS23" s="177">
        <f t="shared" si="43"/>
        <v>-11.170230215000002</v>
      </c>
      <c r="CT23" s="177">
        <f t="shared" si="43"/>
        <v>-11.777354400000002</v>
      </c>
      <c r="CU23" s="177">
        <f t="shared" si="43"/>
        <v>-12.384478585000002</v>
      </c>
      <c r="CV23" s="177">
        <f t="shared" si="43"/>
        <v>-12.991602770000004</v>
      </c>
      <c r="CW23" s="177">
        <f t="shared" si="43"/>
        <v>-13.598726955000004</v>
      </c>
      <c r="CX23" s="177">
        <f t="shared" si="33"/>
        <v>-14.20585114</v>
      </c>
      <c r="CY23" s="177">
        <f t="shared" si="44"/>
        <v>-15.050271349600001</v>
      </c>
      <c r="CZ23" s="177">
        <f t="shared" si="44"/>
        <v>-15.8946915592</v>
      </c>
      <c r="DA23" s="177">
        <f t="shared" si="44"/>
        <v>-16.739111768800001</v>
      </c>
      <c r="DB23" s="177">
        <f t="shared" si="44"/>
        <v>-17.5835319784</v>
      </c>
      <c r="DC23" s="177">
        <f t="shared" si="44"/>
        <v>-18.427952187999999</v>
      </c>
      <c r="DD23" s="177">
        <f t="shared" si="44"/>
        <v>-19.272372397600002</v>
      </c>
      <c r="DE23" s="177">
        <f t="shared" si="44"/>
        <v>-20.116792607200001</v>
      </c>
      <c r="DF23" s="177">
        <f t="shared" si="44"/>
        <v>-20.9612128168</v>
      </c>
      <c r="DG23" s="177">
        <f t="shared" si="44"/>
        <v>-21.805633026400002</v>
      </c>
      <c r="DH23" s="177">
        <f t="shared" si="44"/>
        <v>-22.650053235999998</v>
      </c>
      <c r="DI23" s="177">
        <f t="shared" si="45"/>
        <v>-23.494473445600001</v>
      </c>
      <c r="DJ23" s="177">
        <f t="shared" si="45"/>
        <v>-24.3388936552</v>
      </c>
      <c r="DK23" s="177">
        <f t="shared" si="45"/>
        <v>-25.183313864799999</v>
      </c>
      <c r="DL23" s="177">
        <f t="shared" si="45"/>
        <v>-26.027734074400001</v>
      </c>
      <c r="DM23" s="177">
        <f t="shared" si="45"/>
        <v>-26.872154284000001</v>
      </c>
      <c r="DN23" s="177">
        <f t="shared" si="45"/>
        <v>-27.7165744936</v>
      </c>
      <c r="DO23" s="177">
        <f t="shared" si="45"/>
        <v>-28.560994703200002</v>
      </c>
      <c r="DP23" s="177">
        <f t="shared" si="45"/>
        <v>-29.405414912800005</v>
      </c>
      <c r="DQ23" s="177">
        <f t="shared" si="45"/>
        <v>-30.249835122400004</v>
      </c>
      <c r="DR23" s="177">
        <f t="shared" si="45"/>
        <v>-31.094255332000007</v>
      </c>
      <c r="DS23" s="177">
        <f t="shared" si="45"/>
        <v>-31.938675541600006</v>
      </c>
      <c r="DT23" s="177">
        <f t="shared" si="45"/>
        <v>-32.783095751200008</v>
      </c>
      <c r="DU23" s="177">
        <f t="shared" si="45"/>
        <v>-33.627515960800011</v>
      </c>
      <c r="DV23" s="177">
        <f t="shared" si="45"/>
        <v>-34.471936170400006</v>
      </c>
      <c r="DW23" s="177">
        <f t="shared" si="34"/>
        <v>-35.316356380000002</v>
      </c>
      <c r="DX23" s="177">
        <f t="shared" si="46"/>
        <v>-37.185589447200002</v>
      </c>
      <c r="DY23" s="177">
        <f t="shared" si="46"/>
        <v>-39.054822514400001</v>
      </c>
      <c r="DZ23" s="177">
        <f t="shared" si="46"/>
        <v>-40.924055581600001</v>
      </c>
      <c r="EA23" s="177">
        <f t="shared" si="46"/>
        <v>-42.793288648800001</v>
      </c>
      <c r="EB23" s="177">
        <f t="shared" si="46"/>
        <v>-44.662521716000001</v>
      </c>
      <c r="EC23" s="177">
        <f t="shared" si="46"/>
        <v>-46.5317547832</v>
      </c>
      <c r="ED23" s="177">
        <f t="shared" si="46"/>
        <v>-48.4009878504</v>
      </c>
      <c r="EE23" s="177">
        <f t="shared" si="46"/>
        <v>-50.2702209176</v>
      </c>
      <c r="EF23" s="177">
        <f t="shared" si="46"/>
        <v>-52.139453984799999</v>
      </c>
      <c r="EG23" s="177">
        <f t="shared" si="46"/>
        <v>-54.008687051999999</v>
      </c>
      <c r="EH23" s="177">
        <f t="shared" si="47"/>
        <v>-55.877920119199999</v>
      </c>
      <c r="EI23" s="177">
        <f t="shared" si="47"/>
        <v>-57.747153186399999</v>
      </c>
      <c r="EJ23" s="177">
        <f t="shared" si="47"/>
        <v>-59.616386253599998</v>
      </c>
      <c r="EK23" s="177">
        <f t="shared" si="47"/>
        <v>-61.485619320799998</v>
      </c>
      <c r="EL23" s="177">
        <f t="shared" si="47"/>
        <v>-63.354852387999998</v>
      </c>
      <c r="EM23" s="177">
        <f t="shared" si="47"/>
        <v>-65.224085455199997</v>
      </c>
      <c r="EN23" s="177">
        <f t="shared" si="47"/>
        <v>-67.093318522399997</v>
      </c>
      <c r="EO23" s="177">
        <f t="shared" si="47"/>
        <v>-68.962551589599997</v>
      </c>
      <c r="EP23" s="177">
        <f t="shared" si="47"/>
        <v>-70.831784656800011</v>
      </c>
      <c r="EQ23" s="177">
        <f t="shared" si="47"/>
        <v>-72.701017723999996</v>
      </c>
      <c r="ER23" s="177">
        <f t="shared" si="47"/>
        <v>-74.57025079120001</v>
      </c>
      <c r="ES23" s="177">
        <f t="shared" si="47"/>
        <v>-76.439483858399996</v>
      </c>
      <c r="ET23" s="177">
        <f t="shared" si="47"/>
        <v>-78.30871692560001</v>
      </c>
      <c r="EU23" s="177">
        <f t="shared" si="47"/>
        <v>-80.177949992800009</v>
      </c>
      <c r="EV23" s="177">
        <f t="shared" si="35"/>
        <v>-82.047183059999995</v>
      </c>
    </row>
    <row r="24" spans="1:152" x14ac:dyDescent="0.25">
      <c r="A24" s="84">
        <v>37530</v>
      </c>
      <c r="B24" s="177">
        <f t="shared" si="26"/>
        <v>-6.6028166199999996</v>
      </c>
      <c r="C24" s="177">
        <f t="shared" si="36"/>
        <v>-6.3555319495999996</v>
      </c>
      <c r="D24" s="177">
        <f t="shared" si="36"/>
        <v>-6.1082472791999995</v>
      </c>
      <c r="E24" s="177">
        <f t="shared" si="36"/>
        <v>-5.8609626087999986</v>
      </c>
      <c r="F24" s="177">
        <f t="shared" si="36"/>
        <v>-5.6136779383999986</v>
      </c>
      <c r="G24" s="177">
        <f t="shared" si="36"/>
        <v>-5.3663932679999986</v>
      </c>
      <c r="H24" s="177">
        <f t="shared" si="36"/>
        <v>-5.1191085975999986</v>
      </c>
      <c r="I24" s="177">
        <f t="shared" si="36"/>
        <v>-4.8718239271999986</v>
      </c>
      <c r="J24" s="177">
        <f t="shared" si="36"/>
        <v>-4.6245392567999977</v>
      </c>
      <c r="K24" s="177">
        <f t="shared" si="36"/>
        <v>-4.3772545863999976</v>
      </c>
      <c r="L24" s="177">
        <f t="shared" si="36"/>
        <v>-4.1299699159999976</v>
      </c>
      <c r="M24" s="177">
        <f t="shared" si="37"/>
        <v>-3.8826852455999972</v>
      </c>
      <c r="N24" s="177">
        <f t="shared" si="37"/>
        <v>-3.6354005751999972</v>
      </c>
      <c r="O24" s="177">
        <f t="shared" si="37"/>
        <v>-3.3881159047999971</v>
      </c>
      <c r="P24" s="177">
        <f t="shared" si="37"/>
        <v>-3.1408312343999976</v>
      </c>
      <c r="Q24" s="177">
        <f t="shared" si="37"/>
        <v>-2.8935465639999975</v>
      </c>
      <c r="R24" s="177">
        <f t="shared" si="37"/>
        <v>-2.6462618935999975</v>
      </c>
      <c r="S24" s="177">
        <f t="shared" si="37"/>
        <v>-2.398977223199998</v>
      </c>
      <c r="T24" s="177">
        <f t="shared" si="37"/>
        <v>-2.1516925527999979</v>
      </c>
      <c r="U24" s="177">
        <f t="shared" si="37"/>
        <v>-1.9044078823999979</v>
      </c>
      <c r="V24" s="177">
        <f t="shared" si="37"/>
        <v>-1.6571232119999979</v>
      </c>
      <c r="W24" s="177">
        <f t="shared" si="37"/>
        <v>-1.4098385415999979</v>
      </c>
      <c r="X24" s="177">
        <f t="shared" si="37"/>
        <v>-1.1625538711999979</v>
      </c>
      <c r="Y24" s="177">
        <f t="shared" si="37"/>
        <v>-0.91526920079999785</v>
      </c>
      <c r="Z24" s="177">
        <f t="shared" si="37"/>
        <v>-0.66798453039999783</v>
      </c>
      <c r="AA24" s="177">
        <f t="shared" si="27"/>
        <v>-0.42069985999999998</v>
      </c>
      <c r="AB24" s="177">
        <f t="shared" si="38"/>
        <v>-0.22497727439999959</v>
      </c>
      <c r="AC24" s="177">
        <f t="shared" si="38"/>
        <v>-2.9254688800000039E-2</v>
      </c>
      <c r="AD24" s="177">
        <f t="shared" si="38"/>
        <v>0.1664678968000004</v>
      </c>
      <c r="AE24" s="177">
        <f t="shared" si="38"/>
        <v>0.36219048240000085</v>
      </c>
      <c r="AF24" s="177">
        <f t="shared" si="38"/>
        <v>0.55791306800000084</v>
      </c>
      <c r="AG24" s="177">
        <f t="shared" si="38"/>
        <v>0.75363565360000129</v>
      </c>
      <c r="AH24" s="177">
        <f t="shared" si="38"/>
        <v>0.94935823920000129</v>
      </c>
      <c r="AI24" s="177">
        <f t="shared" si="38"/>
        <v>1.1450808248000013</v>
      </c>
      <c r="AJ24" s="177">
        <f t="shared" si="38"/>
        <v>1.3408034104000017</v>
      </c>
      <c r="AK24" s="177">
        <f t="shared" si="38"/>
        <v>1.5365259960000017</v>
      </c>
      <c r="AL24" s="177">
        <f t="shared" si="39"/>
        <v>1.7322485816000022</v>
      </c>
      <c r="AM24" s="177">
        <f t="shared" si="39"/>
        <v>1.9279711672000022</v>
      </c>
      <c r="AN24" s="177">
        <f t="shared" si="39"/>
        <v>2.1236937528000022</v>
      </c>
      <c r="AO24" s="177">
        <f t="shared" si="39"/>
        <v>2.3194163384000022</v>
      </c>
      <c r="AP24" s="177">
        <f t="shared" si="39"/>
        <v>2.5151389240000022</v>
      </c>
      <c r="AQ24" s="177">
        <f t="shared" si="39"/>
        <v>2.7108615096000017</v>
      </c>
      <c r="AR24" s="177">
        <f t="shared" si="39"/>
        <v>2.9065840952000022</v>
      </c>
      <c r="AS24" s="177">
        <f t="shared" si="39"/>
        <v>3.1023066808000017</v>
      </c>
      <c r="AT24" s="177">
        <f t="shared" si="39"/>
        <v>3.2980292664000017</v>
      </c>
      <c r="AU24" s="177">
        <f t="shared" si="39"/>
        <v>3.4937518520000017</v>
      </c>
      <c r="AV24" s="177">
        <f t="shared" si="39"/>
        <v>3.6894744376000022</v>
      </c>
      <c r="AW24" s="177">
        <f t="shared" si="39"/>
        <v>3.8851970232000017</v>
      </c>
      <c r="AX24" s="177">
        <f t="shared" si="39"/>
        <v>4.0809196088000022</v>
      </c>
      <c r="AY24" s="177">
        <f t="shared" si="39"/>
        <v>4.2766421944000017</v>
      </c>
      <c r="AZ24" s="177">
        <f t="shared" si="28"/>
        <v>4.4723647800000004</v>
      </c>
      <c r="BA24" s="177">
        <f t="shared" si="40"/>
        <v>4.3366271200000002</v>
      </c>
      <c r="BB24" s="177">
        <f t="shared" si="40"/>
        <v>4.20088946</v>
      </c>
      <c r="BC24" s="177">
        <f t="shared" si="40"/>
        <v>4.0651517999999998</v>
      </c>
      <c r="BD24" s="177">
        <f t="shared" si="40"/>
        <v>3.9294141400000004</v>
      </c>
      <c r="BE24" s="177">
        <f t="shared" si="40"/>
        <v>3.7936764800000002</v>
      </c>
      <c r="BF24" s="177">
        <f t="shared" si="40"/>
        <v>3.65793882</v>
      </c>
      <c r="BG24" s="177">
        <f t="shared" si="40"/>
        <v>3.5222011599999998</v>
      </c>
      <c r="BH24" s="177">
        <f t="shared" si="40"/>
        <v>3.3864634999999996</v>
      </c>
      <c r="BI24" s="177">
        <f t="shared" si="40"/>
        <v>3.2507258399999994</v>
      </c>
      <c r="BJ24" s="177">
        <f t="shared" si="40"/>
        <v>3.1149881799999992</v>
      </c>
      <c r="BK24" s="177">
        <f t="shared" si="41"/>
        <v>2.979250519999999</v>
      </c>
      <c r="BL24" s="177">
        <f t="shared" si="41"/>
        <v>2.8435128599999993</v>
      </c>
      <c r="BM24" s="177">
        <f t="shared" si="41"/>
        <v>2.7077751999999995</v>
      </c>
      <c r="BN24" s="177">
        <f t="shared" si="41"/>
        <v>2.5720375399999993</v>
      </c>
      <c r="BO24" s="177">
        <f t="shared" si="41"/>
        <v>2.4362998799999991</v>
      </c>
      <c r="BP24" s="177">
        <f t="shared" si="41"/>
        <v>2.3005622199999993</v>
      </c>
      <c r="BQ24" s="177">
        <f t="shared" si="41"/>
        <v>2.1648245599999991</v>
      </c>
      <c r="BR24" s="177">
        <f t="shared" si="41"/>
        <v>2.0290868999999994</v>
      </c>
      <c r="BS24" s="177">
        <f t="shared" si="41"/>
        <v>1.8933492399999992</v>
      </c>
      <c r="BT24" s="177">
        <f t="shared" si="29"/>
        <v>1.7576115800000001</v>
      </c>
      <c r="BU24" s="177">
        <f t="shared" si="30"/>
        <v>1.4060892640000002</v>
      </c>
      <c r="BV24" s="177">
        <f t="shared" si="30"/>
        <v>1.0545669479999999</v>
      </c>
      <c r="BW24" s="177">
        <f t="shared" si="30"/>
        <v>0.70304463200000011</v>
      </c>
      <c r="BX24" s="177">
        <f t="shared" si="30"/>
        <v>0.35152231600000006</v>
      </c>
      <c r="BY24" s="177">
        <v>0</v>
      </c>
      <c r="BZ24" s="177">
        <f t="shared" si="31"/>
        <v>-0.43202504599999997</v>
      </c>
      <c r="CA24" s="177">
        <f t="shared" si="31"/>
        <v>-0.86405009199999994</v>
      </c>
      <c r="CB24" s="177">
        <f t="shared" si="31"/>
        <v>-1.2960751379999997</v>
      </c>
      <c r="CC24" s="177">
        <f t="shared" si="31"/>
        <v>-1.7281001839999999</v>
      </c>
      <c r="CD24" s="177">
        <f t="shared" si="32"/>
        <v>-2.1601252299999998</v>
      </c>
      <c r="CE24" s="177">
        <f t="shared" si="42"/>
        <v>-2.7634901594999999</v>
      </c>
      <c r="CF24" s="177">
        <f t="shared" si="42"/>
        <v>-3.366855089</v>
      </c>
      <c r="CG24" s="177">
        <f t="shared" si="42"/>
        <v>-3.9702200185000001</v>
      </c>
      <c r="CH24" s="177">
        <f t="shared" si="42"/>
        <v>-4.5735849480000006</v>
      </c>
      <c r="CI24" s="177">
        <f t="shared" si="42"/>
        <v>-5.1769498775000002</v>
      </c>
      <c r="CJ24" s="177">
        <f t="shared" si="42"/>
        <v>-5.7803148069999999</v>
      </c>
      <c r="CK24" s="177">
        <f t="shared" si="42"/>
        <v>-6.3836797364999995</v>
      </c>
      <c r="CL24" s="177">
        <f t="shared" si="42"/>
        <v>-6.9870446659999992</v>
      </c>
      <c r="CM24" s="177">
        <f t="shared" si="42"/>
        <v>-7.5904095954999988</v>
      </c>
      <c r="CN24" s="177">
        <f t="shared" si="42"/>
        <v>-8.1937745249999985</v>
      </c>
      <c r="CO24" s="177">
        <f t="shared" si="43"/>
        <v>-8.7971394544999981</v>
      </c>
      <c r="CP24" s="177">
        <f t="shared" si="43"/>
        <v>-9.4005043839999995</v>
      </c>
      <c r="CQ24" s="177">
        <f t="shared" si="43"/>
        <v>-10.003869313500001</v>
      </c>
      <c r="CR24" s="177">
        <f t="shared" si="43"/>
        <v>-10.607234243000001</v>
      </c>
      <c r="CS24" s="177">
        <f t="shared" si="43"/>
        <v>-11.210599172500002</v>
      </c>
      <c r="CT24" s="177">
        <f t="shared" si="43"/>
        <v>-11.813964102000002</v>
      </c>
      <c r="CU24" s="177">
        <f t="shared" si="43"/>
        <v>-12.417329031500003</v>
      </c>
      <c r="CV24" s="177">
        <f t="shared" si="43"/>
        <v>-13.020693961000003</v>
      </c>
      <c r="CW24" s="177">
        <f t="shared" si="43"/>
        <v>-13.624058890500004</v>
      </c>
      <c r="CX24" s="177">
        <f t="shared" si="33"/>
        <v>-14.22742382</v>
      </c>
      <c r="CY24" s="177">
        <f t="shared" si="44"/>
        <v>-15.0357222372</v>
      </c>
      <c r="CZ24" s="177">
        <f t="shared" si="44"/>
        <v>-15.844020654400001</v>
      </c>
      <c r="DA24" s="177">
        <f t="shared" si="44"/>
        <v>-16.652319071600001</v>
      </c>
      <c r="DB24" s="177">
        <f t="shared" si="44"/>
        <v>-17.460617488800001</v>
      </c>
      <c r="DC24" s="177">
        <f t="shared" si="44"/>
        <v>-18.268915906</v>
      </c>
      <c r="DD24" s="177">
        <f t="shared" si="44"/>
        <v>-19.077214323200003</v>
      </c>
      <c r="DE24" s="177">
        <f t="shared" si="44"/>
        <v>-19.885512740400003</v>
      </c>
      <c r="DF24" s="177">
        <f t="shared" si="44"/>
        <v>-20.693811157600003</v>
      </c>
      <c r="DG24" s="177">
        <f t="shared" si="44"/>
        <v>-21.502109574800002</v>
      </c>
      <c r="DH24" s="177">
        <f t="shared" si="44"/>
        <v>-22.310407992000002</v>
      </c>
      <c r="DI24" s="177">
        <f t="shared" si="45"/>
        <v>-23.118706409200001</v>
      </c>
      <c r="DJ24" s="177">
        <f t="shared" si="45"/>
        <v>-23.927004826400001</v>
      </c>
      <c r="DK24" s="177">
        <f t="shared" si="45"/>
        <v>-24.735303243600001</v>
      </c>
      <c r="DL24" s="177">
        <f t="shared" si="45"/>
        <v>-25.5436016608</v>
      </c>
      <c r="DM24" s="177">
        <f t="shared" si="45"/>
        <v>-26.351900078000003</v>
      </c>
      <c r="DN24" s="177">
        <f t="shared" si="45"/>
        <v>-27.160198495200003</v>
      </c>
      <c r="DO24" s="177">
        <f t="shared" si="45"/>
        <v>-27.968496912400006</v>
      </c>
      <c r="DP24" s="177">
        <f t="shared" si="45"/>
        <v>-28.776795329600006</v>
      </c>
      <c r="DQ24" s="177">
        <f t="shared" si="45"/>
        <v>-29.585093746800005</v>
      </c>
      <c r="DR24" s="177">
        <f t="shared" si="45"/>
        <v>-30.393392164000005</v>
      </c>
      <c r="DS24" s="177">
        <f t="shared" si="45"/>
        <v>-31.201690581200005</v>
      </c>
      <c r="DT24" s="177">
        <f t="shared" si="45"/>
        <v>-32.009988998400011</v>
      </c>
      <c r="DU24" s="177">
        <f t="shared" si="45"/>
        <v>-32.818287415600011</v>
      </c>
      <c r="DV24" s="177">
        <f t="shared" si="45"/>
        <v>-33.626585832800011</v>
      </c>
      <c r="DW24" s="177">
        <f t="shared" si="34"/>
        <v>-34.434884250000003</v>
      </c>
      <c r="DX24" s="177">
        <f t="shared" si="46"/>
        <v>-36.196116193600005</v>
      </c>
      <c r="DY24" s="177">
        <f t="shared" si="46"/>
        <v>-37.9573481372</v>
      </c>
      <c r="DZ24" s="177">
        <f t="shared" si="46"/>
        <v>-39.718580080800002</v>
      </c>
      <c r="EA24" s="177">
        <f t="shared" si="46"/>
        <v>-41.479812024400005</v>
      </c>
      <c r="EB24" s="177">
        <f t="shared" si="46"/>
        <v>-43.241043968</v>
      </c>
      <c r="EC24" s="177">
        <f t="shared" si="46"/>
        <v>-45.002275911600002</v>
      </c>
      <c r="ED24" s="177">
        <f t="shared" si="46"/>
        <v>-46.763507855200004</v>
      </c>
      <c r="EE24" s="177">
        <f t="shared" si="46"/>
        <v>-48.524739798799999</v>
      </c>
      <c r="EF24" s="177">
        <f t="shared" si="46"/>
        <v>-50.285971742400001</v>
      </c>
      <c r="EG24" s="177">
        <f t="shared" si="46"/>
        <v>-52.047203686000003</v>
      </c>
      <c r="EH24" s="177">
        <f t="shared" si="47"/>
        <v>-53.808435629599998</v>
      </c>
      <c r="EI24" s="177">
        <f t="shared" si="47"/>
        <v>-55.569667573199993</v>
      </c>
      <c r="EJ24" s="177">
        <f t="shared" si="47"/>
        <v>-57.330899516800002</v>
      </c>
      <c r="EK24" s="177">
        <f t="shared" si="47"/>
        <v>-59.092131460399997</v>
      </c>
      <c r="EL24" s="177">
        <f t="shared" si="47"/>
        <v>-60.853363404</v>
      </c>
      <c r="EM24" s="177">
        <f t="shared" si="47"/>
        <v>-62.614595347600002</v>
      </c>
      <c r="EN24" s="177">
        <f t="shared" si="47"/>
        <v>-64.375827291200011</v>
      </c>
      <c r="EO24" s="177">
        <f t="shared" si="47"/>
        <v>-66.137059234800006</v>
      </c>
      <c r="EP24" s="177">
        <f t="shared" si="47"/>
        <v>-67.898291178400001</v>
      </c>
      <c r="EQ24" s="177">
        <f t="shared" si="47"/>
        <v>-69.65952312200001</v>
      </c>
      <c r="ER24" s="177">
        <f t="shared" si="47"/>
        <v>-71.420755065600005</v>
      </c>
      <c r="ES24" s="177">
        <f t="shared" si="47"/>
        <v>-73.181987009200014</v>
      </c>
      <c r="ET24" s="177">
        <f t="shared" si="47"/>
        <v>-74.943218952800009</v>
      </c>
      <c r="EU24" s="177">
        <f t="shared" si="47"/>
        <v>-76.704450896400004</v>
      </c>
      <c r="EV24" s="177">
        <f t="shared" si="35"/>
        <v>-78.465682839999999</v>
      </c>
    </row>
    <row r="25" spans="1:152" x14ac:dyDescent="0.25">
      <c r="A25" s="84">
        <v>37561</v>
      </c>
      <c r="B25" s="177">
        <f t="shared" si="26"/>
        <v>-64.357055500000001</v>
      </c>
      <c r="C25" s="177">
        <f t="shared" ref="C25:L36" si="48">(($B25-$AA25)*C$2)+$AA25</f>
        <v>-62.447125906799997</v>
      </c>
      <c r="D25" s="177">
        <f t="shared" si="48"/>
        <v>-60.537196313599999</v>
      </c>
      <c r="E25" s="177">
        <f t="shared" si="48"/>
        <v>-58.627266720399994</v>
      </c>
      <c r="F25" s="177">
        <f t="shared" si="48"/>
        <v>-56.717337127199997</v>
      </c>
      <c r="G25" s="177">
        <f t="shared" si="48"/>
        <v>-54.807407533999992</v>
      </c>
      <c r="H25" s="177">
        <f t="shared" si="48"/>
        <v>-52.897477940799988</v>
      </c>
      <c r="I25" s="177">
        <f t="shared" si="48"/>
        <v>-50.98754834759999</v>
      </c>
      <c r="J25" s="177">
        <f t="shared" si="48"/>
        <v>-49.077618754399985</v>
      </c>
      <c r="K25" s="177">
        <f t="shared" si="48"/>
        <v>-47.167689161199988</v>
      </c>
      <c r="L25" s="177">
        <f t="shared" si="48"/>
        <v>-45.257759567999983</v>
      </c>
      <c r="M25" s="177">
        <f t="shared" ref="M25:Z36" si="49">(($B25-$AA25)*M$2)+$AA25</f>
        <v>-43.347829974799978</v>
      </c>
      <c r="N25" s="177">
        <f t="shared" si="49"/>
        <v>-41.437900381599981</v>
      </c>
      <c r="O25" s="177">
        <f t="shared" si="49"/>
        <v>-39.527970788399983</v>
      </c>
      <c r="P25" s="177">
        <f t="shared" si="49"/>
        <v>-37.618041195199979</v>
      </c>
      <c r="Q25" s="177">
        <f t="shared" si="49"/>
        <v>-35.708111601999981</v>
      </c>
      <c r="R25" s="177">
        <f t="shared" si="49"/>
        <v>-33.798182008799984</v>
      </c>
      <c r="S25" s="177">
        <f t="shared" si="49"/>
        <v>-31.888252415599986</v>
      </c>
      <c r="T25" s="177">
        <f t="shared" si="49"/>
        <v>-29.978322822399985</v>
      </c>
      <c r="U25" s="177">
        <f t="shared" si="49"/>
        <v>-28.068393229199984</v>
      </c>
      <c r="V25" s="177">
        <f t="shared" si="49"/>
        <v>-26.158463635999986</v>
      </c>
      <c r="W25" s="177">
        <f t="shared" si="49"/>
        <v>-24.248534042799982</v>
      </c>
      <c r="X25" s="177">
        <f t="shared" si="49"/>
        <v>-22.338604449599984</v>
      </c>
      <c r="Y25" s="177">
        <f t="shared" si="49"/>
        <v>-20.428674856399983</v>
      </c>
      <c r="Z25" s="177">
        <f t="shared" si="49"/>
        <v>-18.518745263199982</v>
      </c>
      <c r="AA25" s="177">
        <f t="shared" si="27"/>
        <v>-16.608815669999998</v>
      </c>
      <c r="AB25" s="177">
        <f t="shared" ref="AB25:AK36" si="50">(($AA25-$AZ25)*AB$2)+$AZ25</f>
        <v>-16.000026868399999</v>
      </c>
      <c r="AC25" s="177">
        <f t="shared" si="50"/>
        <v>-15.391238066799998</v>
      </c>
      <c r="AD25" s="177">
        <f t="shared" si="50"/>
        <v>-14.782449265199997</v>
      </c>
      <c r="AE25" s="177">
        <f t="shared" si="50"/>
        <v>-14.173660463599997</v>
      </c>
      <c r="AF25" s="177">
        <f t="shared" si="50"/>
        <v>-13.564871661999996</v>
      </c>
      <c r="AG25" s="177">
        <f t="shared" si="50"/>
        <v>-12.956082860399995</v>
      </c>
      <c r="AH25" s="177">
        <f t="shared" si="50"/>
        <v>-12.347294058799996</v>
      </c>
      <c r="AI25" s="177">
        <f t="shared" si="50"/>
        <v>-11.738505257199995</v>
      </c>
      <c r="AJ25" s="177">
        <f t="shared" si="50"/>
        <v>-11.129716455599993</v>
      </c>
      <c r="AK25" s="177">
        <f t="shared" si="50"/>
        <v>-10.520927653999994</v>
      </c>
      <c r="AL25" s="177">
        <f t="shared" ref="AL25:AY36" si="51">(($AA25-$AZ25)*AL$2)+$AZ25</f>
        <v>-9.9121388523999929</v>
      </c>
      <c r="AM25" s="177">
        <f t="shared" si="51"/>
        <v>-9.3033500507999918</v>
      </c>
      <c r="AN25" s="177">
        <f t="shared" si="51"/>
        <v>-8.6945612491999924</v>
      </c>
      <c r="AO25" s="177">
        <f t="shared" si="51"/>
        <v>-8.085772447599993</v>
      </c>
      <c r="AP25" s="177">
        <f t="shared" si="51"/>
        <v>-7.4769836459999937</v>
      </c>
      <c r="AQ25" s="177">
        <f t="shared" si="51"/>
        <v>-6.8681948443999943</v>
      </c>
      <c r="AR25" s="177">
        <f t="shared" si="51"/>
        <v>-6.2594060427999949</v>
      </c>
      <c r="AS25" s="177">
        <f t="shared" si="51"/>
        <v>-5.6506172411999946</v>
      </c>
      <c r="AT25" s="177">
        <f t="shared" si="51"/>
        <v>-5.0418284395999944</v>
      </c>
      <c r="AU25" s="177">
        <f t="shared" si="51"/>
        <v>-4.433039637999995</v>
      </c>
      <c r="AV25" s="177">
        <f t="shared" si="51"/>
        <v>-3.8242508363999947</v>
      </c>
      <c r="AW25" s="177">
        <f t="shared" si="51"/>
        <v>-3.2154620347999945</v>
      </c>
      <c r="AX25" s="177">
        <f t="shared" si="51"/>
        <v>-2.6066732331999942</v>
      </c>
      <c r="AY25" s="177">
        <f t="shared" si="51"/>
        <v>-1.9978844315999946</v>
      </c>
      <c r="AZ25" s="177">
        <f t="shared" si="28"/>
        <v>-1.3890956299999999</v>
      </c>
      <c r="BA25" s="177">
        <f t="shared" ref="BA25:BJ36" si="52">(($AZ25-$BT25)*BA$2)+$BT25</f>
        <v>-1.285067556</v>
      </c>
      <c r="BB25" s="177">
        <f t="shared" si="52"/>
        <v>-1.1810394819999996</v>
      </c>
      <c r="BC25" s="177">
        <f t="shared" si="52"/>
        <v>-1.0770114079999997</v>
      </c>
      <c r="BD25" s="177">
        <f t="shared" si="52"/>
        <v>-0.9729833339999997</v>
      </c>
      <c r="BE25" s="177">
        <f t="shared" si="52"/>
        <v>-0.86895525999999956</v>
      </c>
      <c r="BF25" s="177">
        <f t="shared" si="52"/>
        <v>-0.76492718599999943</v>
      </c>
      <c r="BG25" s="177">
        <f t="shared" si="52"/>
        <v>-0.66089911199999929</v>
      </c>
      <c r="BH25" s="177">
        <f t="shared" si="52"/>
        <v>-0.55687103799999915</v>
      </c>
      <c r="BI25" s="177">
        <f t="shared" si="52"/>
        <v>-0.45284296399999924</v>
      </c>
      <c r="BJ25" s="177">
        <f t="shared" si="52"/>
        <v>-0.3488148899999991</v>
      </c>
      <c r="BK25" s="177">
        <f t="shared" ref="BK25:BS36" si="53">(($AZ25-$BT25)*BK$2)+$BT25</f>
        <v>-0.24478681599999919</v>
      </c>
      <c r="BL25" s="177">
        <f t="shared" si="53"/>
        <v>-0.14075874199999927</v>
      </c>
      <c r="BM25" s="177">
        <f t="shared" si="53"/>
        <v>-3.6730667999999245E-2</v>
      </c>
      <c r="BN25" s="177">
        <f t="shared" si="53"/>
        <v>6.7297406000000781E-2</v>
      </c>
      <c r="BO25" s="177">
        <f t="shared" si="53"/>
        <v>0.1713254800000007</v>
      </c>
      <c r="BP25" s="177">
        <f t="shared" si="53"/>
        <v>0.27535355400000072</v>
      </c>
      <c r="BQ25" s="177">
        <f t="shared" si="53"/>
        <v>0.37938162800000069</v>
      </c>
      <c r="BR25" s="177">
        <f t="shared" si="53"/>
        <v>0.48340970200000066</v>
      </c>
      <c r="BS25" s="177">
        <f t="shared" si="53"/>
        <v>0.58743777600000069</v>
      </c>
      <c r="BT25" s="177">
        <f t="shared" si="29"/>
        <v>0.69146585000000005</v>
      </c>
      <c r="BU25" s="177">
        <f t="shared" si="30"/>
        <v>0.55317268000000008</v>
      </c>
      <c r="BV25" s="177">
        <f t="shared" si="30"/>
        <v>0.41487951000000001</v>
      </c>
      <c r="BW25" s="177">
        <f t="shared" si="30"/>
        <v>0.27658634000000004</v>
      </c>
      <c r="BX25" s="177">
        <f t="shared" si="30"/>
        <v>0.13829317000000002</v>
      </c>
      <c r="BY25" s="177">
        <v>0</v>
      </c>
      <c r="BZ25" s="177">
        <f t="shared" si="31"/>
        <v>-0.22015555000000001</v>
      </c>
      <c r="CA25" s="177">
        <f t="shared" si="31"/>
        <v>-0.44031110000000001</v>
      </c>
      <c r="CB25" s="177">
        <f t="shared" si="31"/>
        <v>-0.66046664999999993</v>
      </c>
      <c r="CC25" s="177">
        <f t="shared" si="31"/>
        <v>-0.88062220000000002</v>
      </c>
      <c r="CD25" s="177">
        <f t="shared" si="32"/>
        <v>-1.10077775</v>
      </c>
      <c r="CE25" s="177">
        <f t="shared" ref="CE25:CN36" si="54">(($CX25-$CD25)*CE$2)+$CD25</f>
        <v>-1.486675298</v>
      </c>
      <c r="CF25" s="177">
        <f t="shared" si="54"/>
        <v>-1.8725728460000002</v>
      </c>
      <c r="CG25" s="177">
        <f t="shared" si="54"/>
        <v>-2.2584703940000002</v>
      </c>
      <c r="CH25" s="177">
        <f t="shared" si="54"/>
        <v>-2.6443679420000001</v>
      </c>
      <c r="CI25" s="177">
        <f t="shared" si="54"/>
        <v>-3.0302654900000001</v>
      </c>
      <c r="CJ25" s="177">
        <f t="shared" si="54"/>
        <v>-3.4161630379999997</v>
      </c>
      <c r="CK25" s="177">
        <f t="shared" si="54"/>
        <v>-3.8020605859999996</v>
      </c>
      <c r="CL25" s="177">
        <f t="shared" si="54"/>
        <v>-4.1879581339999996</v>
      </c>
      <c r="CM25" s="177">
        <f t="shared" si="54"/>
        <v>-4.5738556819999996</v>
      </c>
      <c r="CN25" s="177">
        <f t="shared" si="54"/>
        <v>-4.9597532299999996</v>
      </c>
      <c r="CO25" s="177">
        <f t="shared" ref="CO25:CW36" si="55">(($CX25-$CD25)*CO$2)+$CD25</f>
        <v>-5.3456507779999995</v>
      </c>
      <c r="CP25" s="177">
        <f t="shared" si="55"/>
        <v>-5.7315483259999995</v>
      </c>
      <c r="CQ25" s="177">
        <f t="shared" si="55"/>
        <v>-6.1174458740000004</v>
      </c>
      <c r="CR25" s="177">
        <f t="shared" si="55"/>
        <v>-6.5033434220000004</v>
      </c>
      <c r="CS25" s="177">
        <f t="shared" si="55"/>
        <v>-6.8892409700000012</v>
      </c>
      <c r="CT25" s="177">
        <f t="shared" si="55"/>
        <v>-7.2751385180000012</v>
      </c>
      <c r="CU25" s="177">
        <f t="shared" si="55"/>
        <v>-7.6610360660000021</v>
      </c>
      <c r="CV25" s="177">
        <f t="shared" si="55"/>
        <v>-8.0469336140000021</v>
      </c>
      <c r="CW25" s="177">
        <f t="shared" si="55"/>
        <v>-8.4328311620000029</v>
      </c>
      <c r="CX25" s="177">
        <f t="shared" si="33"/>
        <v>-8.8187287100000002</v>
      </c>
      <c r="CY25" s="177">
        <f t="shared" ref="CY25:DH36" si="56">(($DW25-$CX25)*CY$2)+$CX25</f>
        <v>-9.3983332708000002</v>
      </c>
      <c r="CZ25" s="177">
        <f t="shared" si="56"/>
        <v>-9.9779378316000003</v>
      </c>
      <c r="DA25" s="177">
        <f t="shared" si="56"/>
        <v>-10.5575423924</v>
      </c>
      <c r="DB25" s="177">
        <f t="shared" si="56"/>
        <v>-11.1371469532</v>
      </c>
      <c r="DC25" s="177">
        <f t="shared" si="56"/>
        <v>-11.716751514</v>
      </c>
      <c r="DD25" s="177">
        <f t="shared" si="56"/>
        <v>-12.2963560748</v>
      </c>
      <c r="DE25" s="177">
        <f t="shared" si="56"/>
        <v>-12.8759606356</v>
      </c>
      <c r="DF25" s="177">
        <f t="shared" si="56"/>
        <v>-13.455565196399998</v>
      </c>
      <c r="DG25" s="177">
        <f t="shared" si="56"/>
        <v>-14.035169757199998</v>
      </c>
      <c r="DH25" s="177">
        <f t="shared" si="56"/>
        <v>-14.614774317999998</v>
      </c>
      <c r="DI25" s="177">
        <f t="shared" ref="DI25:DV36" si="57">(($DW25-$CX25)*DI$2)+$CX25</f>
        <v>-15.194378878799998</v>
      </c>
      <c r="DJ25" s="177">
        <f t="shared" si="57"/>
        <v>-15.773983439599998</v>
      </c>
      <c r="DK25" s="177">
        <f t="shared" si="57"/>
        <v>-16.353588000399998</v>
      </c>
      <c r="DL25" s="177">
        <f t="shared" si="57"/>
        <v>-16.933192561199998</v>
      </c>
      <c r="DM25" s="177">
        <f t="shared" si="57"/>
        <v>-17.512797121999998</v>
      </c>
      <c r="DN25" s="177">
        <f t="shared" si="57"/>
        <v>-18.092401682799998</v>
      </c>
      <c r="DO25" s="177">
        <f t="shared" si="57"/>
        <v>-18.672006243600002</v>
      </c>
      <c r="DP25" s="177">
        <f t="shared" si="57"/>
        <v>-19.251610804400002</v>
      </c>
      <c r="DQ25" s="177">
        <f t="shared" si="57"/>
        <v>-19.831215365200002</v>
      </c>
      <c r="DR25" s="177">
        <f t="shared" si="57"/>
        <v>-20.410819926000002</v>
      </c>
      <c r="DS25" s="177">
        <f t="shared" si="57"/>
        <v>-20.990424486800002</v>
      </c>
      <c r="DT25" s="177">
        <f t="shared" si="57"/>
        <v>-21.570029047600002</v>
      </c>
      <c r="DU25" s="177">
        <f t="shared" si="57"/>
        <v>-22.149633608400002</v>
      </c>
      <c r="DV25" s="177">
        <f t="shared" si="57"/>
        <v>-22.729238169200002</v>
      </c>
      <c r="DW25" s="177">
        <f t="shared" si="34"/>
        <v>-23.308842729999999</v>
      </c>
      <c r="DX25" s="177">
        <f t="shared" ref="DX25:EG36" si="58">(($EV25-$DW25)*DX$2)+$DW25</f>
        <v>-24.644102483599998</v>
      </c>
      <c r="DY25" s="177">
        <f t="shared" si="58"/>
        <v>-25.9793622372</v>
      </c>
      <c r="DZ25" s="177">
        <f t="shared" si="58"/>
        <v>-27.314621990799999</v>
      </c>
      <c r="EA25" s="177">
        <f t="shared" si="58"/>
        <v>-28.649881744399998</v>
      </c>
      <c r="EB25" s="177">
        <f t="shared" si="58"/>
        <v>-29.985141498000001</v>
      </c>
      <c r="EC25" s="177">
        <f t="shared" si="58"/>
        <v>-31.3204012516</v>
      </c>
      <c r="ED25" s="177">
        <f t="shared" si="58"/>
        <v>-32.655661005200002</v>
      </c>
      <c r="EE25" s="177">
        <f t="shared" si="58"/>
        <v>-33.990920758800002</v>
      </c>
      <c r="EF25" s="177">
        <f t="shared" si="58"/>
        <v>-35.326180512400001</v>
      </c>
      <c r="EG25" s="177">
        <f t="shared" si="58"/>
        <v>-36.661440266</v>
      </c>
      <c r="EH25" s="177">
        <f t="shared" ref="EH25:EU36" si="59">(($EV25-$DW25)*EH$2)+$DW25</f>
        <v>-37.996700019599999</v>
      </c>
      <c r="EI25" s="177">
        <f t="shared" si="59"/>
        <v>-39.331959773199998</v>
      </c>
      <c r="EJ25" s="177">
        <f t="shared" si="59"/>
        <v>-40.667219526799997</v>
      </c>
      <c r="EK25" s="177">
        <f t="shared" si="59"/>
        <v>-42.002479280399996</v>
      </c>
      <c r="EL25" s="177">
        <f t="shared" si="59"/>
        <v>-43.337739034000002</v>
      </c>
      <c r="EM25" s="177">
        <f t="shared" si="59"/>
        <v>-44.672998787600001</v>
      </c>
      <c r="EN25" s="177">
        <f t="shared" si="59"/>
        <v>-46.008258541200007</v>
      </c>
      <c r="EO25" s="177">
        <f t="shared" si="59"/>
        <v>-47.343518294800006</v>
      </c>
      <c r="EP25" s="177">
        <f t="shared" si="59"/>
        <v>-48.678778048400005</v>
      </c>
      <c r="EQ25" s="177">
        <f t="shared" si="59"/>
        <v>-50.014037802000004</v>
      </c>
      <c r="ER25" s="177">
        <f t="shared" si="59"/>
        <v>-51.34929755560001</v>
      </c>
      <c r="ES25" s="177">
        <f t="shared" si="59"/>
        <v>-52.684557309200009</v>
      </c>
      <c r="ET25" s="177">
        <f t="shared" si="59"/>
        <v>-54.019817062800016</v>
      </c>
      <c r="EU25" s="177">
        <f t="shared" si="59"/>
        <v>-55.355076816400015</v>
      </c>
      <c r="EV25" s="177">
        <f t="shared" si="35"/>
        <v>-56.690336569999999</v>
      </c>
    </row>
    <row r="26" spans="1:152" x14ac:dyDescent="0.25">
      <c r="A26" s="84">
        <v>37591</v>
      </c>
      <c r="B26" s="177">
        <f t="shared" si="26"/>
        <v>-52.804041099999999</v>
      </c>
      <c r="C26" s="177">
        <f t="shared" si="48"/>
        <v>-50.922856230000001</v>
      </c>
      <c r="D26" s="177">
        <f t="shared" si="48"/>
        <v>-49.041671359999995</v>
      </c>
      <c r="E26" s="177">
        <f t="shared" si="48"/>
        <v>-47.160486489999997</v>
      </c>
      <c r="F26" s="177">
        <f t="shared" si="48"/>
        <v>-45.279301619999991</v>
      </c>
      <c r="G26" s="177">
        <f t="shared" si="48"/>
        <v>-43.398116749999993</v>
      </c>
      <c r="H26" s="177">
        <f t="shared" si="48"/>
        <v>-41.516931879999987</v>
      </c>
      <c r="I26" s="177">
        <f t="shared" si="48"/>
        <v>-39.635747009999989</v>
      </c>
      <c r="J26" s="177">
        <f t="shared" si="48"/>
        <v>-37.754562139999983</v>
      </c>
      <c r="K26" s="177">
        <f t="shared" si="48"/>
        <v>-35.873377269999985</v>
      </c>
      <c r="L26" s="177">
        <f t="shared" si="48"/>
        <v>-33.992192399999979</v>
      </c>
      <c r="M26" s="177">
        <f t="shared" si="49"/>
        <v>-32.111007529999981</v>
      </c>
      <c r="N26" s="177">
        <f t="shared" si="49"/>
        <v>-30.229822659999979</v>
      </c>
      <c r="O26" s="177">
        <f t="shared" si="49"/>
        <v>-28.348637789999977</v>
      </c>
      <c r="P26" s="177">
        <f t="shared" si="49"/>
        <v>-26.467452919999978</v>
      </c>
      <c r="Q26" s="177">
        <f t="shared" si="49"/>
        <v>-24.58626804999998</v>
      </c>
      <c r="R26" s="177">
        <f t="shared" si="49"/>
        <v>-22.705083179999981</v>
      </c>
      <c r="S26" s="177">
        <f t="shared" si="49"/>
        <v>-20.823898309999983</v>
      </c>
      <c r="T26" s="177">
        <f t="shared" si="49"/>
        <v>-18.942713439999984</v>
      </c>
      <c r="U26" s="177">
        <f t="shared" si="49"/>
        <v>-17.061528569999982</v>
      </c>
      <c r="V26" s="177">
        <f t="shared" si="49"/>
        <v>-15.180343699999984</v>
      </c>
      <c r="W26" s="177">
        <f t="shared" si="49"/>
        <v>-13.299158829999984</v>
      </c>
      <c r="X26" s="177">
        <f t="shared" si="49"/>
        <v>-11.417973959999983</v>
      </c>
      <c r="Y26" s="177">
        <f t="shared" si="49"/>
        <v>-9.5367890899999832</v>
      </c>
      <c r="Z26" s="177">
        <f t="shared" si="49"/>
        <v>-7.655604219999983</v>
      </c>
      <c r="AA26" s="177">
        <f t="shared" si="27"/>
        <v>-5.7744193499999996</v>
      </c>
      <c r="AB26" s="177">
        <f t="shared" si="50"/>
        <v>-5.4184147847999977</v>
      </c>
      <c r="AC26" s="177">
        <f t="shared" si="50"/>
        <v>-5.0624102195999985</v>
      </c>
      <c r="AD26" s="177">
        <f t="shared" si="50"/>
        <v>-4.7064056543999984</v>
      </c>
      <c r="AE26" s="177">
        <f t="shared" si="50"/>
        <v>-4.3504010891999974</v>
      </c>
      <c r="AF26" s="177">
        <f t="shared" si="50"/>
        <v>-3.9943965239999972</v>
      </c>
      <c r="AG26" s="177">
        <f t="shared" si="50"/>
        <v>-3.6383919587999971</v>
      </c>
      <c r="AH26" s="177">
        <f t="shared" si="50"/>
        <v>-3.282387393599997</v>
      </c>
      <c r="AI26" s="177">
        <f t="shared" si="50"/>
        <v>-2.9263828283999969</v>
      </c>
      <c r="AJ26" s="177">
        <f t="shared" si="50"/>
        <v>-2.5703782631999967</v>
      </c>
      <c r="AK26" s="177">
        <f t="shared" si="50"/>
        <v>-2.2143736979999957</v>
      </c>
      <c r="AL26" s="177">
        <f t="shared" si="51"/>
        <v>-1.8583691327999956</v>
      </c>
      <c r="AM26" s="177">
        <f t="shared" si="51"/>
        <v>-1.5023645675999955</v>
      </c>
      <c r="AN26" s="177">
        <f t="shared" si="51"/>
        <v>-1.1463600023999962</v>
      </c>
      <c r="AO26" s="177">
        <f t="shared" si="51"/>
        <v>-0.79035543719999612</v>
      </c>
      <c r="AP26" s="177">
        <f t="shared" si="51"/>
        <v>-0.43435087199999645</v>
      </c>
      <c r="AQ26" s="177">
        <f t="shared" si="51"/>
        <v>-7.8346306799996324E-2</v>
      </c>
      <c r="AR26" s="177">
        <f t="shared" si="51"/>
        <v>0.27765825840000335</v>
      </c>
      <c r="AS26" s="177">
        <f t="shared" si="51"/>
        <v>0.63366282360000303</v>
      </c>
      <c r="AT26" s="177">
        <f t="shared" si="51"/>
        <v>0.98966738880000316</v>
      </c>
      <c r="AU26" s="177">
        <f t="shared" si="51"/>
        <v>1.3456719540000031</v>
      </c>
      <c r="AV26" s="177">
        <f t="shared" si="51"/>
        <v>1.701676519200003</v>
      </c>
      <c r="AW26" s="177">
        <f t="shared" si="51"/>
        <v>2.0576810844000031</v>
      </c>
      <c r="AX26" s="177">
        <f t="shared" si="51"/>
        <v>2.4136856496000032</v>
      </c>
      <c r="AY26" s="177">
        <f t="shared" si="51"/>
        <v>2.7696902148000029</v>
      </c>
      <c r="AZ26" s="177">
        <f t="shared" si="28"/>
        <v>3.1256947799999999</v>
      </c>
      <c r="BA26" s="177">
        <f t="shared" si="52"/>
        <v>3.0390456690000001</v>
      </c>
      <c r="BB26" s="177">
        <f t="shared" si="52"/>
        <v>2.9523965579999998</v>
      </c>
      <c r="BC26" s="177">
        <f t="shared" si="52"/>
        <v>2.8657474469999995</v>
      </c>
      <c r="BD26" s="177">
        <f t="shared" si="52"/>
        <v>2.7790983359999997</v>
      </c>
      <c r="BE26" s="177">
        <f t="shared" si="52"/>
        <v>2.6924492249999998</v>
      </c>
      <c r="BF26" s="177">
        <f t="shared" si="52"/>
        <v>2.6058001139999996</v>
      </c>
      <c r="BG26" s="177">
        <f t="shared" si="52"/>
        <v>2.5191510029999993</v>
      </c>
      <c r="BH26" s="177">
        <f t="shared" si="52"/>
        <v>2.4325018919999994</v>
      </c>
      <c r="BI26" s="177">
        <f t="shared" si="52"/>
        <v>2.3458527809999992</v>
      </c>
      <c r="BJ26" s="177">
        <f t="shared" si="52"/>
        <v>2.2592036699999993</v>
      </c>
      <c r="BK26" s="177">
        <f t="shared" si="53"/>
        <v>2.1725545589999995</v>
      </c>
      <c r="BL26" s="177">
        <f t="shared" si="53"/>
        <v>2.0859054479999992</v>
      </c>
      <c r="BM26" s="177">
        <f t="shared" si="53"/>
        <v>1.9992563369999994</v>
      </c>
      <c r="BN26" s="177">
        <f t="shared" si="53"/>
        <v>1.9126072259999995</v>
      </c>
      <c r="BO26" s="177">
        <f t="shared" si="53"/>
        <v>1.8259581149999995</v>
      </c>
      <c r="BP26" s="177">
        <f t="shared" si="53"/>
        <v>1.7393090039999994</v>
      </c>
      <c r="BQ26" s="177">
        <f t="shared" si="53"/>
        <v>1.6526598929999996</v>
      </c>
      <c r="BR26" s="177">
        <f t="shared" si="53"/>
        <v>1.5660107819999995</v>
      </c>
      <c r="BS26" s="177">
        <f t="shared" si="53"/>
        <v>1.4793616709999995</v>
      </c>
      <c r="BT26" s="177">
        <f t="shared" si="29"/>
        <v>1.3927125600000001</v>
      </c>
      <c r="BU26" s="177">
        <f t="shared" si="30"/>
        <v>1.1141700480000001</v>
      </c>
      <c r="BV26" s="177">
        <f t="shared" si="30"/>
        <v>0.83562753600000006</v>
      </c>
      <c r="BW26" s="177">
        <f t="shared" si="30"/>
        <v>0.55708502400000004</v>
      </c>
      <c r="BX26" s="177">
        <f t="shared" si="30"/>
        <v>0.27854251200000002</v>
      </c>
      <c r="BY26" s="177">
        <v>0</v>
      </c>
      <c r="BZ26" s="177">
        <f t="shared" si="31"/>
        <v>-0.34040862399999999</v>
      </c>
      <c r="CA26" s="177">
        <f t="shared" si="31"/>
        <v>-0.68081724799999999</v>
      </c>
      <c r="CB26" s="177">
        <f t="shared" si="31"/>
        <v>-1.0212258719999998</v>
      </c>
      <c r="CC26" s="177">
        <f t="shared" si="31"/>
        <v>-1.361634496</v>
      </c>
      <c r="CD26" s="177">
        <f t="shared" si="32"/>
        <v>-1.7020431199999999</v>
      </c>
      <c r="CE26" s="177">
        <f t="shared" si="54"/>
        <v>-2.1636067404999997</v>
      </c>
      <c r="CF26" s="177">
        <f t="shared" si="54"/>
        <v>-2.6251703609999999</v>
      </c>
      <c r="CG26" s="177">
        <f t="shared" si="54"/>
        <v>-3.0867339815000001</v>
      </c>
      <c r="CH26" s="177">
        <f t="shared" si="54"/>
        <v>-3.5482976019999999</v>
      </c>
      <c r="CI26" s="177">
        <f t="shared" si="54"/>
        <v>-4.0098612224999997</v>
      </c>
      <c r="CJ26" s="177">
        <f t="shared" si="54"/>
        <v>-4.4714248429999994</v>
      </c>
      <c r="CK26" s="177">
        <f t="shared" si="54"/>
        <v>-4.9329884634999992</v>
      </c>
      <c r="CL26" s="177">
        <f t="shared" si="54"/>
        <v>-5.394552083999999</v>
      </c>
      <c r="CM26" s="177">
        <f t="shared" si="54"/>
        <v>-5.8561157044999987</v>
      </c>
      <c r="CN26" s="177">
        <f t="shared" si="54"/>
        <v>-6.3176793249999985</v>
      </c>
      <c r="CO26" s="177">
        <f t="shared" si="55"/>
        <v>-6.7792429454999992</v>
      </c>
      <c r="CP26" s="177">
        <f t="shared" si="55"/>
        <v>-7.2408065659999989</v>
      </c>
      <c r="CQ26" s="177">
        <f t="shared" si="55"/>
        <v>-7.7023701864999996</v>
      </c>
      <c r="CR26" s="177">
        <f t="shared" si="55"/>
        <v>-8.1639338069999994</v>
      </c>
      <c r="CS26" s="177">
        <f t="shared" si="55"/>
        <v>-8.6254974275000009</v>
      </c>
      <c r="CT26" s="177">
        <f t="shared" si="55"/>
        <v>-9.0870610480000007</v>
      </c>
      <c r="CU26" s="177">
        <f t="shared" si="55"/>
        <v>-9.5486246685000005</v>
      </c>
      <c r="CV26" s="177">
        <f t="shared" si="55"/>
        <v>-10.010188289000002</v>
      </c>
      <c r="CW26" s="177">
        <f t="shared" si="55"/>
        <v>-10.4717519095</v>
      </c>
      <c r="CX26" s="177">
        <f t="shared" si="33"/>
        <v>-10.93331553</v>
      </c>
      <c r="CY26" s="177">
        <f t="shared" si="56"/>
        <v>-11.526403569599999</v>
      </c>
      <c r="CZ26" s="177">
        <f t="shared" si="56"/>
        <v>-12.119491609200001</v>
      </c>
      <c r="DA26" s="177">
        <f t="shared" si="56"/>
        <v>-12.7125796488</v>
      </c>
      <c r="DB26" s="177">
        <f t="shared" si="56"/>
        <v>-13.3056676884</v>
      </c>
      <c r="DC26" s="177">
        <f t="shared" si="56"/>
        <v>-13.898755727999999</v>
      </c>
      <c r="DD26" s="177">
        <f t="shared" si="56"/>
        <v>-14.491843767599999</v>
      </c>
      <c r="DE26" s="177">
        <f t="shared" si="56"/>
        <v>-15.0849318072</v>
      </c>
      <c r="DF26" s="177">
        <f t="shared" si="56"/>
        <v>-15.6780198468</v>
      </c>
      <c r="DG26" s="177">
        <f t="shared" si="56"/>
        <v>-16.271107886399999</v>
      </c>
      <c r="DH26" s="177">
        <f t="shared" si="56"/>
        <v>-16.864195926000001</v>
      </c>
      <c r="DI26" s="177">
        <f t="shared" si="57"/>
        <v>-17.457283965599999</v>
      </c>
      <c r="DJ26" s="177">
        <f t="shared" si="57"/>
        <v>-18.0503720052</v>
      </c>
      <c r="DK26" s="177">
        <f t="shared" si="57"/>
        <v>-18.643460044799998</v>
      </c>
      <c r="DL26" s="177">
        <f t="shared" si="57"/>
        <v>-19.236548084399999</v>
      </c>
      <c r="DM26" s="177">
        <f t="shared" si="57"/>
        <v>-19.829636123999997</v>
      </c>
      <c r="DN26" s="177">
        <f t="shared" si="57"/>
        <v>-20.422724163600002</v>
      </c>
      <c r="DO26" s="177">
        <f t="shared" si="57"/>
        <v>-21.015812203199999</v>
      </c>
      <c r="DP26" s="177">
        <f t="shared" si="57"/>
        <v>-21.608900242800001</v>
      </c>
      <c r="DQ26" s="177">
        <f t="shared" si="57"/>
        <v>-22.201988282400002</v>
      </c>
      <c r="DR26" s="177">
        <f t="shared" si="57"/>
        <v>-22.795076322</v>
      </c>
      <c r="DS26" s="177">
        <f t="shared" si="57"/>
        <v>-23.388164361600005</v>
      </c>
      <c r="DT26" s="177">
        <f t="shared" si="57"/>
        <v>-23.981252401200003</v>
      </c>
      <c r="DU26" s="177">
        <f t="shared" si="57"/>
        <v>-24.574340440800004</v>
      </c>
      <c r="DV26" s="177">
        <f t="shared" si="57"/>
        <v>-25.167428480400005</v>
      </c>
      <c r="DW26" s="177">
        <f t="shared" si="34"/>
        <v>-25.760516519999999</v>
      </c>
      <c r="DX26" s="177">
        <f t="shared" si="58"/>
        <v>-27.019936261999998</v>
      </c>
      <c r="DY26" s="177">
        <f t="shared" si="58"/>
        <v>-28.279356004</v>
      </c>
      <c r="DZ26" s="177">
        <f t="shared" si="58"/>
        <v>-29.538775745999999</v>
      </c>
      <c r="EA26" s="177">
        <f t="shared" si="58"/>
        <v>-30.798195487999998</v>
      </c>
      <c r="EB26" s="177">
        <f t="shared" si="58"/>
        <v>-32.057615229999996</v>
      </c>
      <c r="EC26" s="177">
        <f t="shared" si="58"/>
        <v>-33.317034972000002</v>
      </c>
      <c r="ED26" s="177">
        <f t="shared" si="58"/>
        <v>-34.576454714</v>
      </c>
      <c r="EE26" s="177">
        <f t="shared" si="58"/>
        <v>-35.835874455999999</v>
      </c>
      <c r="EF26" s="177">
        <f t="shared" si="58"/>
        <v>-37.095294197999998</v>
      </c>
      <c r="EG26" s="177">
        <f t="shared" si="58"/>
        <v>-38.354713939999996</v>
      </c>
      <c r="EH26" s="177">
        <f t="shared" si="59"/>
        <v>-39.614133681999995</v>
      </c>
      <c r="EI26" s="177">
        <f t="shared" si="59"/>
        <v>-40.873553423999994</v>
      </c>
      <c r="EJ26" s="177">
        <f t="shared" si="59"/>
        <v>-42.132973165999999</v>
      </c>
      <c r="EK26" s="177">
        <f t="shared" si="59"/>
        <v>-43.392392907999998</v>
      </c>
      <c r="EL26" s="177">
        <f t="shared" si="59"/>
        <v>-44.651812649999997</v>
      </c>
      <c r="EM26" s="177">
        <f t="shared" si="59"/>
        <v>-45.911232392000002</v>
      </c>
      <c r="EN26" s="177">
        <f t="shared" si="59"/>
        <v>-47.170652134000001</v>
      </c>
      <c r="EO26" s="177">
        <f t="shared" si="59"/>
        <v>-48.430071876</v>
      </c>
      <c r="EP26" s="177">
        <f t="shared" si="59"/>
        <v>-49.689491618000005</v>
      </c>
      <c r="EQ26" s="177">
        <f t="shared" si="59"/>
        <v>-50.948911360000004</v>
      </c>
      <c r="ER26" s="177">
        <f t="shared" si="59"/>
        <v>-52.208331102000002</v>
      </c>
      <c r="ES26" s="177">
        <f t="shared" si="59"/>
        <v>-53.467750844000008</v>
      </c>
      <c r="ET26" s="177">
        <f t="shared" si="59"/>
        <v>-54.727170586000007</v>
      </c>
      <c r="EU26" s="177">
        <f t="shared" si="59"/>
        <v>-55.986590328000005</v>
      </c>
      <c r="EV26" s="177">
        <f t="shared" si="35"/>
        <v>-57.246010069999997</v>
      </c>
    </row>
    <row r="27" spans="1:152" x14ac:dyDescent="0.25">
      <c r="A27" s="84">
        <v>37622</v>
      </c>
      <c r="B27" s="177">
        <f t="shared" si="26"/>
        <v>-30.445993619999999</v>
      </c>
      <c r="C27" s="177">
        <f t="shared" si="48"/>
        <v>-29.402533058399996</v>
      </c>
      <c r="D27" s="177">
        <f t="shared" si="48"/>
        <v>-28.359072496799996</v>
      </c>
      <c r="E27" s="177">
        <f t="shared" si="48"/>
        <v>-27.315611935199996</v>
      </c>
      <c r="F27" s="177">
        <f t="shared" si="48"/>
        <v>-26.272151373599996</v>
      </c>
      <c r="G27" s="177">
        <f t="shared" si="48"/>
        <v>-25.228690811999996</v>
      </c>
      <c r="H27" s="177">
        <f t="shared" si="48"/>
        <v>-24.185230250399989</v>
      </c>
      <c r="I27" s="177">
        <f t="shared" si="48"/>
        <v>-23.14176968879999</v>
      </c>
      <c r="J27" s="177">
        <f t="shared" si="48"/>
        <v>-22.09830912719999</v>
      </c>
      <c r="K27" s="177">
        <f t="shared" si="48"/>
        <v>-21.05484856559999</v>
      </c>
      <c r="L27" s="177">
        <f t="shared" si="48"/>
        <v>-20.01138800399999</v>
      </c>
      <c r="M27" s="177">
        <f t="shared" si="49"/>
        <v>-18.96792744239999</v>
      </c>
      <c r="N27" s="177">
        <f t="shared" si="49"/>
        <v>-17.92446688079999</v>
      </c>
      <c r="O27" s="177">
        <f t="shared" si="49"/>
        <v>-16.88100631919999</v>
      </c>
      <c r="P27" s="177">
        <f t="shared" si="49"/>
        <v>-15.837545757599989</v>
      </c>
      <c r="Q27" s="177">
        <f t="shared" si="49"/>
        <v>-14.79408519599999</v>
      </c>
      <c r="R27" s="177">
        <f t="shared" si="49"/>
        <v>-13.75062463439999</v>
      </c>
      <c r="S27" s="177">
        <f t="shared" si="49"/>
        <v>-12.707164072799991</v>
      </c>
      <c r="T27" s="177">
        <f t="shared" si="49"/>
        <v>-11.663703511199991</v>
      </c>
      <c r="U27" s="177">
        <f t="shared" si="49"/>
        <v>-10.620242949599991</v>
      </c>
      <c r="V27" s="177">
        <f t="shared" si="49"/>
        <v>-9.5767823879999909</v>
      </c>
      <c r="W27" s="177">
        <f t="shared" si="49"/>
        <v>-8.533321826399991</v>
      </c>
      <c r="X27" s="177">
        <f t="shared" si="49"/>
        <v>-7.4898612647999911</v>
      </c>
      <c r="Y27" s="177">
        <f t="shared" si="49"/>
        <v>-6.4464007031999913</v>
      </c>
      <c r="Z27" s="177">
        <f t="shared" si="49"/>
        <v>-5.4029401415999914</v>
      </c>
      <c r="AA27" s="177">
        <f t="shared" si="27"/>
        <v>-4.3594795800000004</v>
      </c>
      <c r="AB27" s="177">
        <f t="shared" si="50"/>
        <v>-4.1539966408</v>
      </c>
      <c r="AC27" s="177">
        <f t="shared" si="50"/>
        <v>-3.9485137016</v>
      </c>
      <c r="AD27" s="177">
        <f t="shared" si="50"/>
        <v>-3.7430307624000005</v>
      </c>
      <c r="AE27" s="177">
        <f t="shared" si="50"/>
        <v>-3.5375478232000002</v>
      </c>
      <c r="AF27" s="177">
        <f t="shared" si="50"/>
        <v>-3.3320648839999998</v>
      </c>
      <c r="AG27" s="177">
        <f t="shared" si="50"/>
        <v>-3.1265819447999994</v>
      </c>
      <c r="AH27" s="177">
        <f t="shared" si="50"/>
        <v>-2.9210990055999995</v>
      </c>
      <c r="AI27" s="177">
        <f t="shared" si="50"/>
        <v>-2.7156160663999991</v>
      </c>
      <c r="AJ27" s="177">
        <f t="shared" si="50"/>
        <v>-2.5101331271999991</v>
      </c>
      <c r="AK27" s="177">
        <f t="shared" si="50"/>
        <v>-2.3046501879999988</v>
      </c>
      <c r="AL27" s="177">
        <f t="shared" si="51"/>
        <v>-2.0991672487999984</v>
      </c>
      <c r="AM27" s="177">
        <f t="shared" si="51"/>
        <v>-1.8936843095999984</v>
      </c>
      <c r="AN27" s="177">
        <f t="shared" si="51"/>
        <v>-1.6882013703999985</v>
      </c>
      <c r="AO27" s="177">
        <f t="shared" si="51"/>
        <v>-1.4827184311999986</v>
      </c>
      <c r="AP27" s="177">
        <f t="shared" si="51"/>
        <v>-1.2772354919999986</v>
      </c>
      <c r="AQ27" s="177">
        <f t="shared" si="51"/>
        <v>-1.0717525527999987</v>
      </c>
      <c r="AR27" s="177">
        <f t="shared" si="51"/>
        <v>-0.86626961359999866</v>
      </c>
      <c r="AS27" s="177">
        <f t="shared" si="51"/>
        <v>-0.66078667439999872</v>
      </c>
      <c r="AT27" s="177">
        <f t="shared" si="51"/>
        <v>-0.45530373519999856</v>
      </c>
      <c r="AU27" s="177">
        <f t="shared" si="51"/>
        <v>-0.24982079599999862</v>
      </c>
      <c r="AV27" s="177">
        <f t="shared" si="51"/>
        <v>-4.4337856799998465E-2</v>
      </c>
      <c r="AW27" s="177">
        <f t="shared" si="51"/>
        <v>0.16114508240000158</v>
      </c>
      <c r="AX27" s="177">
        <f t="shared" si="51"/>
        <v>0.36662802160000169</v>
      </c>
      <c r="AY27" s="177">
        <f t="shared" si="51"/>
        <v>0.57211096080000168</v>
      </c>
      <c r="AZ27" s="177">
        <f t="shared" si="28"/>
        <v>0.77759389999999995</v>
      </c>
      <c r="BA27" s="177">
        <f t="shared" si="52"/>
        <v>0.76600399999999991</v>
      </c>
      <c r="BB27" s="177">
        <f t="shared" si="52"/>
        <v>0.75441409999999998</v>
      </c>
      <c r="BC27" s="177">
        <f t="shared" si="52"/>
        <v>0.74282419999999993</v>
      </c>
      <c r="BD27" s="177">
        <f t="shared" si="52"/>
        <v>0.73123429999999989</v>
      </c>
      <c r="BE27" s="177">
        <f t="shared" si="52"/>
        <v>0.71964439999999996</v>
      </c>
      <c r="BF27" s="177">
        <f t="shared" si="52"/>
        <v>0.70805449999999992</v>
      </c>
      <c r="BG27" s="177">
        <f t="shared" si="52"/>
        <v>0.69646459999999988</v>
      </c>
      <c r="BH27" s="177">
        <f t="shared" si="52"/>
        <v>0.68487469999999995</v>
      </c>
      <c r="BI27" s="177">
        <f t="shared" si="52"/>
        <v>0.67328479999999991</v>
      </c>
      <c r="BJ27" s="177">
        <f t="shared" si="52"/>
        <v>0.66169489999999986</v>
      </c>
      <c r="BK27" s="177">
        <f t="shared" si="53"/>
        <v>0.65010499999999993</v>
      </c>
      <c r="BL27" s="177">
        <f t="shared" si="53"/>
        <v>0.63851509999999989</v>
      </c>
      <c r="BM27" s="177">
        <f t="shared" si="53"/>
        <v>0.62692519999999985</v>
      </c>
      <c r="BN27" s="177">
        <f t="shared" si="53"/>
        <v>0.61533529999999992</v>
      </c>
      <c r="BO27" s="177">
        <f t="shared" si="53"/>
        <v>0.60374539999999988</v>
      </c>
      <c r="BP27" s="177">
        <f t="shared" si="53"/>
        <v>0.59215549999999995</v>
      </c>
      <c r="BQ27" s="177">
        <f t="shared" si="53"/>
        <v>0.5805655999999999</v>
      </c>
      <c r="BR27" s="177">
        <f t="shared" si="53"/>
        <v>0.56897569999999997</v>
      </c>
      <c r="BS27" s="177">
        <f t="shared" si="53"/>
        <v>0.55738579999999993</v>
      </c>
      <c r="BT27" s="177">
        <f t="shared" si="29"/>
        <v>0.5457959</v>
      </c>
      <c r="BU27" s="177">
        <f t="shared" si="30"/>
        <v>0.43663672000000003</v>
      </c>
      <c r="BV27" s="177">
        <f t="shared" si="30"/>
        <v>0.32747754000000001</v>
      </c>
      <c r="BW27" s="177">
        <f t="shared" si="30"/>
        <v>0.21831836000000002</v>
      </c>
      <c r="BX27" s="177">
        <f t="shared" si="30"/>
        <v>0.10915918000000001</v>
      </c>
      <c r="BY27" s="177">
        <v>0</v>
      </c>
      <c r="BZ27" s="177">
        <f t="shared" si="31"/>
        <v>-0.14188842399999999</v>
      </c>
      <c r="CA27" s="177">
        <f t="shared" si="31"/>
        <v>-0.28377684799999997</v>
      </c>
      <c r="CB27" s="177">
        <f t="shared" si="31"/>
        <v>-0.42566527199999998</v>
      </c>
      <c r="CC27" s="177">
        <f t="shared" si="31"/>
        <v>-0.56755369599999994</v>
      </c>
      <c r="CD27" s="177">
        <f t="shared" si="32"/>
        <v>-0.70944211999999995</v>
      </c>
      <c r="CE27" s="177">
        <f t="shared" si="54"/>
        <v>-0.91799532549999996</v>
      </c>
      <c r="CF27" s="177">
        <f t="shared" si="54"/>
        <v>-1.1265485310000001</v>
      </c>
      <c r="CG27" s="177">
        <f t="shared" si="54"/>
        <v>-1.3351017365</v>
      </c>
      <c r="CH27" s="177">
        <f t="shared" si="54"/>
        <v>-1.5436549419999999</v>
      </c>
      <c r="CI27" s="177">
        <f t="shared" si="54"/>
        <v>-1.7522081474999998</v>
      </c>
      <c r="CJ27" s="177">
        <f t="shared" si="54"/>
        <v>-1.9607613529999997</v>
      </c>
      <c r="CK27" s="177">
        <f t="shared" si="54"/>
        <v>-2.1693145584999995</v>
      </c>
      <c r="CL27" s="177">
        <f t="shared" si="54"/>
        <v>-2.3778677639999999</v>
      </c>
      <c r="CM27" s="177">
        <f t="shared" si="54"/>
        <v>-2.5864209694999998</v>
      </c>
      <c r="CN27" s="177">
        <f t="shared" si="54"/>
        <v>-2.7949741749999992</v>
      </c>
      <c r="CO27" s="177">
        <f t="shared" si="55"/>
        <v>-3.0035273804999996</v>
      </c>
      <c r="CP27" s="177">
        <f t="shared" si="55"/>
        <v>-3.2120805859999995</v>
      </c>
      <c r="CQ27" s="177">
        <f t="shared" si="55"/>
        <v>-3.4206337914999998</v>
      </c>
      <c r="CR27" s="177">
        <f t="shared" si="55"/>
        <v>-3.6291869969999997</v>
      </c>
      <c r="CS27" s="177">
        <f t="shared" si="55"/>
        <v>-3.8377402025</v>
      </c>
      <c r="CT27" s="177">
        <f t="shared" si="55"/>
        <v>-4.0462934080000004</v>
      </c>
      <c r="CU27" s="177">
        <f t="shared" si="55"/>
        <v>-4.2548466135000007</v>
      </c>
      <c r="CV27" s="177">
        <f t="shared" si="55"/>
        <v>-4.463399819000001</v>
      </c>
      <c r="CW27" s="177">
        <f t="shared" si="55"/>
        <v>-4.6719530245000014</v>
      </c>
      <c r="CX27" s="177">
        <f t="shared" si="33"/>
        <v>-4.8805062299999999</v>
      </c>
      <c r="CY27" s="177">
        <f t="shared" si="56"/>
        <v>-5.169039422</v>
      </c>
      <c r="CZ27" s="177">
        <f t="shared" si="56"/>
        <v>-5.457572614</v>
      </c>
      <c r="DA27" s="177">
        <f t="shared" si="56"/>
        <v>-5.7461058060000001</v>
      </c>
      <c r="DB27" s="177">
        <f t="shared" si="56"/>
        <v>-6.0346389980000001</v>
      </c>
      <c r="DC27" s="177">
        <f t="shared" si="56"/>
        <v>-6.3231721900000002</v>
      </c>
      <c r="DD27" s="177">
        <f t="shared" si="56"/>
        <v>-6.6117053820000002</v>
      </c>
      <c r="DE27" s="177">
        <f t="shared" si="56"/>
        <v>-6.9002385740000003</v>
      </c>
      <c r="DF27" s="177">
        <f t="shared" si="56"/>
        <v>-7.1887717660000003</v>
      </c>
      <c r="DG27" s="177">
        <f t="shared" si="56"/>
        <v>-7.4773049579999995</v>
      </c>
      <c r="DH27" s="177">
        <f t="shared" si="56"/>
        <v>-7.7658381500000004</v>
      </c>
      <c r="DI27" s="177">
        <f t="shared" si="57"/>
        <v>-8.0543713419999996</v>
      </c>
      <c r="DJ27" s="177">
        <f t="shared" si="57"/>
        <v>-8.3429045339999988</v>
      </c>
      <c r="DK27" s="177">
        <f t="shared" si="57"/>
        <v>-8.6314377259999997</v>
      </c>
      <c r="DL27" s="177">
        <f t="shared" si="57"/>
        <v>-8.9199709180000006</v>
      </c>
      <c r="DM27" s="177">
        <f t="shared" si="57"/>
        <v>-9.2085041099999998</v>
      </c>
      <c r="DN27" s="177">
        <f t="shared" si="57"/>
        <v>-9.497037301999999</v>
      </c>
      <c r="DO27" s="177">
        <f t="shared" si="57"/>
        <v>-9.7855704940000017</v>
      </c>
      <c r="DP27" s="177">
        <f t="shared" si="57"/>
        <v>-10.074103686000001</v>
      </c>
      <c r="DQ27" s="177">
        <f t="shared" si="57"/>
        <v>-10.362636878</v>
      </c>
      <c r="DR27" s="177">
        <f t="shared" si="57"/>
        <v>-10.651170070000001</v>
      </c>
      <c r="DS27" s="177">
        <f t="shared" si="57"/>
        <v>-10.939703262000002</v>
      </c>
      <c r="DT27" s="177">
        <f t="shared" si="57"/>
        <v>-11.228236454000001</v>
      </c>
      <c r="DU27" s="177">
        <f t="shared" si="57"/>
        <v>-11.516769646000002</v>
      </c>
      <c r="DV27" s="177">
        <f t="shared" si="57"/>
        <v>-11.805302838000003</v>
      </c>
      <c r="DW27" s="177">
        <f t="shared" si="34"/>
        <v>-12.09383603</v>
      </c>
      <c r="DX27" s="177">
        <f t="shared" si="58"/>
        <v>-12.755584714400001</v>
      </c>
      <c r="DY27" s="177">
        <f t="shared" si="58"/>
        <v>-13.4173333988</v>
      </c>
      <c r="DZ27" s="177">
        <f t="shared" si="58"/>
        <v>-14.079082083200001</v>
      </c>
      <c r="EA27" s="177">
        <f t="shared" si="58"/>
        <v>-14.7408307676</v>
      </c>
      <c r="EB27" s="177">
        <f t="shared" si="58"/>
        <v>-15.402579452000001</v>
      </c>
      <c r="EC27" s="177">
        <f t="shared" si="58"/>
        <v>-16.0643281364</v>
      </c>
      <c r="ED27" s="177">
        <f t="shared" si="58"/>
        <v>-16.726076820800003</v>
      </c>
      <c r="EE27" s="177">
        <f t="shared" si="58"/>
        <v>-17.387825505200002</v>
      </c>
      <c r="EF27" s="177">
        <f t="shared" si="58"/>
        <v>-18.049574189600001</v>
      </c>
      <c r="EG27" s="177">
        <f t="shared" si="58"/>
        <v>-18.711322874</v>
      </c>
      <c r="EH27" s="177">
        <f t="shared" si="59"/>
        <v>-19.3730715584</v>
      </c>
      <c r="EI27" s="177">
        <f t="shared" si="59"/>
        <v>-20.034820242800002</v>
      </c>
      <c r="EJ27" s="177">
        <f t="shared" si="59"/>
        <v>-20.696568927199998</v>
      </c>
      <c r="EK27" s="177">
        <f t="shared" si="59"/>
        <v>-21.3583176116</v>
      </c>
      <c r="EL27" s="177">
        <f t="shared" si="59"/>
        <v>-22.020066296000003</v>
      </c>
      <c r="EM27" s="177">
        <f t="shared" si="59"/>
        <v>-22.681814980400002</v>
      </c>
      <c r="EN27" s="177">
        <f t="shared" si="59"/>
        <v>-23.343563664800001</v>
      </c>
      <c r="EO27" s="177">
        <f t="shared" si="59"/>
        <v>-24.005312349200004</v>
      </c>
      <c r="EP27" s="177">
        <f t="shared" si="59"/>
        <v>-24.667061033600007</v>
      </c>
      <c r="EQ27" s="177">
        <f t="shared" si="59"/>
        <v>-25.328809718000006</v>
      </c>
      <c r="ER27" s="177">
        <f t="shared" si="59"/>
        <v>-25.990558402400005</v>
      </c>
      <c r="ES27" s="177">
        <f t="shared" si="59"/>
        <v>-26.652307086800008</v>
      </c>
      <c r="ET27" s="177">
        <f t="shared" si="59"/>
        <v>-27.314055771200007</v>
      </c>
      <c r="EU27" s="177">
        <f t="shared" si="59"/>
        <v>-27.975804455600006</v>
      </c>
      <c r="EV27" s="177">
        <f t="shared" si="35"/>
        <v>-28.637553140000001</v>
      </c>
    </row>
    <row r="28" spans="1:152" x14ac:dyDescent="0.25">
      <c r="A28" s="84">
        <v>37653</v>
      </c>
      <c r="B28" s="177">
        <f t="shared" si="26"/>
        <v>-30.5913526</v>
      </c>
      <c r="C28" s="177">
        <f t="shared" si="48"/>
        <v>-29.561810395599998</v>
      </c>
      <c r="D28" s="177">
        <f t="shared" si="48"/>
        <v>-28.5322681912</v>
      </c>
      <c r="E28" s="177">
        <f t="shared" si="48"/>
        <v>-27.502725986799998</v>
      </c>
      <c r="F28" s="177">
        <f t="shared" si="48"/>
        <v>-26.473183782399996</v>
      </c>
      <c r="G28" s="177">
        <f t="shared" si="48"/>
        <v>-25.443641577999998</v>
      </c>
      <c r="H28" s="177">
        <f t="shared" si="48"/>
        <v>-24.414099373599996</v>
      </c>
      <c r="I28" s="177">
        <f t="shared" si="48"/>
        <v>-23.384557169199994</v>
      </c>
      <c r="J28" s="177">
        <f t="shared" si="48"/>
        <v>-22.355014964799992</v>
      </c>
      <c r="K28" s="177">
        <f t="shared" si="48"/>
        <v>-21.325472760399993</v>
      </c>
      <c r="L28" s="177">
        <f t="shared" si="48"/>
        <v>-20.295930555999991</v>
      </c>
      <c r="M28" s="177">
        <f t="shared" si="49"/>
        <v>-19.266388351599993</v>
      </c>
      <c r="N28" s="177">
        <f t="shared" si="49"/>
        <v>-18.236846147199991</v>
      </c>
      <c r="O28" s="177">
        <f t="shared" si="49"/>
        <v>-17.207303942799989</v>
      </c>
      <c r="P28" s="177">
        <f t="shared" si="49"/>
        <v>-16.17776173839999</v>
      </c>
      <c r="Q28" s="177">
        <f t="shared" si="49"/>
        <v>-15.14821953399999</v>
      </c>
      <c r="R28" s="177">
        <f t="shared" si="49"/>
        <v>-14.118677329599992</v>
      </c>
      <c r="S28" s="177">
        <f t="shared" si="49"/>
        <v>-13.089135125199991</v>
      </c>
      <c r="T28" s="177">
        <f t="shared" si="49"/>
        <v>-12.059592920799993</v>
      </c>
      <c r="U28" s="177">
        <f t="shared" si="49"/>
        <v>-11.030050716399991</v>
      </c>
      <c r="V28" s="177">
        <f t="shared" si="49"/>
        <v>-10.000508511999993</v>
      </c>
      <c r="W28" s="177">
        <f t="shared" si="49"/>
        <v>-8.9709663075999906</v>
      </c>
      <c r="X28" s="177">
        <f t="shared" si="49"/>
        <v>-7.9414241031999921</v>
      </c>
      <c r="Y28" s="177">
        <f t="shared" si="49"/>
        <v>-6.9118818987999919</v>
      </c>
      <c r="Z28" s="177">
        <f t="shared" si="49"/>
        <v>-5.8823396943999917</v>
      </c>
      <c r="AA28" s="177">
        <f t="shared" si="27"/>
        <v>-4.8527974900000004</v>
      </c>
      <c r="AB28" s="177">
        <f t="shared" si="50"/>
        <v>-4.6392721980000005</v>
      </c>
      <c r="AC28" s="177">
        <f t="shared" si="50"/>
        <v>-4.4257469059999996</v>
      </c>
      <c r="AD28" s="177">
        <f t="shared" si="50"/>
        <v>-4.2122216139999997</v>
      </c>
      <c r="AE28" s="177">
        <f t="shared" si="50"/>
        <v>-3.9986963220000002</v>
      </c>
      <c r="AF28" s="177">
        <f t="shared" si="50"/>
        <v>-3.7851710299999994</v>
      </c>
      <c r="AG28" s="177">
        <f t="shared" si="50"/>
        <v>-3.5716457379999995</v>
      </c>
      <c r="AH28" s="177">
        <f t="shared" si="50"/>
        <v>-3.3581204459999991</v>
      </c>
      <c r="AI28" s="177">
        <f t="shared" si="50"/>
        <v>-3.1445951539999992</v>
      </c>
      <c r="AJ28" s="177">
        <f t="shared" si="50"/>
        <v>-2.9310698619999989</v>
      </c>
      <c r="AK28" s="177">
        <f t="shared" si="50"/>
        <v>-2.7175445699999985</v>
      </c>
      <c r="AL28" s="177">
        <f t="shared" si="51"/>
        <v>-2.5040192779999986</v>
      </c>
      <c r="AM28" s="177">
        <f t="shared" si="51"/>
        <v>-2.2904939859999982</v>
      </c>
      <c r="AN28" s="177">
        <f t="shared" si="51"/>
        <v>-2.0769686939999983</v>
      </c>
      <c r="AO28" s="177">
        <f t="shared" si="51"/>
        <v>-1.8634434019999984</v>
      </c>
      <c r="AP28" s="177">
        <f t="shared" si="51"/>
        <v>-1.6499181099999984</v>
      </c>
      <c r="AQ28" s="177">
        <f t="shared" si="51"/>
        <v>-1.4363928179999985</v>
      </c>
      <c r="AR28" s="177">
        <f t="shared" si="51"/>
        <v>-1.2228675259999986</v>
      </c>
      <c r="AS28" s="177">
        <f t="shared" si="51"/>
        <v>-1.0093422339999987</v>
      </c>
      <c r="AT28" s="177">
        <f t="shared" si="51"/>
        <v>-0.79581694199999842</v>
      </c>
      <c r="AU28" s="177">
        <f t="shared" si="51"/>
        <v>-0.5822916499999985</v>
      </c>
      <c r="AV28" s="177">
        <f t="shared" si="51"/>
        <v>-0.36876635799999835</v>
      </c>
      <c r="AW28" s="177">
        <f t="shared" si="51"/>
        <v>-0.15524106599999832</v>
      </c>
      <c r="AX28" s="177">
        <f t="shared" si="51"/>
        <v>5.8284226000001771E-2</v>
      </c>
      <c r="AY28" s="177">
        <f t="shared" si="51"/>
        <v>0.27180951800000186</v>
      </c>
      <c r="AZ28" s="177">
        <f t="shared" si="28"/>
        <v>0.48533481000000001</v>
      </c>
      <c r="BA28" s="177">
        <f t="shared" si="52"/>
        <v>0.48522451649999998</v>
      </c>
      <c r="BB28" s="177">
        <f t="shared" si="52"/>
        <v>0.48511422300000001</v>
      </c>
      <c r="BC28" s="177">
        <f t="shared" si="52"/>
        <v>0.48500392949999999</v>
      </c>
      <c r="BD28" s="177">
        <f t="shared" si="52"/>
        <v>0.48489363600000002</v>
      </c>
      <c r="BE28" s="177">
        <f t="shared" si="52"/>
        <v>0.48478334249999999</v>
      </c>
      <c r="BF28" s="177">
        <f t="shared" si="52"/>
        <v>0.48467304900000002</v>
      </c>
      <c r="BG28" s="177">
        <f t="shared" si="52"/>
        <v>0.4845627555</v>
      </c>
      <c r="BH28" s="177">
        <f t="shared" si="52"/>
        <v>0.48445246200000003</v>
      </c>
      <c r="BI28" s="177">
        <f t="shared" si="52"/>
        <v>0.4843421685</v>
      </c>
      <c r="BJ28" s="177">
        <f t="shared" si="52"/>
        <v>0.48423187499999998</v>
      </c>
      <c r="BK28" s="177">
        <f t="shared" si="53"/>
        <v>0.48412158150000001</v>
      </c>
      <c r="BL28" s="177">
        <f t="shared" si="53"/>
        <v>0.48401128799999998</v>
      </c>
      <c r="BM28" s="177">
        <f t="shared" si="53"/>
        <v>0.48390099450000001</v>
      </c>
      <c r="BN28" s="177">
        <f t="shared" si="53"/>
        <v>0.48379070099999999</v>
      </c>
      <c r="BO28" s="177">
        <f t="shared" si="53"/>
        <v>0.48368040750000002</v>
      </c>
      <c r="BP28" s="177">
        <f t="shared" si="53"/>
        <v>0.483570114</v>
      </c>
      <c r="BQ28" s="177">
        <f t="shared" si="53"/>
        <v>0.48345982050000003</v>
      </c>
      <c r="BR28" s="177">
        <f t="shared" si="53"/>
        <v>0.483349527</v>
      </c>
      <c r="BS28" s="177">
        <f t="shared" si="53"/>
        <v>0.48323923350000003</v>
      </c>
      <c r="BT28" s="177">
        <f t="shared" si="29"/>
        <v>0.48312894000000001</v>
      </c>
      <c r="BU28" s="177">
        <f t="shared" si="30"/>
        <v>0.38650315200000002</v>
      </c>
      <c r="BV28" s="177">
        <f t="shared" si="30"/>
        <v>0.28987736399999997</v>
      </c>
      <c r="BW28" s="177">
        <f t="shared" si="30"/>
        <v>0.19325157600000001</v>
      </c>
      <c r="BX28" s="177">
        <f t="shared" si="30"/>
        <v>9.6625788000000004E-2</v>
      </c>
      <c r="BY28" s="177">
        <v>0</v>
      </c>
      <c r="BZ28" s="177">
        <f t="shared" si="31"/>
        <v>-0.12910136000000003</v>
      </c>
      <c r="CA28" s="177">
        <f t="shared" si="31"/>
        <v>-0.25820272000000005</v>
      </c>
      <c r="CB28" s="177">
        <f t="shared" si="31"/>
        <v>-0.38730408</v>
      </c>
      <c r="CC28" s="177">
        <f t="shared" si="31"/>
        <v>-0.5164054400000001</v>
      </c>
      <c r="CD28" s="177">
        <f t="shared" si="32"/>
        <v>-0.64550680000000005</v>
      </c>
      <c r="CE28" s="177">
        <f t="shared" si="54"/>
        <v>-0.840993294</v>
      </c>
      <c r="CF28" s="177">
        <f t="shared" si="54"/>
        <v>-1.0364797880000001</v>
      </c>
      <c r="CG28" s="177">
        <f t="shared" si="54"/>
        <v>-1.2319662820000001</v>
      </c>
      <c r="CH28" s="177">
        <f t="shared" si="54"/>
        <v>-1.427452776</v>
      </c>
      <c r="CI28" s="177">
        <f t="shared" si="54"/>
        <v>-1.62293927</v>
      </c>
      <c r="CJ28" s="177">
        <f t="shared" si="54"/>
        <v>-1.8184257640000001</v>
      </c>
      <c r="CK28" s="177">
        <f t="shared" si="54"/>
        <v>-2.013912258</v>
      </c>
      <c r="CL28" s="177">
        <f t="shared" si="54"/>
        <v>-2.2093987519999998</v>
      </c>
      <c r="CM28" s="177">
        <f t="shared" si="54"/>
        <v>-2.4048852460000001</v>
      </c>
      <c r="CN28" s="177">
        <f t="shared" si="54"/>
        <v>-2.6003717399999999</v>
      </c>
      <c r="CO28" s="177">
        <f t="shared" si="55"/>
        <v>-2.7958582339999998</v>
      </c>
      <c r="CP28" s="177">
        <f t="shared" si="55"/>
        <v>-2.9913447280000001</v>
      </c>
      <c r="CQ28" s="177">
        <f t="shared" si="55"/>
        <v>-3.1868312220000004</v>
      </c>
      <c r="CR28" s="177">
        <f t="shared" si="55"/>
        <v>-3.3823177160000002</v>
      </c>
      <c r="CS28" s="177">
        <f t="shared" si="55"/>
        <v>-3.5778042100000005</v>
      </c>
      <c r="CT28" s="177">
        <f t="shared" si="55"/>
        <v>-3.7732907040000008</v>
      </c>
      <c r="CU28" s="177">
        <f t="shared" si="55"/>
        <v>-3.9687771980000011</v>
      </c>
      <c r="CV28" s="177">
        <f t="shared" si="55"/>
        <v>-4.1642636920000005</v>
      </c>
      <c r="CW28" s="177">
        <f t="shared" si="55"/>
        <v>-4.3597501860000012</v>
      </c>
      <c r="CX28" s="177">
        <f t="shared" si="33"/>
        <v>-4.5552366800000001</v>
      </c>
      <c r="CY28" s="177">
        <f t="shared" si="56"/>
        <v>-4.831031254</v>
      </c>
      <c r="CZ28" s="177">
        <f t="shared" si="56"/>
        <v>-5.1068258279999998</v>
      </c>
      <c r="DA28" s="177">
        <f t="shared" si="56"/>
        <v>-5.3826204020000006</v>
      </c>
      <c r="DB28" s="177">
        <f t="shared" si="56"/>
        <v>-5.6584149760000004</v>
      </c>
      <c r="DC28" s="177">
        <f t="shared" si="56"/>
        <v>-5.9342095500000003</v>
      </c>
      <c r="DD28" s="177">
        <f t="shared" si="56"/>
        <v>-6.2100041240000001</v>
      </c>
      <c r="DE28" s="177">
        <f t="shared" si="56"/>
        <v>-6.485798698</v>
      </c>
      <c r="DF28" s="177">
        <f t="shared" si="56"/>
        <v>-6.7615932720000007</v>
      </c>
      <c r="DG28" s="177">
        <f t="shared" si="56"/>
        <v>-7.0373878459999997</v>
      </c>
      <c r="DH28" s="177">
        <f t="shared" si="56"/>
        <v>-7.3131824200000004</v>
      </c>
      <c r="DI28" s="177">
        <f t="shared" si="57"/>
        <v>-7.5889769940000003</v>
      </c>
      <c r="DJ28" s="177">
        <f t="shared" si="57"/>
        <v>-7.8647715680000001</v>
      </c>
      <c r="DK28" s="177">
        <f t="shared" si="57"/>
        <v>-8.1405661420000008</v>
      </c>
      <c r="DL28" s="177">
        <f t="shared" si="57"/>
        <v>-8.4163607159999998</v>
      </c>
      <c r="DM28" s="177">
        <f t="shared" si="57"/>
        <v>-8.6921552900000005</v>
      </c>
      <c r="DN28" s="177">
        <f t="shared" si="57"/>
        <v>-8.9679498640000013</v>
      </c>
      <c r="DO28" s="177">
        <f t="shared" si="57"/>
        <v>-9.2437444380000002</v>
      </c>
      <c r="DP28" s="177">
        <f t="shared" si="57"/>
        <v>-9.519539012000001</v>
      </c>
      <c r="DQ28" s="177">
        <f t="shared" si="57"/>
        <v>-9.7953335860000017</v>
      </c>
      <c r="DR28" s="177">
        <f t="shared" si="57"/>
        <v>-10.071128160000001</v>
      </c>
      <c r="DS28" s="177">
        <f t="shared" si="57"/>
        <v>-10.346922734000003</v>
      </c>
      <c r="DT28" s="177">
        <f t="shared" si="57"/>
        <v>-10.622717308000002</v>
      </c>
      <c r="DU28" s="177">
        <f t="shared" si="57"/>
        <v>-10.898511882000003</v>
      </c>
      <c r="DV28" s="177">
        <f t="shared" si="57"/>
        <v>-11.174306456000004</v>
      </c>
      <c r="DW28" s="177">
        <f t="shared" si="34"/>
        <v>-11.450101030000001</v>
      </c>
      <c r="DX28" s="177">
        <f t="shared" si="58"/>
        <v>-12.0907398708</v>
      </c>
      <c r="DY28" s="177">
        <f t="shared" si="58"/>
        <v>-12.731378711600001</v>
      </c>
      <c r="DZ28" s="177">
        <f t="shared" si="58"/>
        <v>-13.372017552400001</v>
      </c>
      <c r="EA28" s="177">
        <f t="shared" si="58"/>
        <v>-14.0126563932</v>
      </c>
      <c r="EB28" s="177">
        <f t="shared" si="58"/>
        <v>-14.653295234000002</v>
      </c>
      <c r="EC28" s="177">
        <f t="shared" si="58"/>
        <v>-15.293934074800001</v>
      </c>
      <c r="ED28" s="177">
        <f t="shared" si="58"/>
        <v>-15.934572915600002</v>
      </c>
      <c r="EE28" s="177">
        <f t="shared" si="58"/>
        <v>-16.575211756400002</v>
      </c>
      <c r="EF28" s="177">
        <f t="shared" si="58"/>
        <v>-17.215850597200003</v>
      </c>
      <c r="EG28" s="177">
        <f t="shared" si="58"/>
        <v>-17.856489438000001</v>
      </c>
      <c r="EH28" s="177">
        <f t="shared" si="59"/>
        <v>-18.497128278800002</v>
      </c>
      <c r="EI28" s="177">
        <f t="shared" si="59"/>
        <v>-19.137767119599999</v>
      </c>
      <c r="EJ28" s="177">
        <f t="shared" si="59"/>
        <v>-19.778405960400001</v>
      </c>
      <c r="EK28" s="177">
        <f t="shared" si="59"/>
        <v>-20.419044801200002</v>
      </c>
      <c r="EL28" s="177">
        <f t="shared" si="59"/>
        <v>-21.059683642000003</v>
      </c>
      <c r="EM28" s="177">
        <f t="shared" si="59"/>
        <v>-21.700322482800004</v>
      </c>
      <c r="EN28" s="177">
        <f t="shared" si="59"/>
        <v>-22.340961323600006</v>
      </c>
      <c r="EO28" s="177">
        <f t="shared" si="59"/>
        <v>-22.981600164400003</v>
      </c>
      <c r="EP28" s="177">
        <f t="shared" si="59"/>
        <v>-23.622239005200004</v>
      </c>
      <c r="EQ28" s="177">
        <f t="shared" si="59"/>
        <v>-24.262877846000006</v>
      </c>
      <c r="ER28" s="177">
        <f t="shared" si="59"/>
        <v>-24.903516686800003</v>
      </c>
      <c r="ES28" s="177">
        <f t="shared" si="59"/>
        <v>-25.544155527600005</v>
      </c>
      <c r="ET28" s="177">
        <f t="shared" si="59"/>
        <v>-26.184794368400006</v>
      </c>
      <c r="EU28" s="177">
        <f t="shared" si="59"/>
        <v>-26.825433209200007</v>
      </c>
      <c r="EV28" s="177">
        <f t="shared" si="35"/>
        <v>-27.466072050000001</v>
      </c>
    </row>
    <row r="29" spans="1:152" x14ac:dyDescent="0.25">
      <c r="A29" s="84">
        <v>37681</v>
      </c>
      <c r="B29" s="177">
        <f t="shared" si="26"/>
        <v>-36.711700819999997</v>
      </c>
      <c r="C29" s="177">
        <f t="shared" si="48"/>
        <v>-35.637458232399993</v>
      </c>
      <c r="D29" s="177">
        <f t="shared" si="48"/>
        <v>-34.563215644799996</v>
      </c>
      <c r="E29" s="177">
        <f t="shared" si="48"/>
        <v>-33.488973057199999</v>
      </c>
      <c r="F29" s="177">
        <f t="shared" si="48"/>
        <v>-32.414730469599995</v>
      </c>
      <c r="G29" s="177">
        <f t="shared" si="48"/>
        <v>-31.340487881999994</v>
      </c>
      <c r="H29" s="177">
        <f t="shared" si="48"/>
        <v>-30.266245294399994</v>
      </c>
      <c r="I29" s="177">
        <f t="shared" si="48"/>
        <v>-29.192002706799993</v>
      </c>
      <c r="J29" s="177">
        <f t="shared" si="48"/>
        <v>-28.117760119199989</v>
      </c>
      <c r="K29" s="177">
        <f t="shared" si="48"/>
        <v>-27.043517531599989</v>
      </c>
      <c r="L29" s="177">
        <f t="shared" si="48"/>
        <v>-25.969274943999988</v>
      </c>
      <c r="M29" s="177">
        <f t="shared" si="49"/>
        <v>-24.895032356399987</v>
      </c>
      <c r="N29" s="177">
        <f t="shared" si="49"/>
        <v>-23.820789768799987</v>
      </c>
      <c r="O29" s="177">
        <f t="shared" si="49"/>
        <v>-22.746547181199986</v>
      </c>
      <c r="P29" s="177">
        <f t="shared" si="49"/>
        <v>-21.672304593599989</v>
      </c>
      <c r="Q29" s="177">
        <f t="shared" si="49"/>
        <v>-20.598062005999989</v>
      </c>
      <c r="R29" s="177">
        <f t="shared" si="49"/>
        <v>-19.523819418399988</v>
      </c>
      <c r="S29" s="177">
        <f t="shared" si="49"/>
        <v>-18.449576830799991</v>
      </c>
      <c r="T29" s="177">
        <f t="shared" si="49"/>
        <v>-17.37533424319999</v>
      </c>
      <c r="U29" s="177">
        <f t="shared" si="49"/>
        <v>-16.30109165559999</v>
      </c>
      <c r="V29" s="177">
        <f t="shared" si="49"/>
        <v>-15.226849067999991</v>
      </c>
      <c r="W29" s="177">
        <f t="shared" si="49"/>
        <v>-14.152606480399992</v>
      </c>
      <c r="X29" s="177">
        <f t="shared" si="49"/>
        <v>-13.078363892799992</v>
      </c>
      <c r="Y29" s="177">
        <f t="shared" si="49"/>
        <v>-12.004121305199991</v>
      </c>
      <c r="Z29" s="177">
        <f t="shared" si="49"/>
        <v>-10.929878717599991</v>
      </c>
      <c r="AA29" s="177">
        <f t="shared" si="27"/>
        <v>-9.8556361300000006</v>
      </c>
      <c r="AB29" s="177">
        <f t="shared" si="50"/>
        <v>-9.5290926016000004</v>
      </c>
      <c r="AC29" s="177">
        <f t="shared" si="50"/>
        <v>-9.2025490732000002</v>
      </c>
      <c r="AD29" s="177">
        <f t="shared" si="50"/>
        <v>-8.8760055447999999</v>
      </c>
      <c r="AE29" s="177">
        <f t="shared" si="50"/>
        <v>-8.5494620163999997</v>
      </c>
      <c r="AF29" s="177">
        <f t="shared" si="50"/>
        <v>-8.2229184879999995</v>
      </c>
      <c r="AG29" s="177">
        <f t="shared" si="50"/>
        <v>-7.8963749595999984</v>
      </c>
      <c r="AH29" s="177">
        <f t="shared" si="50"/>
        <v>-7.5698314311999981</v>
      </c>
      <c r="AI29" s="177">
        <f t="shared" si="50"/>
        <v>-7.2432879027999979</v>
      </c>
      <c r="AJ29" s="177">
        <f t="shared" si="50"/>
        <v>-6.9167443743999977</v>
      </c>
      <c r="AK29" s="177">
        <f t="shared" si="50"/>
        <v>-6.5902008459999974</v>
      </c>
      <c r="AL29" s="177">
        <f t="shared" si="51"/>
        <v>-6.2636573175999972</v>
      </c>
      <c r="AM29" s="177">
        <f t="shared" si="51"/>
        <v>-5.937113789199997</v>
      </c>
      <c r="AN29" s="177">
        <f t="shared" si="51"/>
        <v>-5.6105702607999968</v>
      </c>
      <c r="AO29" s="177">
        <f t="shared" si="51"/>
        <v>-5.2840267323999974</v>
      </c>
      <c r="AP29" s="177">
        <f t="shared" si="51"/>
        <v>-4.9574832039999972</v>
      </c>
      <c r="AQ29" s="177">
        <f t="shared" si="51"/>
        <v>-4.630939675599997</v>
      </c>
      <c r="AR29" s="177">
        <f t="shared" si="51"/>
        <v>-4.3043961471999976</v>
      </c>
      <c r="AS29" s="177">
        <f t="shared" si="51"/>
        <v>-3.9778526187999974</v>
      </c>
      <c r="AT29" s="177">
        <f t="shared" si="51"/>
        <v>-3.6513090903999976</v>
      </c>
      <c r="AU29" s="177">
        <f t="shared" si="51"/>
        <v>-3.3247655619999974</v>
      </c>
      <c r="AV29" s="177">
        <f t="shared" si="51"/>
        <v>-2.9982220335999976</v>
      </c>
      <c r="AW29" s="177">
        <f t="shared" si="51"/>
        <v>-2.6716785051999974</v>
      </c>
      <c r="AX29" s="177">
        <f t="shared" si="51"/>
        <v>-2.3451349767999972</v>
      </c>
      <c r="AY29" s="177">
        <f t="shared" si="51"/>
        <v>-2.0185914483999974</v>
      </c>
      <c r="AZ29" s="177">
        <f t="shared" si="28"/>
        <v>-1.69204792</v>
      </c>
      <c r="BA29" s="177">
        <f t="shared" si="52"/>
        <v>-1.6013039744999999</v>
      </c>
      <c r="BB29" s="177">
        <f t="shared" si="52"/>
        <v>-1.5105600289999999</v>
      </c>
      <c r="BC29" s="177">
        <f t="shared" si="52"/>
        <v>-1.4198160834999998</v>
      </c>
      <c r="BD29" s="177">
        <f t="shared" si="52"/>
        <v>-1.3290721379999997</v>
      </c>
      <c r="BE29" s="177">
        <f t="shared" si="52"/>
        <v>-1.2383281924999996</v>
      </c>
      <c r="BF29" s="177">
        <f t="shared" si="52"/>
        <v>-1.1475842469999995</v>
      </c>
      <c r="BG29" s="177">
        <f t="shared" si="52"/>
        <v>-1.0568403014999994</v>
      </c>
      <c r="BH29" s="177">
        <f t="shared" si="52"/>
        <v>-0.96609635599999932</v>
      </c>
      <c r="BI29" s="177">
        <f t="shared" si="52"/>
        <v>-0.87535241049999934</v>
      </c>
      <c r="BJ29" s="177">
        <f t="shared" si="52"/>
        <v>-0.78460846499999937</v>
      </c>
      <c r="BK29" s="177">
        <f t="shared" si="53"/>
        <v>-0.69386451949999939</v>
      </c>
      <c r="BL29" s="177">
        <f t="shared" si="53"/>
        <v>-0.60312057399999941</v>
      </c>
      <c r="BM29" s="177">
        <f t="shared" si="53"/>
        <v>-0.51237662849999943</v>
      </c>
      <c r="BN29" s="177">
        <f t="shared" si="53"/>
        <v>-0.42163268299999945</v>
      </c>
      <c r="BO29" s="177">
        <f t="shared" si="53"/>
        <v>-0.33088873749999936</v>
      </c>
      <c r="BP29" s="177">
        <f t="shared" si="53"/>
        <v>-0.24014479199999941</v>
      </c>
      <c r="BQ29" s="177">
        <f t="shared" si="53"/>
        <v>-0.14940084649999943</v>
      </c>
      <c r="BR29" s="177">
        <f t="shared" si="53"/>
        <v>-5.8656900999999428E-2</v>
      </c>
      <c r="BS29" s="177">
        <f t="shared" si="53"/>
        <v>3.2087044500000578E-2</v>
      </c>
      <c r="BT29" s="177">
        <f t="shared" si="29"/>
        <v>0.12283099</v>
      </c>
      <c r="BU29" s="177">
        <f t="shared" si="30"/>
        <v>9.8264792000000004E-2</v>
      </c>
      <c r="BV29" s="177">
        <f t="shared" si="30"/>
        <v>7.3698593999999992E-2</v>
      </c>
      <c r="BW29" s="177">
        <f t="shared" si="30"/>
        <v>4.9132396000000002E-2</v>
      </c>
      <c r="BX29" s="177">
        <f t="shared" si="30"/>
        <v>2.4566198000000001E-2</v>
      </c>
      <c r="BY29" s="177">
        <v>0</v>
      </c>
      <c r="BZ29" s="177">
        <f t="shared" si="31"/>
        <v>-6.4771246000000005E-2</v>
      </c>
      <c r="CA29" s="177">
        <f t="shared" si="31"/>
        <v>-0.12954249200000001</v>
      </c>
      <c r="CB29" s="177">
        <f t="shared" si="31"/>
        <v>-0.19431373800000001</v>
      </c>
      <c r="CC29" s="177">
        <f t="shared" si="31"/>
        <v>-0.25908498400000002</v>
      </c>
      <c r="CD29" s="177">
        <f t="shared" si="32"/>
        <v>-0.32385623000000002</v>
      </c>
      <c r="CE29" s="177">
        <f t="shared" si="54"/>
        <v>-0.47329133700000003</v>
      </c>
      <c r="CF29" s="177">
        <f t="shared" si="54"/>
        <v>-0.62272644399999999</v>
      </c>
      <c r="CG29" s="177">
        <f t="shared" si="54"/>
        <v>-0.77216155100000017</v>
      </c>
      <c r="CH29" s="177">
        <f t="shared" si="54"/>
        <v>-0.92159665800000012</v>
      </c>
      <c r="CI29" s="177">
        <f t="shared" si="54"/>
        <v>-1.0710317650000001</v>
      </c>
      <c r="CJ29" s="177">
        <f t="shared" si="54"/>
        <v>-1.220466872</v>
      </c>
      <c r="CK29" s="177">
        <f t="shared" si="54"/>
        <v>-1.369901979</v>
      </c>
      <c r="CL29" s="177">
        <f t="shared" si="54"/>
        <v>-1.5193370859999999</v>
      </c>
      <c r="CM29" s="177">
        <f t="shared" si="54"/>
        <v>-1.6687721929999999</v>
      </c>
      <c r="CN29" s="177">
        <f t="shared" si="54"/>
        <v>-1.8182072999999999</v>
      </c>
      <c r="CO29" s="177">
        <f t="shared" si="55"/>
        <v>-1.9676424069999998</v>
      </c>
      <c r="CP29" s="177">
        <f t="shared" si="55"/>
        <v>-2.117077514</v>
      </c>
      <c r="CQ29" s="177">
        <f t="shared" si="55"/>
        <v>-2.2665126209999999</v>
      </c>
      <c r="CR29" s="177">
        <f t="shared" si="55"/>
        <v>-2.4159477280000003</v>
      </c>
      <c r="CS29" s="177">
        <f t="shared" si="55"/>
        <v>-2.5653828350000003</v>
      </c>
      <c r="CT29" s="177">
        <f t="shared" si="55"/>
        <v>-2.7148179420000007</v>
      </c>
      <c r="CU29" s="177">
        <f t="shared" si="55"/>
        <v>-2.8642530490000007</v>
      </c>
      <c r="CV29" s="177">
        <f t="shared" si="55"/>
        <v>-3.0136881560000006</v>
      </c>
      <c r="CW29" s="177">
        <f t="shared" si="55"/>
        <v>-3.163123263000001</v>
      </c>
      <c r="CX29" s="177">
        <f t="shared" si="33"/>
        <v>-3.3125583700000001</v>
      </c>
      <c r="CY29" s="177">
        <f t="shared" si="56"/>
        <v>-3.5697108164000002</v>
      </c>
      <c r="CZ29" s="177">
        <f t="shared" si="56"/>
        <v>-3.8268632627999999</v>
      </c>
      <c r="DA29" s="177">
        <f t="shared" si="56"/>
        <v>-4.0840157092</v>
      </c>
      <c r="DB29" s="177">
        <f t="shared" si="56"/>
        <v>-4.3411681556000001</v>
      </c>
      <c r="DC29" s="177">
        <f t="shared" si="56"/>
        <v>-4.5983206020000003</v>
      </c>
      <c r="DD29" s="177">
        <f t="shared" si="56"/>
        <v>-4.8554730484000004</v>
      </c>
      <c r="DE29" s="177">
        <f t="shared" si="56"/>
        <v>-5.1126254948000005</v>
      </c>
      <c r="DF29" s="177">
        <f t="shared" si="56"/>
        <v>-5.3697779412000006</v>
      </c>
      <c r="DG29" s="177">
        <f t="shared" si="56"/>
        <v>-5.6269303875999999</v>
      </c>
      <c r="DH29" s="177">
        <f t="shared" si="56"/>
        <v>-5.884082834</v>
      </c>
      <c r="DI29" s="177">
        <f t="shared" si="57"/>
        <v>-6.1412352804000001</v>
      </c>
      <c r="DJ29" s="177">
        <f t="shared" si="57"/>
        <v>-6.3983877267999993</v>
      </c>
      <c r="DK29" s="177">
        <f t="shared" si="57"/>
        <v>-6.6555401732000004</v>
      </c>
      <c r="DL29" s="177">
        <f t="shared" si="57"/>
        <v>-6.9126926195999996</v>
      </c>
      <c r="DM29" s="177">
        <f t="shared" si="57"/>
        <v>-7.1698450660000006</v>
      </c>
      <c r="DN29" s="177">
        <f t="shared" si="57"/>
        <v>-7.4269975123999998</v>
      </c>
      <c r="DO29" s="177">
        <f t="shared" si="57"/>
        <v>-7.6841499588000008</v>
      </c>
      <c r="DP29" s="177">
        <f t="shared" si="57"/>
        <v>-7.9413024052000001</v>
      </c>
      <c r="DQ29" s="177">
        <f t="shared" si="57"/>
        <v>-8.1984548516000011</v>
      </c>
      <c r="DR29" s="177">
        <f t="shared" si="57"/>
        <v>-8.4556072980000021</v>
      </c>
      <c r="DS29" s="177">
        <f t="shared" si="57"/>
        <v>-8.7127597444000013</v>
      </c>
      <c r="DT29" s="177">
        <f t="shared" si="57"/>
        <v>-8.9699121908000023</v>
      </c>
      <c r="DU29" s="177">
        <f t="shared" si="57"/>
        <v>-9.2270646372000016</v>
      </c>
      <c r="DV29" s="177">
        <f t="shared" si="57"/>
        <v>-9.4842170836000026</v>
      </c>
      <c r="DW29" s="177">
        <f t="shared" si="34"/>
        <v>-9.7413695300000001</v>
      </c>
      <c r="DX29" s="177">
        <f t="shared" si="58"/>
        <v>-10.3981792876</v>
      </c>
      <c r="DY29" s="177">
        <f t="shared" si="58"/>
        <v>-11.054989045199999</v>
      </c>
      <c r="DZ29" s="177">
        <f t="shared" si="58"/>
        <v>-11.711798802800001</v>
      </c>
      <c r="EA29" s="177">
        <f t="shared" si="58"/>
        <v>-12.3686085604</v>
      </c>
      <c r="EB29" s="177">
        <f t="shared" si="58"/>
        <v>-13.025418318</v>
      </c>
      <c r="EC29" s="177">
        <f t="shared" si="58"/>
        <v>-13.682228075599999</v>
      </c>
      <c r="ED29" s="177">
        <f t="shared" si="58"/>
        <v>-14.339037833199999</v>
      </c>
      <c r="EE29" s="177">
        <f t="shared" si="58"/>
        <v>-14.9958475908</v>
      </c>
      <c r="EF29" s="177">
        <f t="shared" si="58"/>
        <v>-15.652657348399998</v>
      </c>
      <c r="EG29" s="177">
        <f t="shared" si="58"/>
        <v>-16.309467106</v>
      </c>
      <c r="EH29" s="177">
        <f t="shared" si="59"/>
        <v>-16.966276863599997</v>
      </c>
      <c r="EI29" s="177">
        <f t="shared" si="59"/>
        <v>-17.623086621199999</v>
      </c>
      <c r="EJ29" s="177">
        <f t="shared" si="59"/>
        <v>-18.279896378799997</v>
      </c>
      <c r="EK29" s="177">
        <f t="shared" si="59"/>
        <v>-18.936706136399998</v>
      </c>
      <c r="EL29" s="177">
        <f t="shared" si="59"/>
        <v>-19.593515893999999</v>
      </c>
      <c r="EM29" s="177">
        <f t="shared" si="59"/>
        <v>-20.250325651600001</v>
      </c>
      <c r="EN29" s="177">
        <f t="shared" si="59"/>
        <v>-20.907135409200002</v>
      </c>
      <c r="EO29" s="177">
        <f t="shared" si="59"/>
        <v>-21.5639451668</v>
      </c>
      <c r="EP29" s="177">
        <f t="shared" si="59"/>
        <v>-22.220754924400001</v>
      </c>
      <c r="EQ29" s="177">
        <f t="shared" si="59"/>
        <v>-22.877564681999999</v>
      </c>
      <c r="ER29" s="177">
        <f t="shared" si="59"/>
        <v>-23.534374439600001</v>
      </c>
      <c r="ES29" s="177">
        <f t="shared" si="59"/>
        <v>-24.191184197200002</v>
      </c>
      <c r="ET29" s="177">
        <f t="shared" si="59"/>
        <v>-24.847993954800003</v>
      </c>
      <c r="EU29" s="177">
        <f t="shared" si="59"/>
        <v>-25.504803712400005</v>
      </c>
      <c r="EV29" s="177">
        <f t="shared" si="35"/>
        <v>-26.161613469999999</v>
      </c>
    </row>
    <row r="30" spans="1:152" x14ac:dyDescent="0.25">
      <c r="A30" s="84">
        <v>37712</v>
      </c>
      <c r="B30" s="177">
        <f t="shared" si="26"/>
        <v>11.13284238</v>
      </c>
      <c r="C30" s="177">
        <f t="shared" si="48"/>
        <v>11.0256648464</v>
      </c>
      <c r="D30" s="177">
        <f t="shared" si="48"/>
        <v>10.9184873128</v>
      </c>
      <c r="E30" s="177">
        <f t="shared" si="48"/>
        <v>10.811309779199998</v>
      </c>
      <c r="F30" s="177">
        <f t="shared" si="48"/>
        <v>10.7041322456</v>
      </c>
      <c r="G30" s="177">
        <f t="shared" si="48"/>
        <v>10.596954711999999</v>
      </c>
      <c r="H30" s="177">
        <f t="shared" si="48"/>
        <v>10.489777178399999</v>
      </c>
      <c r="I30" s="177">
        <f t="shared" si="48"/>
        <v>10.382599644799999</v>
      </c>
      <c r="J30" s="177">
        <f t="shared" si="48"/>
        <v>10.275422111199999</v>
      </c>
      <c r="K30" s="177">
        <f t="shared" si="48"/>
        <v>10.168244577599999</v>
      </c>
      <c r="L30" s="177">
        <f t="shared" si="48"/>
        <v>10.061067044</v>
      </c>
      <c r="M30" s="177">
        <f t="shared" si="49"/>
        <v>9.9538895103999998</v>
      </c>
      <c r="N30" s="177">
        <f t="shared" si="49"/>
        <v>9.8467119767999982</v>
      </c>
      <c r="O30" s="177">
        <f t="shared" si="49"/>
        <v>9.7395344431999984</v>
      </c>
      <c r="P30" s="177">
        <f t="shared" si="49"/>
        <v>9.6323569095999986</v>
      </c>
      <c r="Q30" s="177">
        <f t="shared" si="49"/>
        <v>9.5251793759999988</v>
      </c>
      <c r="R30" s="177">
        <f t="shared" si="49"/>
        <v>9.4180018423999989</v>
      </c>
      <c r="S30" s="177">
        <f t="shared" si="49"/>
        <v>9.3108243087999991</v>
      </c>
      <c r="T30" s="177">
        <f t="shared" si="49"/>
        <v>9.2036467751999993</v>
      </c>
      <c r="U30" s="177">
        <f t="shared" si="49"/>
        <v>9.0964692415999995</v>
      </c>
      <c r="V30" s="177">
        <f t="shared" si="49"/>
        <v>8.9892917079999997</v>
      </c>
      <c r="W30" s="177">
        <f t="shared" si="49"/>
        <v>8.8821141743999998</v>
      </c>
      <c r="X30" s="177">
        <f t="shared" si="49"/>
        <v>8.7749366408</v>
      </c>
      <c r="Y30" s="177">
        <f t="shared" si="49"/>
        <v>8.6677591072000002</v>
      </c>
      <c r="Z30" s="177">
        <f t="shared" si="49"/>
        <v>8.5605815736000004</v>
      </c>
      <c r="AA30" s="177">
        <f t="shared" si="27"/>
        <v>8.4534040400000006</v>
      </c>
      <c r="AB30" s="177">
        <f t="shared" si="50"/>
        <v>8.3081479500000004</v>
      </c>
      <c r="AC30" s="177">
        <f t="shared" si="50"/>
        <v>8.1628918600000002</v>
      </c>
      <c r="AD30" s="177">
        <f t="shared" si="50"/>
        <v>8.0176357700000001</v>
      </c>
      <c r="AE30" s="177">
        <f t="shared" si="50"/>
        <v>7.8723796799999999</v>
      </c>
      <c r="AF30" s="177">
        <f t="shared" si="50"/>
        <v>7.7271235899999997</v>
      </c>
      <c r="AG30" s="177">
        <f t="shared" si="50"/>
        <v>7.5818674999999995</v>
      </c>
      <c r="AH30" s="177">
        <f t="shared" si="50"/>
        <v>7.4366114099999994</v>
      </c>
      <c r="AI30" s="177">
        <f t="shared" si="50"/>
        <v>7.2913553199999992</v>
      </c>
      <c r="AJ30" s="177">
        <f t="shared" si="50"/>
        <v>7.146099229999999</v>
      </c>
      <c r="AK30" s="177">
        <f t="shared" si="50"/>
        <v>7.0008431399999989</v>
      </c>
      <c r="AL30" s="177">
        <f t="shared" si="51"/>
        <v>6.8555870499999987</v>
      </c>
      <c r="AM30" s="177">
        <f t="shared" si="51"/>
        <v>6.7103309599999985</v>
      </c>
      <c r="AN30" s="177">
        <f t="shared" si="51"/>
        <v>6.5650748699999983</v>
      </c>
      <c r="AO30" s="177">
        <f t="shared" si="51"/>
        <v>6.4198187799999991</v>
      </c>
      <c r="AP30" s="177">
        <f t="shared" si="51"/>
        <v>6.2745626899999989</v>
      </c>
      <c r="AQ30" s="177">
        <f t="shared" si="51"/>
        <v>6.1293065999999987</v>
      </c>
      <c r="AR30" s="177">
        <f t="shared" si="51"/>
        <v>5.9840505099999994</v>
      </c>
      <c r="AS30" s="177">
        <f t="shared" si="51"/>
        <v>5.8387944199999993</v>
      </c>
      <c r="AT30" s="177">
        <f t="shared" si="51"/>
        <v>5.6935383299999991</v>
      </c>
      <c r="AU30" s="177">
        <f t="shared" si="51"/>
        <v>5.5482822399999989</v>
      </c>
      <c r="AV30" s="177">
        <f t="shared" si="51"/>
        <v>5.4030261499999988</v>
      </c>
      <c r="AW30" s="177">
        <f t="shared" si="51"/>
        <v>5.2577700599999986</v>
      </c>
      <c r="AX30" s="177">
        <f t="shared" si="51"/>
        <v>5.1125139699999984</v>
      </c>
      <c r="AY30" s="177">
        <f t="shared" si="51"/>
        <v>4.9672578799999982</v>
      </c>
      <c r="AZ30" s="177">
        <f t="shared" si="28"/>
        <v>4.8220017899999998</v>
      </c>
      <c r="BA30" s="177">
        <f t="shared" si="52"/>
        <v>4.6322975260000003</v>
      </c>
      <c r="BB30" s="177">
        <f t="shared" si="52"/>
        <v>4.4425932619999999</v>
      </c>
      <c r="BC30" s="177">
        <f t="shared" si="52"/>
        <v>4.2528889979999995</v>
      </c>
      <c r="BD30" s="177">
        <f t="shared" si="52"/>
        <v>4.0631847339999991</v>
      </c>
      <c r="BE30" s="177">
        <f t="shared" si="52"/>
        <v>3.8734804699999996</v>
      </c>
      <c r="BF30" s="177">
        <f t="shared" si="52"/>
        <v>3.6837762059999992</v>
      </c>
      <c r="BG30" s="177">
        <f t="shared" si="52"/>
        <v>3.4940719419999988</v>
      </c>
      <c r="BH30" s="177">
        <f t="shared" si="52"/>
        <v>3.3043676779999984</v>
      </c>
      <c r="BI30" s="177">
        <f t="shared" si="52"/>
        <v>3.1146634139999989</v>
      </c>
      <c r="BJ30" s="177">
        <f t="shared" si="52"/>
        <v>2.9249591499999985</v>
      </c>
      <c r="BK30" s="177">
        <f t="shared" si="53"/>
        <v>2.7352548859999986</v>
      </c>
      <c r="BL30" s="177">
        <f t="shared" si="53"/>
        <v>2.5455506219999986</v>
      </c>
      <c r="BM30" s="177">
        <f t="shared" si="53"/>
        <v>2.3558463579999986</v>
      </c>
      <c r="BN30" s="177">
        <f t="shared" si="53"/>
        <v>2.1661420939999987</v>
      </c>
      <c r="BO30" s="177">
        <f t="shared" si="53"/>
        <v>1.9764378299999987</v>
      </c>
      <c r="BP30" s="177">
        <f t="shared" si="53"/>
        <v>1.7867335659999988</v>
      </c>
      <c r="BQ30" s="177">
        <f t="shared" si="53"/>
        <v>1.5970293019999988</v>
      </c>
      <c r="BR30" s="177">
        <f t="shared" si="53"/>
        <v>1.4073250379999989</v>
      </c>
      <c r="BS30" s="177">
        <f t="shared" si="53"/>
        <v>1.2176207739999989</v>
      </c>
      <c r="BT30" s="177">
        <f t="shared" si="29"/>
        <v>1.0279165100000001</v>
      </c>
      <c r="BU30" s="177">
        <f t="shared" si="30"/>
        <v>0.82233320800000009</v>
      </c>
      <c r="BV30" s="177">
        <f t="shared" si="30"/>
        <v>0.61674990600000001</v>
      </c>
      <c r="BW30" s="177">
        <f t="shared" si="30"/>
        <v>0.41116660400000005</v>
      </c>
      <c r="BX30" s="177">
        <f t="shared" si="30"/>
        <v>0.20558330200000002</v>
      </c>
      <c r="BY30" s="177">
        <v>0</v>
      </c>
      <c r="BZ30" s="177">
        <f t="shared" si="31"/>
        <v>-0.20971158200000001</v>
      </c>
      <c r="CA30" s="177">
        <f t="shared" si="31"/>
        <v>-0.41942316400000001</v>
      </c>
      <c r="CB30" s="177">
        <f t="shared" si="31"/>
        <v>-0.62913474599999997</v>
      </c>
      <c r="CC30" s="177">
        <f t="shared" si="31"/>
        <v>-0.83884632800000003</v>
      </c>
      <c r="CD30" s="177">
        <f t="shared" si="32"/>
        <v>-1.04855791</v>
      </c>
      <c r="CE30" s="177">
        <f t="shared" si="54"/>
        <v>-1.2634979390000001</v>
      </c>
      <c r="CF30" s="177">
        <f t="shared" si="54"/>
        <v>-1.4784379679999999</v>
      </c>
      <c r="CG30" s="177">
        <f t="shared" si="54"/>
        <v>-1.693377997</v>
      </c>
      <c r="CH30" s="177">
        <f t="shared" si="54"/>
        <v>-1.9083180259999999</v>
      </c>
      <c r="CI30" s="177">
        <f t="shared" si="54"/>
        <v>-2.123258055</v>
      </c>
      <c r="CJ30" s="177">
        <f t="shared" si="54"/>
        <v>-2.3381980840000001</v>
      </c>
      <c r="CK30" s="177">
        <f t="shared" si="54"/>
        <v>-2.5531381130000002</v>
      </c>
      <c r="CL30" s="177">
        <f t="shared" si="54"/>
        <v>-2.7680781419999998</v>
      </c>
      <c r="CM30" s="177">
        <f t="shared" si="54"/>
        <v>-2.9830181709999999</v>
      </c>
      <c r="CN30" s="177">
        <f t="shared" si="54"/>
        <v>-3.1979581999999995</v>
      </c>
      <c r="CO30" s="177">
        <f t="shared" si="55"/>
        <v>-3.4128982289999996</v>
      </c>
      <c r="CP30" s="177">
        <f t="shared" si="55"/>
        <v>-3.6278382579999997</v>
      </c>
      <c r="CQ30" s="177">
        <f t="shared" si="55"/>
        <v>-3.8427782870000002</v>
      </c>
      <c r="CR30" s="177">
        <f t="shared" si="55"/>
        <v>-4.0577183160000008</v>
      </c>
      <c r="CS30" s="177">
        <f t="shared" si="55"/>
        <v>-4.272658345</v>
      </c>
      <c r="CT30" s="177">
        <f t="shared" si="55"/>
        <v>-4.4875983740000009</v>
      </c>
      <c r="CU30" s="177">
        <f t="shared" si="55"/>
        <v>-4.702538403000001</v>
      </c>
      <c r="CV30" s="177">
        <f t="shared" si="55"/>
        <v>-4.9174784320000011</v>
      </c>
      <c r="CW30" s="177">
        <f t="shared" si="55"/>
        <v>-5.1324184610000003</v>
      </c>
      <c r="CX30" s="177">
        <f t="shared" si="33"/>
        <v>-5.3473584900000004</v>
      </c>
      <c r="CY30" s="177">
        <f t="shared" si="56"/>
        <v>-5.5590407624000004</v>
      </c>
      <c r="CZ30" s="177">
        <f t="shared" si="56"/>
        <v>-5.7707230348000005</v>
      </c>
      <c r="DA30" s="177">
        <f t="shared" si="56"/>
        <v>-5.9824053072000005</v>
      </c>
      <c r="DB30" s="177">
        <f t="shared" si="56"/>
        <v>-6.1940875796000006</v>
      </c>
      <c r="DC30" s="177">
        <f t="shared" si="56"/>
        <v>-6.4057698520000006</v>
      </c>
      <c r="DD30" s="177">
        <f t="shared" si="56"/>
        <v>-6.6174521244000006</v>
      </c>
      <c r="DE30" s="177">
        <f t="shared" si="56"/>
        <v>-6.8291343968000007</v>
      </c>
      <c r="DF30" s="177">
        <f t="shared" si="56"/>
        <v>-7.0408166691999998</v>
      </c>
      <c r="DG30" s="177">
        <f t="shared" si="56"/>
        <v>-7.2524989415999999</v>
      </c>
      <c r="DH30" s="177">
        <f t="shared" si="56"/>
        <v>-7.4641812139999999</v>
      </c>
      <c r="DI30" s="177">
        <f t="shared" si="57"/>
        <v>-7.6758634863999999</v>
      </c>
      <c r="DJ30" s="177">
        <f t="shared" si="57"/>
        <v>-7.8875457588</v>
      </c>
      <c r="DK30" s="177">
        <f t="shared" si="57"/>
        <v>-8.0992280311999991</v>
      </c>
      <c r="DL30" s="177">
        <f t="shared" si="57"/>
        <v>-8.3109103036</v>
      </c>
      <c r="DM30" s="177">
        <f t="shared" si="57"/>
        <v>-8.5225925759999992</v>
      </c>
      <c r="DN30" s="177">
        <f t="shared" si="57"/>
        <v>-8.7342748484000001</v>
      </c>
      <c r="DO30" s="177">
        <f t="shared" si="57"/>
        <v>-8.9459571207999993</v>
      </c>
      <c r="DP30" s="177">
        <f t="shared" si="57"/>
        <v>-9.1576393932000002</v>
      </c>
      <c r="DQ30" s="177">
        <f t="shared" si="57"/>
        <v>-9.3693216656000011</v>
      </c>
      <c r="DR30" s="177">
        <f t="shared" si="57"/>
        <v>-9.5810039380000003</v>
      </c>
      <c r="DS30" s="177">
        <f t="shared" si="57"/>
        <v>-9.7926862103999994</v>
      </c>
      <c r="DT30" s="177">
        <f t="shared" si="57"/>
        <v>-10.0043684828</v>
      </c>
      <c r="DU30" s="177">
        <f t="shared" si="57"/>
        <v>-10.216050755200001</v>
      </c>
      <c r="DV30" s="177">
        <f t="shared" si="57"/>
        <v>-10.427733027600002</v>
      </c>
      <c r="DW30" s="177">
        <f t="shared" si="34"/>
        <v>-10.6394153</v>
      </c>
      <c r="DX30" s="177">
        <f t="shared" si="58"/>
        <v>-11.0033778936</v>
      </c>
      <c r="DY30" s="177">
        <f t="shared" si="58"/>
        <v>-11.3673404872</v>
      </c>
      <c r="DZ30" s="177">
        <f t="shared" si="58"/>
        <v>-11.7313030808</v>
      </c>
      <c r="EA30" s="177">
        <f t="shared" si="58"/>
        <v>-12.0952656744</v>
      </c>
      <c r="EB30" s="177">
        <f t="shared" si="58"/>
        <v>-12.459228268</v>
      </c>
      <c r="EC30" s="177">
        <f t="shared" si="58"/>
        <v>-12.823190861600001</v>
      </c>
      <c r="ED30" s="177">
        <f t="shared" si="58"/>
        <v>-13.187153455200001</v>
      </c>
      <c r="EE30" s="177">
        <f t="shared" si="58"/>
        <v>-13.551116048800001</v>
      </c>
      <c r="EF30" s="177">
        <f t="shared" si="58"/>
        <v>-13.915078642399999</v>
      </c>
      <c r="EG30" s="177">
        <f t="shared" si="58"/>
        <v>-14.279041235999999</v>
      </c>
      <c r="EH30" s="177">
        <f t="shared" si="59"/>
        <v>-14.6430038296</v>
      </c>
      <c r="EI30" s="177">
        <f t="shared" si="59"/>
        <v>-15.006966423199998</v>
      </c>
      <c r="EJ30" s="177">
        <f t="shared" si="59"/>
        <v>-15.370929016799998</v>
      </c>
      <c r="EK30" s="177">
        <f t="shared" si="59"/>
        <v>-15.734891610399998</v>
      </c>
      <c r="EL30" s="177">
        <f t="shared" si="59"/>
        <v>-16.098854203999998</v>
      </c>
      <c r="EM30" s="177">
        <f t="shared" si="59"/>
        <v>-16.462816797599999</v>
      </c>
      <c r="EN30" s="177">
        <f t="shared" si="59"/>
        <v>-16.826779391199999</v>
      </c>
      <c r="EO30" s="177">
        <f t="shared" si="59"/>
        <v>-17.190741984799999</v>
      </c>
      <c r="EP30" s="177">
        <f t="shared" si="59"/>
        <v>-17.554704578399999</v>
      </c>
      <c r="EQ30" s="177">
        <f t="shared" si="59"/>
        <v>-17.918667171999999</v>
      </c>
      <c r="ER30" s="177">
        <f t="shared" si="59"/>
        <v>-18.282629765600003</v>
      </c>
      <c r="ES30" s="177">
        <f t="shared" si="59"/>
        <v>-18.6465923592</v>
      </c>
      <c r="ET30" s="177">
        <f t="shared" si="59"/>
        <v>-19.010554952800003</v>
      </c>
      <c r="EU30" s="177">
        <f t="shared" si="59"/>
        <v>-19.374517546400003</v>
      </c>
      <c r="EV30" s="177">
        <f t="shared" si="35"/>
        <v>-19.73848014</v>
      </c>
    </row>
    <row r="31" spans="1:152" x14ac:dyDescent="0.25">
      <c r="A31" s="84">
        <v>37742</v>
      </c>
      <c r="B31" s="177">
        <f t="shared" si="26"/>
        <v>11.08481345</v>
      </c>
      <c r="C31" s="177">
        <f t="shared" si="48"/>
        <v>10.978802824800001</v>
      </c>
      <c r="D31" s="177">
        <f t="shared" si="48"/>
        <v>10.872792199599999</v>
      </c>
      <c r="E31" s="177">
        <f t="shared" si="48"/>
        <v>10.766781574399999</v>
      </c>
      <c r="F31" s="177">
        <f t="shared" si="48"/>
        <v>10.6607709492</v>
      </c>
      <c r="G31" s="177">
        <f t="shared" si="48"/>
        <v>10.554760324</v>
      </c>
      <c r="H31" s="177">
        <f t="shared" si="48"/>
        <v>10.4487496988</v>
      </c>
      <c r="I31" s="177">
        <f t="shared" si="48"/>
        <v>10.342739073600001</v>
      </c>
      <c r="J31" s="177">
        <f t="shared" si="48"/>
        <v>10.236728448399999</v>
      </c>
      <c r="K31" s="177">
        <f t="shared" si="48"/>
        <v>10.130717823199999</v>
      </c>
      <c r="L31" s="177">
        <f t="shared" si="48"/>
        <v>10.024707198</v>
      </c>
      <c r="M31" s="177">
        <f t="shared" si="49"/>
        <v>9.9186965728000001</v>
      </c>
      <c r="N31" s="177">
        <f t="shared" si="49"/>
        <v>9.8126859475999986</v>
      </c>
      <c r="O31" s="177">
        <f t="shared" si="49"/>
        <v>9.7066753223999989</v>
      </c>
      <c r="P31" s="177">
        <f t="shared" si="49"/>
        <v>9.6006646971999992</v>
      </c>
      <c r="Q31" s="177">
        <f t="shared" si="49"/>
        <v>9.4946540719999994</v>
      </c>
      <c r="R31" s="177">
        <f t="shared" si="49"/>
        <v>9.3886434467999997</v>
      </c>
      <c r="S31" s="177">
        <f t="shared" si="49"/>
        <v>9.2826328216</v>
      </c>
      <c r="T31" s="177">
        <f t="shared" si="49"/>
        <v>9.1766221964000003</v>
      </c>
      <c r="U31" s="177">
        <f t="shared" si="49"/>
        <v>9.0706115712000006</v>
      </c>
      <c r="V31" s="177">
        <f t="shared" si="49"/>
        <v>8.9646009459999991</v>
      </c>
      <c r="W31" s="177">
        <f t="shared" si="49"/>
        <v>8.8585903207999994</v>
      </c>
      <c r="X31" s="177">
        <f t="shared" si="49"/>
        <v>8.7525796955999997</v>
      </c>
      <c r="Y31" s="177">
        <f t="shared" si="49"/>
        <v>8.6465690704</v>
      </c>
      <c r="Z31" s="177">
        <f t="shared" si="49"/>
        <v>8.5405584452000003</v>
      </c>
      <c r="AA31" s="177">
        <f t="shared" si="27"/>
        <v>8.4345478200000006</v>
      </c>
      <c r="AB31" s="177">
        <f t="shared" si="50"/>
        <v>8.2898635708000015</v>
      </c>
      <c r="AC31" s="177">
        <f t="shared" si="50"/>
        <v>8.1451793216000006</v>
      </c>
      <c r="AD31" s="177">
        <f t="shared" si="50"/>
        <v>8.0004950723999997</v>
      </c>
      <c r="AE31" s="177">
        <f t="shared" si="50"/>
        <v>7.8558108232000006</v>
      </c>
      <c r="AF31" s="177">
        <f t="shared" si="50"/>
        <v>7.7111265739999997</v>
      </c>
      <c r="AG31" s="177">
        <f t="shared" si="50"/>
        <v>7.5664423247999997</v>
      </c>
      <c r="AH31" s="177">
        <f t="shared" si="50"/>
        <v>7.4217580755999997</v>
      </c>
      <c r="AI31" s="177">
        <f t="shared" si="50"/>
        <v>7.2770738263999988</v>
      </c>
      <c r="AJ31" s="177">
        <f t="shared" si="50"/>
        <v>7.1323895771999997</v>
      </c>
      <c r="AK31" s="177">
        <f t="shared" si="50"/>
        <v>6.9877053279999988</v>
      </c>
      <c r="AL31" s="177">
        <f t="shared" si="51"/>
        <v>6.8430210787999988</v>
      </c>
      <c r="AM31" s="177">
        <f t="shared" si="51"/>
        <v>6.6983368295999988</v>
      </c>
      <c r="AN31" s="177">
        <f t="shared" si="51"/>
        <v>6.5536525803999988</v>
      </c>
      <c r="AO31" s="177">
        <f t="shared" si="51"/>
        <v>6.4089683311999988</v>
      </c>
      <c r="AP31" s="177">
        <f t="shared" si="51"/>
        <v>6.2642840819999988</v>
      </c>
      <c r="AQ31" s="177">
        <f t="shared" si="51"/>
        <v>6.1195998327999988</v>
      </c>
      <c r="AR31" s="177">
        <f t="shared" si="51"/>
        <v>5.9749155835999987</v>
      </c>
      <c r="AS31" s="177">
        <f t="shared" si="51"/>
        <v>5.8302313343999987</v>
      </c>
      <c r="AT31" s="177">
        <f t="shared" si="51"/>
        <v>5.6855470851999987</v>
      </c>
      <c r="AU31" s="177">
        <f t="shared" si="51"/>
        <v>5.5408628359999987</v>
      </c>
      <c r="AV31" s="177">
        <f t="shared" si="51"/>
        <v>5.3961785867999987</v>
      </c>
      <c r="AW31" s="177">
        <f t="shared" si="51"/>
        <v>5.2514943375999987</v>
      </c>
      <c r="AX31" s="177">
        <f t="shared" si="51"/>
        <v>5.1068100883999987</v>
      </c>
      <c r="AY31" s="177">
        <f t="shared" si="51"/>
        <v>4.9621258391999987</v>
      </c>
      <c r="AZ31" s="177">
        <f t="shared" si="28"/>
        <v>4.8174415899999996</v>
      </c>
      <c r="BA31" s="177">
        <f t="shared" si="52"/>
        <v>4.6279576569999996</v>
      </c>
      <c r="BB31" s="177">
        <f t="shared" si="52"/>
        <v>4.4384737239999996</v>
      </c>
      <c r="BC31" s="177">
        <f t="shared" si="52"/>
        <v>4.2489897909999996</v>
      </c>
      <c r="BD31" s="177">
        <f t="shared" si="52"/>
        <v>4.0595058579999987</v>
      </c>
      <c r="BE31" s="177">
        <f t="shared" si="52"/>
        <v>3.8700219249999988</v>
      </c>
      <c r="BF31" s="177">
        <f t="shared" si="52"/>
        <v>3.6805379919999988</v>
      </c>
      <c r="BG31" s="177">
        <f t="shared" si="52"/>
        <v>3.4910540589999988</v>
      </c>
      <c r="BH31" s="177">
        <f t="shared" si="52"/>
        <v>3.3015701259999988</v>
      </c>
      <c r="BI31" s="177">
        <f t="shared" si="52"/>
        <v>3.1120861929999988</v>
      </c>
      <c r="BJ31" s="177">
        <f t="shared" si="52"/>
        <v>2.9226022599999983</v>
      </c>
      <c r="BK31" s="177">
        <f t="shared" si="53"/>
        <v>2.7331183269999988</v>
      </c>
      <c r="BL31" s="177">
        <f t="shared" si="53"/>
        <v>2.5436343939999988</v>
      </c>
      <c r="BM31" s="177">
        <f t="shared" si="53"/>
        <v>2.3541504609999988</v>
      </c>
      <c r="BN31" s="177">
        <f t="shared" si="53"/>
        <v>2.1646665279999988</v>
      </c>
      <c r="BO31" s="177">
        <f t="shared" si="53"/>
        <v>1.9751825949999988</v>
      </c>
      <c r="BP31" s="177">
        <f t="shared" si="53"/>
        <v>1.7856986619999988</v>
      </c>
      <c r="BQ31" s="177">
        <f t="shared" si="53"/>
        <v>1.5962147289999988</v>
      </c>
      <c r="BR31" s="177">
        <f t="shared" si="53"/>
        <v>1.4067307959999988</v>
      </c>
      <c r="BS31" s="177">
        <f t="shared" si="53"/>
        <v>1.2172468629999988</v>
      </c>
      <c r="BT31" s="177">
        <f t="shared" si="29"/>
        <v>1.02776293</v>
      </c>
      <c r="BU31" s="177">
        <f t="shared" si="30"/>
        <v>0.82221034400000004</v>
      </c>
      <c r="BV31" s="177">
        <f t="shared" si="30"/>
        <v>0.616657758</v>
      </c>
      <c r="BW31" s="177">
        <f t="shared" si="30"/>
        <v>0.41110517200000002</v>
      </c>
      <c r="BX31" s="177">
        <f t="shared" si="30"/>
        <v>0.20555258600000001</v>
      </c>
      <c r="BY31" s="177">
        <v>0</v>
      </c>
      <c r="BZ31" s="177">
        <f t="shared" si="31"/>
        <v>-0.20974431600000001</v>
      </c>
      <c r="CA31" s="177">
        <f t="shared" si="31"/>
        <v>-0.41948863200000003</v>
      </c>
      <c r="CB31" s="177">
        <f t="shared" si="31"/>
        <v>-0.62923294799999996</v>
      </c>
      <c r="CC31" s="177">
        <f t="shared" si="31"/>
        <v>-0.83897726400000006</v>
      </c>
      <c r="CD31" s="177">
        <f t="shared" si="32"/>
        <v>-1.04872158</v>
      </c>
      <c r="CE31" s="177">
        <f t="shared" si="54"/>
        <v>-1.2638114549999999</v>
      </c>
      <c r="CF31" s="177">
        <f t="shared" si="54"/>
        <v>-1.47890133</v>
      </c>
      <c r="CG31" s="177">
        <f t="shared" si="54"/>
        <v>-1.6939912050000001</v>
      </c>
      <c r="CH31" s="177">
        <f t="shared" si="54"/>
        <v>-1.90908108</v>
      </c>
      <c r="CI31" s="177">
        <f t="shared" si="54"/>
        <v>-2.1241709549999999</v>
      </c>
      <c r="CJ31" s="177">
        <f t="shared" si="54"/>
        <v>-2.3392608299999997</v>
      </c>
      <c r="CK31" s="177">
        <f t="shared" si="54"/>
        <v>-2.5543507049999996</v>
      </c>
      <c r="CL31" s="177">
        <f t="shared" si="54"/>
        <v>-2.7694405799999995</v>
      </c>
      <c r="CM31" s="177">
        <f t="shared" si="54"/>
        <v>-2.9845304549999998</v>
      </c>
      <c r="CN31" s="177">
        <f t="shared" si="54"/>
        <v>-3.1996203299999992</v>
      </c>
      <c r="CO31" s="177">
        <f t="shared" si="55"/>
        <v>-3.4147102049999996</v>
      </c>
      <c r="CP31" s="177">
        <f t="shared" si="55"/>
        <v>-3.6298000799999994</v>
      </c>
      <c r="CQ31" s="177">
        <f t="shared" si="55"/>
        <v>-3.8448899549999997</v>
      </c>
      <c r="CR31" s="177">
        <f t="shared" si="55"/>
        <v>-4.0599798299999996</v>
      </c>
      <c r="CS31" s="177">
        <f t="shared" si="55"/>
        <v>-4.2750697049999999</v>
      </c>
      <c r="CT31" s="177">
        <f t="shared" si="55"/>
        <v>-4.4901595800000003</v>
      </c>
      <c r="CU31" s="177">
        <f t="shared" si="55"/>
        <v>-4.7052494550000006</v>
      </c>
      <c r="CV31" s="177">
        <f t="shared" si="55"/>
        <v>-4.9203393300000009</v>
      </c>
      <c r="CW31" s="177">
        <f t="shared" si="55"/>
        <v>-5.1354292050000012</v>
      </c>
      <c r="CX31" s="177">
        <f t="shared" si="33"/>
        <v>-5.3505190799999998</v>
      </c>
      <c r="CY31" s="177">
        <f t="shared" si="56"/>
        <v>-5.5624363911999994</v>
      </c>
      <c r="CZ31" s="177">
        <f t="shared" si="56"/>
        <v>-5.7743537024</v>
      </c>
      <c r="DA31" s="177">
        <f t="shared" si="56"/>
        <v>-5.9862710135999997</v>
      </c>
      <c r="DB31" s="177">
        <f t="shared" si="56"/>
        <v>-6.1981883248000003</v>
      </c>
      <c r="DC31" s="177">
        <f t="shared" si="56"/>
        <v>-6.4101056359999999</v>
      </c>
      <c r="DD31" s="177">
        <f t="shared" si="56"/>
        <v>-6.6220229471999996</v>
      </c>
      <c r="DE31" s="177">
        <f t="shared" si="56"/>
        <v>-6.8339402584000002</v>
      </c>
      <c r="DF31" s="177">
        <f t="shared" si="56"/>
        <v>-7.0458575695999999</v>
      </c>
      <c r="DG31" s="177">
        <f t="shared" si="56"/>
        <v>-7.2577748807999996</v>
      </c>
      <c r="DH31" s="177">
        <f t="shared" si="56"/>
        <v>-7.4696921920000001</v>
      </c>
      <c r="DI31" s="177">
        <f t="shared" si="57"/>
        <v>-7.6816095031999989</v>
      </c>
      <c r="DJ31" s="177">
        <f t="shared" si="57"/>
        <v>-7.8935268143999995</v>
      </c>
      <c r="DK31" s="177">
        <f t="shared" si="57"/>
        <v>-8.1054441255999983</v>
      </c>
      <c r="DL31" s="177">
        <f t="shared" si="57"/>
        <v>-8.3173614367999988</v>
      </c>
      <c r="DM31" s="177">
        <f t="shared" si="57"/>
        <v>-8.5292787479999994</v>
      </c>
      <c r="DN31" s="177">
        <f t="shared" si="57"/>
        <v>-8.7411960592</v>
      </c>
      <c r="DO31" s="177">
        <f t="shared" si="57"/>
        <v>-8.9531133704000005</v>
      </c>
      <c r="DP31" s="177">
        <f t="shared" si="57"/>
        <v>-9.1650306816000011</v>
      </c>
      <c r="DQ31" s="177">
        <f t="shared" si="57"/>
        <v>-9.3769479928000017</v>
      </c>
      <c r="DR31" s="177">
        <f t="shared" si="57"/>
        <v>-9.5888653040000005</v>
      </c>
      <c r="DS31" s="177">
        <f t="shared" si="57"/>
        <v>-9.800782615200001</v>
      </c>
      <c r="DT31" s="177">
        <f t="shared" si="57"/>
        <v>-10.0126999264</v>
      </c>
      <c r="DU31" s="177">
        <f t="shared" si="57"/>
        <v>-10.2246172376</v>
      </c>
      <c r="DV31" s="177">
        <f t="shared" si="57"/>
        <v>-10.436534548800001</v>
      </c>
      <c r="DW31" s="177">
        <f t="shared" si="34"/>
        <v>-10.64845186</v>
      </c>
      <c r="DX31" s="177">
        <f t="shared" si="58"/>
        <v>-11.012618030800001</v>
      </c>
      <c r="DY31" s="177">
        <f t="shared" si="58"/>
        <v>-11.3767842016</v>
      </c>
      <c r="DZ31" s="177">
        <f t="shared" si="58"/>
        <v>-11.7409503724</v>
      </c>
      <c r="EA31" s="177">
        <f t="shared" si="58"/>
        <v>-12.105116543199999</v>
      </c>
      <c r="EB31" s="177">
        <f t="shared" si="58"/>
        <v>-12.469282714</v>
      </c>
      <c r="EC31" s="177">
        <f t="shared" si="58"/>
        <v>-12.833448884799999</v>
      </c>
      <c r="ED31" s="177">
        <f t="shared" si="58"/>
        <v>-13.1976150556</v>
      </c>
      <c r="EE31" s="177">
        <f t="shared" si="58"/>
        <v>-13.561781226400001</v>
      </c>
      <c r="EF31" s="177">
        <f t="shared" si="58"/>
        <v>-13.9259473972</v>
      </c>
      <c r="EG31" s="177">
        <f t="shared" si="58"/>
        <v>-14.290113567999999</v>
      </c>
      <c r="EH31" s="177">
        <f t="shared" si="59"/>
        <v>-14.6542797388</v>
      </c>
      <c r="EI31" s="177">
        <f t="shared" si="59"/>
        <v>-15.0184459096</v>
      </c>
      <c r="EJ31" s="177">
        <f t="shared" si="59"/>
        <v>-15.382612080399999</v>
      </c>
      <c r="EK31" s="177">
        <f t="shared" si="59"/>
        <v>-15.746778251199999</v>
      </c>
      <c r="EL31" s="177">
        <f t="shared" si="59"/>
        <v>-16.110944421999999</v>
      </c>
      <c r="EM31" s="177">
        <f t="shared" si="59"/>
        <v>-16.4751105928</v>
      </c>
      <c r="EN31" s="177">
        <f t="shared" si="59"/>
        <v>-16.839276763600001</v>
      </c>
      <c r="EO31" s="177">
        <f t="shared" si="59"/>
        <v>-17.203442934400002</v>
      </c>
      <c r="EP31" s="177">
        <f t="shared" si="59"/>
        <v>-17.567609105200003</v>
      </c>
      <c r="EQ31" s="177">
        <f t="shared" si="59"/>
        <v>-17.931775276000003</v>
      </c>
      <c r="ER31" s="177">
        <f t="shared" si="59"/>
        <v>-18.295941446800001</v>
      </c>
      <c r="ES31" s="177">
        <f t="shared" si="59"/>
        <v>-18.660107617600001</v>
      </c>
      <c r="ET31" s="177">
        <f t="shared" si="59"/>
        <v>-19.024273788400002</v>
      </c>
      <c r="EU31" s="177">
        <f t="shared" si="59"/>
        <v>-19.388439959200003</v>
      </c>
      <c r="EV31" s="177">
        <f t="shared" si="35"/>
        <v>-19.75260613</v>
      </c>
    </row>
    <row r="32" spans="1:152" x14ac:dyDescent="0.25">
      <c r="A32" s="84">
        <v>37773</v>
      </c>
      <c r="B32" s="177">
        <f t="shared" si="26"/>
        <v>11.62118894</v>
      </c>
      <c r="C32" s="177">
        <f t="shared" si="48"/>
        <v>11.5017874756</v>
      </c>
      <c r="D32" s="177">
        <f t="shared" si="48"/>
        <v>11.382386011199999</v>
      </c>
      <c r="E32" s="177">
        <f t="shared" si="48"/>
        <v>11.262984546799998</v>
      </c>
      <c r="F32" s="177">
        <f t="shared" si="48"/>
        <v>11.143583082399999</v>
      </c>
      <c r="G32" s="177">
        <f t="shared" si="48"/>
        <v>11.024181618</v>
      </c>
      <c r="H32" s="177">
        <f t="shared" si="48"/>
        <v>10.904780153599999</v>
      </c>
      <c r="I32" s="177">
        <f t="shared" si="48"/>
        <v>10.785378689199998</v>
      </c>
      <c r="J32" s="177">
        <f t="shared" si="48"/>
        <v>10.665977224799999</v>
      </c>
      <c r="K32" s="177">
        <f t="shared" si="48"/>
        <v>10.5465757604</v>
      </c>
      <c r="L32" s="177">
        <f t="shared" si="48"/>
        <v>10.427174295999999</v>
      </c>
      <c r="M32" s="177">
        <f t="shared" si="49"/>
        <v>10.307772831599998</v>
      </c>
      <c r="N32" s="177">
        <f t="shared" si="49"/>
        <v>10.188371367199998</v>
      </c>
      <c r="O32" s="177">
        <f t="shared" si="49"/>
        <v>10.068969902799999</v>
      </c>
      <c r="P32" s="177">
        <f t="shared" si="49"/>
        <v>9.9495684383999983</v>
      </c>
      <c r="Q32" s="177">
        <f t="shared" si="49"/>
        <v>9.8301669739999991</v>
      </c>
      <c r="R32" s="177">
        <f t="shared" si="49"/>
        <v>9.7107655095999981</v>
      </c>
      <c r="S32" s="177">
        <f t="shared" si="49"/>
        <v>9.5913640451999989</v>
      </c>
      <c r="T32" s="177">
        <f t="shared" si="49"/>
        <v>9.4719625807999996</v>
      </c>
      <c r="U32" s="177">
        <f t="shared" si="49"/>
        <v>9.3525611163999987</v>
      </c>
      <c r="V32" s="177">
        <f t="shared" si="49"/>
        <v>9.2331596519999994</v>
      </c>
      <c r="W32" s="177">
        <f t="shared" si="49"/>
        <v>9.1137581875999985</v>
      </c>
      <c r="X32" s="177">
        <f t="shared" si="49"/>
        <v>8.9943567231999992</v>
      </c>
      <c r="Y32" s="177">
        <f t="shared" si="49"/>
        <v>8.8749552587999982</v>
      </c>
      <c r="Z32" s="177">
        <f t="shared" si="49"/>
        <v>8.755553794399999</v>
      </c>
      <c r="AA32" s="177">
        <f t="shared" si="27"/>
        <v>8.6361523299999998</v>
      </c>
      <c r="AB32" s="177">
        <f t="shared" si="50"/>
        <v>8.4853229256000002</v>
      </c>
      <c r="AC32" s="177">
        <f t="shared" si="50"/>
        <v>8.3344935211999989</v>
      </c>
      <c r="AD32" s="177">
        <f t="shared" si="50"/>
        <v>8.1836641167999993</v>
      </c>
      <c r="AE32" s="177">
        <f t="shared" si="50"/>
        <v>8.0328347123999997</v>
      </c>
      <c r="AF32" s="177">
        <f t="shared" si="50"/>
        <v>7.8820053079999992</v>
      </c>
      <c r="AG32" s="177">
        <f t="shared" si="50"/>
        <v>7.7311759035999987</v>
      </c>
      <c r="AH32" s="177">
        <f t="shared" si="50"/>
        <v>7.5803464991999991</v>
      </c>
      <c r="AI32" s="177">
        <f t="shared" si="50"/>
        <v>7.4295170947999996</v>
      </c>
      <c r="AJ32" s="177">
        <f t="shared" si="50"/>
        <v>7.2786876903999982</v>
      </c>
      <c r="AK32" s="177">
        <f t="shared" si="50"/>
        <v>7.1278582859999986</v>
      </c>
      <c r="AL32" s="177">
        <f t="shared" si="51"/>
        <v>6.977028881599999</v>
      </c>
      <c r="AM32" s="177">
        <f t="shared" si="51"/>
        <v>6.8261994771999985</v>
      </c>
      <c r="AN32" s="177">
        <f t="shared" si="51"/>
        <v>6.6753700727999981</v>
      </c>
      <c r="AO32" s="177">
        <f t="shared" si="51"/>
        <v>6.5245406683999985</v>
      </c>
      <c r="AP32" s="177">
        <f t="shared" si="51"/>
        <v>6.3737112639999989</v>
      </c>
      <c r="AQ32" s="177">
        <f t="shared" si="51"/>
        <v>6.2228818595999993</v>
      </c>
      <c r="AR32" s="177">
        <f t="shared" si="51"/>
        <v>6.0720524551999988</v>
      </c>
      <c r="AS32" s="177">
        <f t="shared" si="51"/>
        <v>5.9212230507999992</v>
      </c>
      <c r="AT32" s="177">
        <f t="shared" si="51"/>
        <v>5.7703936463999987</v>
      </c>
      <c r="AU32" s="177">
        <f t="shared" si="51"/>
        <v>5.6195642419999992</v>
      </c>
      <c r="AV32" s="177">
        <f t="shared" si="51"/>
        <v>5.4687348375999987</v>
      </c>
      <c r="AW32" s="177">
        <f t="shared" si="51"/>
        <v>5.3179054331999991</v>
      </c>
      <c r="AX32" s="177">
        <f t="shared" si="51"/>
        <v>5.1670760287999986</v>
      </c>
      <c r="AY32" s="177">
        <f t="shared" si="51"/>
        <v>5.016246624399999</v>
      </c>
      <c r="AZ32" s="177">
        <f t="shared" si="28"/>
        <v>4.8654172200000003</v>
      </c>
      <c r="BA32" s="177">
        <f t="shared" si="52"/>
        <v>4.6735782515000004</v>
      </c>
      <c r="BB32" s="177">
        <f t="shared" si="52"/>
        <v>4.4817392829999996</v>
      </c>
      <c r="BC32" s="177">
        <f t="shared" si="52"/>
        <v>4.2899003144999996</v>
      </c>
      <c r="BD32" s="177">
        <f t="shared" si="52"/>
        <v>4.0980613459999997</v>
      </c>
      <c r="BE32" s="177">
        <f t="shared" si="52"/>
        <v>3.9062223774999993</v>
      </c>
      <c r="BF32" s="177">
        <f t="shared" si="52"/>
        <v>3.714383408999999</v>
      </c>
      <c r="BG32" s="177">
        <f t="shared" si="52"/>
        <v>3.522544440499999</v>
      </c>
      <c r="BH32" s="177">
        <f t="shared" si="52"/>
        <v>3.3307054719999987</v>
      </c>
      <c r="BI32" s="177">
        <f t="shared" si="52"/>
        <v>3.1388665034999987</v>
      </c>
      <c r="BJ32" s="177">
        <f t="shared" si="52"/>
        <v>2.9470275349999984</v>
      </c>
      <c r="BK32" s="177">
        <f t="shared" si="53"/>
        <v>2.7551885664999984</v>
      </c>
      <c r="BL32" s="177">
        <f t="shared" si="53"/>
        <v>2.5633495979999985</v>
      </c>
      <c r="BM32" s="177">
        <f t="shared" si="53"/>
        <v>2.3715106294999986</v>
      </c>
      <c r="BN32" s="177">
        <f t="shared" si="53"/>
        <v>2.1796716609999987</v>
      </c>
      <c r="BO32" s="177">
        <f t="shared" si="53"/>
        <v>1.9878326924999987</v>
      </c>
      <c r="BP32" s="177">
        <f t="shared" si="53"/>
        <v>1.7959937239999988</v>
      </c>
      <c r="BQ32" s="177">
        <f t="shared" si="53"/>
        <v>1.6041547554999989</v>
      </c>
      <c r="BR32" s="177">
        <f t="shared" si="53"/>
        <v>1.4123157869999989</v>
      </c>
      <c r="BS32" s="177">
        <f t="shared" si="53"/>
        <v>1.2204768184999988</v>
      </c>
      <c r="BT32" s="177">
        <f t="shared" si="29"/>
        <v>1.02863785</v>
      </c>
      <c r="BU32" s="177">
        <f t="shared" si="30"/>
        <v>0.82291027999999999</v>
      </c>
      <c r="BV32" s="177">
        <f t="shared" si="30"/>
        <v>0.61718270999999991</v>
      </c>
      <c r="BW32" s="177">
        <f t="shared" si="30"/>
        <v>0.41145514</v>
      </c>
      <c r="BX32" s="177">
        <f t="shared" si="30"/>
        <v>0.20572757</v>
      </c>
      <c r="BY32" s="177">
        <v>0</v>
      </c>
      <c r="BZ32" s="177">
        <f t="shared" si="31"/>
        <v>-0.20912526200000003</v>
      </c>
      <c r="CA32" s="177">
        <f t="shared" si="31"/>
        <v>-0.41825052400000007</v>
      </c>
      <c r="CB32" s="177">
        <f t="shared" si="31"/>
        <v>-0.62737578599999999</v>
      </c>
      <c r="CC32" s="177">
        <f t="shared" si="31"/>
        <v>-0.83650104800000014</v>
      </c>
      <c r="CD32" s="177">
        <f t="shared" si="32"/>
        <v>-1.0456263100000001</v>
      </c>
      <c r="CE32" s="177">
        <f t="shared" si="54"/>
        <v>-1.2584158605</v>
      </c>
      <c r="CF32" s="177">
        <f t="shared" si="54"/>
        <v>-1.4712054110000001</v>
      </c>
      <c r="CG32" s="177">
        <f t="shared" si="54"/>
        <v>-1.6839949615000001</v>
      </c>
      <c r="CH32" s="177">
        <f t="shared" si="54"/>
        <v>-1.896784512</v>
      </c>
      <c r="CI32" s="177">
        <f t="shared" si="54"/>
        <v>-2.1095740625000001</v>
      </c>
      <c r="CJ32" s="177">
        <f t="shared" si="54"/>
        <v>-2.3223636129999998</v>
      </c>
      <c r="CK32" s="177">
        <f t="shared" si="54"/>
        <v>-2.5351531634999995</v>
      </c>
      <c r="CL32" s="177">
        <f t="shared" si="54"/>
        <v>-2.7479427139999997</v>
      </c>
      <c r="CM32" s="177">
        <f t="shared" si="54"/>
        <v>-2.9607322644999998</v>
      </c>
      <c r="CN32" s="177">
        <f t="shared" si="54"/>
        <v>-3.1735218149999991</v>
      </c>
      <c r="CO32" s="177">
        <f t="shared" si="55"/>
        <v>-3.3863113654999992</v>
      </c>
      <c r="CP32" s="177">
        <f t="shared" si="55"/>
        <v>-3.5991009159999994</v>
      </c>
      <c r="CQ32" s="177">
        <f t="shared" si="55"/>
        <v>-3.8118904664999995</v>
      </c>
      <c r="CR32" s="177">
        <f t="shared" si="55"/>
        <v>-4.0246800169999997</v>
      </c>
      <c r="CS32" s="177">
        <f t="shared" si="55"/>
        <v>-4.2374695674999998</v>
      </c>
      <c r="CT32" s="177">
        <f t="shared" si="55"/>
        <v>-4.450259118</v>
      </c>
      <c r="CU32" s="177">
        <f t="shared" si="55"/>
        <v>-4.6630486685000001</v>
      </c>
      <c r="CV32" s="177">
        <f t="shared" si="55"/>
        <v>-4.8758382190000003</v>
      </c>
      <c r="CW32" s="177">
        <f t="shared" si="55"/>
        <v>-5.0886277695000013</v>
      </c>
      <c r="CX32" s="177">
        <f t="shared" si="33"/>
        <v>-5.3014173199999997</v>
      </c>
      <c r="CY32" s="177">
        <f t="shared" si="56"/>
        <v>-5.5090040583999995</v>
      </c>
      <c r="CZ32" s="177">
        <f t="shared" si="56"/>
        <v>-5.7165907967999994</v>
      </c>
      <c r="DA32" s="177">
        <f t="shared" si="56"/>
        <v>-5.9241775352000001</v>
      </c>
      <c r="DB32" s="177">
        <f t="shared" si="56"/>
        <v>-6.1317642736</v>
      </c>
      <c r="DC32" s="177">
        <f t="shared" si="56"/>
        <v>-6.3393510119999998</v>
      </c>
      <c r="DD32" s="177">
        <f t="shared" si="56"/>
        <v>-6.5469377503999997</v>
      </c>
      <c r="DE32" s="177">
        <f t="shared" si="56"/>
        <v>-6.7545244887999996</v>
      </c>
      <c r="DF32" s="177">
        <f t="shared" si="56"/>
        <v>-6.9621112272000003</v>
      </c>
      <c r="DG32" s="177">
        <f t="shared" si="56"/>
        <v>-7.1696979656000002</v>
      </c>
      <c r="DH32" s="177">
        <f t="shared" si="56"/>
        <v>-7.377284704</v>
      </c>
      <c r="DI32" s="177">
        <f t="shared" si="57"/>
        <v>-7.5848714423999999</v>
      </c>
      <c r="DJ32" s="177">
        <f t="shared" si="57"/>
        <v>-7.7924581807999997</v>
      </c>
      <c r="DK32" s="177">
        <f t="shared" si="57"/>
        <v>-8.0000449192000005</v>
      </c>
      <c r="DL32" s="177">
        <f t="shared" si="57"/>
        <v>-8.2076316576000004</v>
      </c>
      <c r="DM32" s="177">
        <f t="shared" si="57"/>
        <v>-8.4152183960000002</v>
      </c>
      <c r="DN32" s="177">
        <f t="shared" si="57"/>
        <v>-8.6228051344000001</v>
      </c>
      <c r="DO32" s="177">
        <f t="shared" si="57"/>
        <v>-8.8303918727999999</v>
      </c>
      <c r="DP32" s="177">
        <f t="shared" si="57"/>
        <v>-9.0379786111999998</v>
      </c>
      <c r="DQ32" s="177">
        <f t="shared" si="57"/>
        <v>-9.2455653496000014</v>
      </c>
      <c r="DR32" s="177">
        <f t="shared" si="57"/>
        <v>-9.4531520880000013</v>
      </c>
      <c r="DS32" s="177">
        <f t="shared" si="57"/>
        <v>-9.6607388264000011</v>
      </c>
      <c r="DT32" s="177">
        <f t="shared" si="57"/>
        <v>-9.8683255648000028</v>
      </c>
      <c r="DU32" s="177">
        <f t="shared" si="57"/>
        <v>-10.075912303200003</v>
      </c>
      <c r="DV32" s="177">
        <f t="shared" si="57"/>
        <v>-10.283499041600002</v>
      </c>
      <c r="DW32" s="177">
        <f t="shared" si="34"/>
        <v>-10.491085780000001</v>
      </c>
      <c r="DX32" s="177">
        <f t="shared" si="58"/>
        <v>-10.844969923200001</v>
      </c>
      <c r="DY32" s="177">
        <f t="shared" si="58"/>
        <v>-11.198854066400001</v>
      </c>
      <c r="DZ32" s="177">
        <f t="shared" si="58"/>
        <v>-11.552738209600001</v>
      </c>
      <c r="EA32" s="177">
        <f t="shared" si="58"/>
        <v>-11.906622352800001</v>
      </c>
      <c r="EB32" s="177">
        <f t="shared" si="58"/>
        <v>-12.260506496000001</v>
      </c>
      <c r="EC32" s="177">
        <f t="shared" si="58"/>
        <v>-12.6143906392</v>
      </c>
      <c r="ED32" s="177">
        <f t="shared" si="58"/>
        <v>-12.968274782400002</v>
      </c>
      <c r="EE32" s="177">
        <f t="shared" si="58"/>
        <v>-13.3221589256</v>
      </c>
      <c r="EF32" s="177">
        <f t="shared" si="58"/>
        <v>-13.6760430688</v>
      </c>
      <c r="EG32" s="177">
        <f t="shared" si="58"/>
        <v>-14.029927212</v>
      </c>
      <c r="EH32" s="177">
        <f t="shared" si="59"/>
        <v>-14.383811355200001</v>
      </c>
      <c r="EI32" s="177">
        <f t="shared" si="59"/>
        <v>-14.737695498400001</v>
      </c>
      <c r="EJ32" s="177">
        <f t="shared" si="59"/>
        <v>-15.091579641599999</v>
      </c>
      <c r="EK32" s="177">
        <f t="shared" si="59"/>
        <v>-15.445463784800001</v>
      </c>
      <c r="EL32" s="177">
        <f t="shared" si="59"/>
        <v>-15.799347928</v>
      </c>
      <c r="EM32" s="177">
        <f t="shared" si="59"/>
        <v>-16.153232071200001</v>
      </c>
      <c r="EN32" s="177">
        <f t="shared" si="59"/>
        <v>-16.5071162144</v>
      </c>
      <c r="EO32" s="177">
        <f t="shared" si="59"/>
        <v>-16.861000357600002</v>
      </c>
      <c r="EP32" s="177">
        <f t="shared" si="59"/>
        <v>-17.214884500800004</v>
      </c>
      <c r="EQ32" s="177">
        <f t="shared" si="59"/>
        <v>-17.568768644000002</v>
      </c>
      <c r="ER32" s="177">
        <f t="shared" si="59"/>
        <v>-17.922652787200004</v>
      </c>
      <c r="ES32" s="177">
        <f t="shared" si="59"/>
        <v>-18.276536930400002</v>
      </c>
      <c r="ET32" s="177">
        <f t="shared" si="59"/>
        <v>-18.630421073600004</v>
      </c>
      <c r="EU32" s="177">
        <f t="shared" si="59"/>
        <v>-18.984305216800003</v>
      </c>
      <c r="EV32" s="177">
        <f t="shared" si="35"/>
        <v>-19.338189360000001</v>
      </c>
    </row>
    <row r="33" spans="1:152" x14ac:dyDescent="0.25">
      <c r="A33" s="84">
        <v>37803</v>
      </c>
      <c r="B33" s="177">
        <f t="shared" si="26"/>
        <v>12.416790539999999</v>
      </c>
      <c r="C33" s="177">
        <f t="shared" si="48"/>
        <v>12.276368689599998</v>
      </c>
      <c r="D33" s="177">
        <f t="shared" si="48"/>
        <v>12.135946839199999</v>
      </c>
      <c r="E33" s="177">
        <f t="shared" si="48"/>
        <v>11.9955249888</v>
      </c>
      <c r="F33" s="177">
        <f t="shared" si="48"/>
        <v>11.855103138399999</v>
      </c>
      <c r="G33" s="177">
        <f t="shared" si="48"/>
        <v>11.714681287999998</v>
      </c>
      <c r="H33" s="177">
        <f t="shared" si="48"/>
        <v>11.574259437599999</v>
      </c>
      <c r="I33" s="177">
        <f t="shared" si="48"/>
        <v>11.433837587199999</v>
      </c>
      <c r="J33" s="177">
        <f t="shared" si="48"/>
        <v>11.293415736799998</v>
      </c>
      <c r="K33" s="177">
        <f t="shared" si="48"/>
        <v>11.152993886399997</v>
      </c>
      <c r="L33" s="177">
        <f t="shared" si="48"/>
        <v>11.012572035999998</v>
      </c>
      <c r="M33" s="177">
        <f t="shared" si="49"/>
        <v>10.872150185599997</v>
      </c>
      <c r="N33" s="177">
        <f t="shared" si="49"/>
        <v>10.731728335199998</v>
      </c>
      <c r="O33" s="177">
        <f t="shared" si="49"/>
        <v>10.591306484799997</v>
      </c>
      <c r="P33" s="177">
        <f t="shared" si="49"/>
        <v>10.450884634399998</v>
      </c>
      <c r="Q33" s="177">
        <f t="shared" si="49"/>
        <v>10.310462783999998</v>
      </c>
      <c r="R33" s="177">
        <f t="shared" si="49"/>
        <v>10.170040933599998</v>
      </c>
      <c r="S33" s="177">
        <f t="shared" si="49"/>
        <v>10.029619083199998</v>
      </c>
      <c r="T33" s="177">
        <f t="shared" si="49"/>
        <v>9.8891972327999973</v>
      </c>
      <c r="U33" s="177">
        <f t="shared" si="49"/>
        <v>9.7487753823999981</v>
      </c>
      <c r="V33" s="177">
        <f t="shared" si="49"/>
        <v>9.6083535319999989</v>
      </c>
      <c r="W33" s="177">
        <f t="shared" si="49"/>
        <v>9.4679316815999979</v>
      </c>
      <c r="X33" s="177">
        <f t="shared" si="49"/>
        <v>9.3275098311999987</v>
      </c>
      <c r="Y33" s="177">
        <f t="shared" si="49"/>
        <v>9.1870879807999977</v>
      </c>
      <c r="Z33" s="177">
        <f t="shared" si="49"/>
        <v>9.0466661303999985</v>
      </c>
      <c r="AA33" s="177">
        <f t="shared" si="27"/>
        <v>8.9062442799999992</v>
      </c>
      <c r="AB33" s="177">
        <f t="shared" si="50"/>
        <v>8.7468357051999988</v>
      </c>
      <c r="AC33" s="177">
        <f t="shared" si="50"/>
        <v>8.5874271303999983</v>
      </c>
      <c r="AD33" s="177">
        <f t="shared" si="50"/>
        <v>8.4280185555999978</v>
      </c>
      <c r="AE33" s="177">
        <f t="shared" si="50"/>
        <v>8.2686099807999991</v>
      </c>
      <c r="AF33" s="177">
        <f t="shared" si="50"/>
        <v>8.1092014059999986</v>
      </c>
      <c r="AG33" s="177">
        <f t="shared" si="50"/>
        <v>7.9497928311999981</v>
      </c>
      <c r="AH33" s="177">
        <f t="shared" si="50"/>
        <v>7.7903842563999985</v>
      </c>
      <c r="AI33" s="177">
        <f t="shared" si="50"/>
        <v>7.6309756815999981</v>
      </c>
      <c r="AJ33" s="177">
        <f t="shared" si="50"/>
        <v>7.4715671067999985</v>
      </c>
      <c r="AK33" s="177">
        <f t="shared" si="50"/>
        <v>7.312158531999998</v>
      </c>
      <c r="AL33" s="177">
        <f t="shared" si="51"/>
        <v>7.1527499571999975</v>
      </c>
      <c r="AM33" s="177">
        <f t="shared" si="51"/>
        <v>6.9933413823999979</v>
      </c>
      <c r="AN33" s="177">
        <f t="shared" si="51"/>
        <v>6.8339328075999983</v>
      </c>
      <c r="AO33" s="177">
        <f t="shared" si="51"/>
        <v>6.6745242327999978</v>
      </c>
      <c r="AP33" s="177">
        <f t="shared" si="51"/>
        <v>6.5151156579999983</v>
      </c>
      <c r="AQ33" s="177">
        <f t="shared" si="51"/>
        <v>6.3557070831999987</v>
      </c>
      <c r="AR33" s="177">
        <f t="shared" si="51"/>
        <v>6.1962985083999982</v>
      </c>
      <c r="AS33" s="177">
        <f t="shared" si="51"/>
        <v>6.0368899335999986</v>
      </c>
      <c r="AT33" s="177">
        <f t="shared" si="51"/>
        <v>5.8774813587999981</v>
      </c>
      <c r="AU33" s="177">
        <f t="shared" si="51"/>
        <v>5.7180727839999985</v>
      </c>
      <c r="AV33" s="177">
        <f t="shared" si="51"/>
        <v>5.558664209199998</v>
      </c>
      <c r="AW33" s="177">
        <f t="shared" si="51"/>
        <v>5.3992556343999984</v>
      </c>
      <c r="AX33" s="177">
        <f t="shared" si="51"/>
        <v>5.239847059599998</v>
      </c>
      <c r="AY33" s="177">
        <f t="shared" si="51"/>
        <v>5.0804384847999984</v>
      </c>
      <c r="AZ33" s="177">
        <f t="shared" si="28"/>
        <v>4.9210299099999997</v>
      </c>
      <c r="BA33" s="177">
        <f t="shared" si="52"/>
        <v>4.7263388684999992</v>
      </c>
      <c r="BB33" s="177">
        <f t="shared" si="52"/>
        <v>4.5316478269999996</v>
      </c>
      <c r="BC33" s="177">
        <f t="shared" si="52"/>
        <v>4.3369567854999991</v>
      </c>
      <c r="BD33" s="177">
        <f t="shared" si="52"/>
        <v>4.1422657439999995</v>
      </c>
      <c r="BE33" s="177">
        <f t="shared" si="52"/>
        <v>3.947574702499999</v>
      </c>
      <c r="BF33" s="177">
        <f t="shared" si="52"/>
        <v>3.7528836609999989</v>
      </c>
      <c r="BG33" s="177">
        <f t="shared" si="52"/>
        <v>3.5581926194999984</v>
      </c>
      <c r="BH33" s="177">
        <f t="shared" si="52"/>
        <v>3.3635015779999984</v>
      </c>
      <c r="BI33" s="177">
        <f t="shared" si="52"/>
        <v>3.1688105364999983</v>
      </c>
      <c r="BJ33" s="177">
        <f t="shared" si="52"/>
        <v>2.9741194949999983</v>
      </c>
      <c r="BK33" s="177">
        <f t="shared" si="53"/>
        <v>2.7794284534999987</v>
      </c>
      <c r="BL33" s="177">
        <f t="shared" si="53"/>
        <v>2.5847374119999982</v>
      </c>
      <c r="BM33" s="177">
        <f t="shared" si="53"/>
        <v>2.3900463704999986</v>
      </c>
      <c r="BN33" s="177">
        <f t="shared" si="53"/>
        <v>2.1953553289999985</v>
      </c>
      <c r="BO33" s="177">
        <f t="shared" si="53"/>
        <v>2.0006642874999985</v>
      </c>
      <c r="BP33" s="177">
        <f t="shared" si="53"/>
        <v>1.8059732459999986</v>
      </c>
      <c r="BQ33" s="177">
        <f t="shared" si="53"/>
        <v>1.6112822044999988</v>
      </c>
      <c r="BR33" s="177">
        <f t="shared" si="53"/>
        <v>1.4165911629999988</v>
      </c>
      <c r="BS33" s="177">
        <f t="shared" si="53"/>
        <v>1.2219001214999987</v>
      </c>
      <c r="BT33" s="177">
        <f t="shared" si="29"/>
        <v>1.02720908</v>
      </c>
      <c r="BU33" s="177">
        <f t="shared" si="30"/>
        <v>0.821767264</v>
      </c>
      <c r="BV33" s="177">
        <f t="shared" si="30"/>
        <v>0.616325448</v>
      </c>
      <c r="BW33" s="177">
        <f t="shared" si="30"/>
        <v>0.410883632</v>
      </c>
      <c r="BX33" s="177">
        <f t="shared" si="30"/>
        <v>0.205441816</v>
      </c>
      <c r="BY33" s="177">
        <v>0</v>
      </c>
      <c r="BZ33" s="177">
        <f t="shared" si="31"/>
        <v>-0.20771959400000004</v>
      </c>
      <c r="CA33" s="177">
        <f t="shared" si="31"/>
        <v>-0.41543918800000007</v>
      </c>
      <c r="CB33" s="177">
        <f t="shared" si="31"/>
        <v>-0.62315878200000008</v>
      </c>
      <c r="CC33" s="177">
        <f t="shared" si="31"/>
        <v>-0.83087837600000014</v>
      </c>
      <c r="CD33" s="177">
        <f t="shared" si="32"/>
        <v>-1.0385979700000001</v>
      </c>
      <c r="CE33" s="177">
        <f t="shared" si="54"/>
        <v>-1.247648994</v>
      </c>
      <c r="CF33" s="177">
        <f t="shared" si="54"/>
        <v>-1.456700018</v>
      </c>
      <c r="CG33" s="177">
        <f t="shared" si="54"/>
        <v>-1.6657510420000001</v>
      </c>
      <c r="CH33" s="177">
        <f t="shared" si="54"/>
        <v>-1.874802066</v>
      </c>
      <c r="CI33" s="177">
        <f t="shared" si="54"/>
        <v>-2.0838530899999999</v>
      </c>
      <c r="CJ33" s="177">
        <f t="shared" si="54"/>
        <v>-2.2929041139999997</v>
      </c>
      <c r="CK33" s="177">
        <f t="shared" si="54"/>
        <v>-2.5019551379999996</v>
      </c>
      <c r="CL33" s="177">
        <f t="shared" si="54"/>
        <v>-2.7110061619999994</v>
      </c>
      <c r="CM33" s="177">
        <f t="shared" si="54"/>
        <v>-2.9200571859999993</v>
      </c>
      <c r="CN33" s="177">
        <f t="shared" si="54"/>
        <v>-3.1291082099999992</v>
      </c>
      <c r="CO33" s="177">
        <f t="shared" si="55"/>
        <v>-3.3381592339999995</v>
      </c>
      <c r="CP33" s="177">
        <f t="shared" si="55"/>
        <v>-3.5472102579999993</v>
      </c>
      <c r="CQ33" s="177">
        <f t="shared" si="55"/>
        <v>-3.7562612819999996</v>
      </c>
      <c r="CR33" s="177">
        <f t="shared" si="55"/>
        <v>-3.9653123059999995</v>
      </c>
      <c r="CS33" s="177">
        <f t="shared" si="55"/>
        <v>-4.1743633300000003</v>
      </c>
      <c r="CT33" s="177">
        <f t="shared" si="55"/>
        <v>-4.3834143540000001</v>
      </c>
      <c r="CU33" s="177">
        <f t="shared" si="55"/>
        <v>-4.592465378</v>
      </c>
      <c r="CV33" s="177">
        <f t="shared" si="55"/>
        <v>-4.8015164020000007</v>
      </c>
      <c r="CW33" s="177">
        <f t="shared" si="55"/>
        <v>-5.0105674260000006</v>
      </c>
      <c r="CX33" s="177">
        <f t="shared" si="33"/>
        <v>-5.2196184499999996</v>
      </c>
      <c r="CY33" s="177">
        <f t="shared" si="56"/>
        <v>-5.4207267519999993</v>
      </c>
      <c r="CZ33" s="177">
        <f t="shared" si="56"/>
        <v>-5.6218350539999999</v>
      </c>
      <c r="DA33" s="177">
        <f t="shared" si="56"/>
        <v>-5.8229433559999997</v>
      </c>
      <c r="DB33" s="177">
        <f t="shared" si="56"/>
        <v>-6.0240516579999994</v>
      </c>
      <c r="DC33" s="177">
        <f t="shared" si="56"/>
        <v>-6.2251599599999992</v>
      </c>
      <c r="DD33" s="177">
        <f t="shared" si="56"/>
        <v>-6.4262682619999998</v>
      </c>
      <c r="DE33" s="177">
        <f t="shared" si="56"/>
        <v>-6.6273765639999995</v>
      </c>
      <c r="DF33" s="177">
        <f t="shared" si="56"/>
        <v>-6.8284848659999993</v>
      </c>
      <c r="DG33" s="177">
        <f t="shared" si="56"/>
        <v>-7.0295931679999999</v>
      </c>
      <c r="DH33" s="177">
        <f t="shared" si="56"/>
        <v>-7.2307014699999996</v>
      </c>
      <c r="DI33" s="177">
        <f t="shared" si="57"/>
        <v>-7.4318097719999994</v>
      </c>
      <c r="DJ33" s="177">
        <f t="shared" si="57"/>
        <v>-7.6329180739999991</v>
      </c>
      <c r="DK33" s="177">
        <f t="shared" si="57"/>
        <v>-7.8340263759999988</v>
      </c>
      <c r="DL33" s="177">
        <f t="shared" si="57"/>
        <v>-8.0351346779999986</v>
      </c>
      <c r="DM33" s="177">
        <f t="shared" si="57"/>
        <v>-8.2362429800000001</v>
      </c>
      <c r="DN33" s="177">
        <f t="shared" si="57"/>
        <v>-8.4373512819999998</v>
      </c>
      <c r="DO33" s="177">
        <f t="shared" si="57"/>
        <v>-8.6384595839999996</v>
      </c>
      <c r="DP33" s="177">
        <f t="shared" si="57"/>
        <v>-8.8395678859999993</v>
      </c>
      <c r="DQ33" s="177">
        <f t="shared" si="57"/>
        <v>-9.0406761879999991</v>
      </c>
      <c r="DR33" s="177">
        <f t="shared" si="57"/>
        <v>-9.2417844900000006</v>
      </c>
      <c r="DS33" s="177">
        <f t="shared" si="57"/>
        <v>-9.4428927920000003</v>
      </c>
      <c r="DT33" s="177">
        <f t="shared" si="57"/>
        <v>-9.6440010940000001</v>
      </c>
      <c r="DU33" s="177">
        <f t="shared" si="57"/>
        <v>-9.8451093960000016</v>
      </c>
      <c r="DV33" s="177">
        <f t="shared" si="57"/>
        <v>-10.046217698</v>
      </c>
      <c r="DW33" s="177">
        <f t="shared" si="34"/>
        <v>-10.247325999999999</v>
      </c>
      <c r="DX33" s="177">
        <f t="shared" si="58"/>
        <v>-10.586361415599999</v>
      </c>
      <c r="DY33" s="177">
        <f t="shared" si="58"/>
        <v>-10.925396831199999</v>
      </c>
      <c r="DZ33" s="177">
        <f t="shared" si="58"/>
        <v>-11.264432246799998</v>
      </c>
      <c r="EA33" s="177">
        <f t="shared" si="58"/>
        <v>-11.6034676624</v>
      </c>
      <c r="EB33" s="177">
        <f t="shared" si="58"/>
        <v>-11.942503078</v>
      </c>
      <c r="EC33" s="177">
        <f t="shared" si="58"/>
        <v>-12.281538493599999</v>
      </c>
      <c r="ED33" s="177">
        <f t="shared" si="58"/>
        <v>-12.620573909199999</v>
      </c>
      <c r="EE33" s="177">
        <f t="shared" si="58"/>
        <v>-12.959609324799999</v>
      </c>
      <c r="EF33" s="177">
        <f t="shared" si="58"/>
        <v>-13.2986447404</v>
      </c>
      <c r="EG33" s="177">
        <f t="shared" si="58"/>
        <v>-13.637680155999998</v>
      </c>
      <c r="EH33" s="177">
        <f t="shared" si="59"/>
        <v>-13.9767155716</v>
      </c>
      <c r="EI33" s="177">
        <f t="shared" si="59"/>
        <v>-14.315750987199998</v>
      </c>
      <c r="EJ33" s="177">
        <f t="shared" si="59"/>
        <v>-14.654786402799999</v>
      </c>
      <c r="EK33" s="177">
        <f t="shared" si="59"/>
        <v>-14.993821818399999</v>
      </c>
      <c r="EL33" s="177">
        <f t="shared" si="59"/>
        <v>-15.332857233999999</v>
      </c>
      <c r="EM33" s="177">
        <f t="shared" si="59"/>
        <v>-15.6718926496</v>
      </c>
      <c r="EN33" s="177">
        <f t="shared" si="59"/>
        <v>-16.010928065199998</v>
      </c>
      <c r="EO33" s="177">
        <f t="shared" si="59"/>
        <v>-16.3499634808</v>
      </c>
      <c r="EP33" s="177">
        <f t="shared" si="59"/>
        <v>-16.688998896400001</v>
      </c>
      <c r="EQ33" s="177">
        <f t="shared" si="59"/>
        <v>-17.028034312000003</v>
      </c>
      <c r="ER33" s="177">
        <f t="shared" si="59"/>
        <v>-17.367069727600001</v>
      </c>
      <c r="ES33" s="177">
        <f t="shared" si="59"/>
        <v>-17.706105143200002</v>
      </c>
      <c r="ET33" s="177">
        <f t="shared" si="59"/>
        <v>-18.0451405588</v>
      </c>
      <c r="EU33" s="177">
        <f t="shared" si="59"/>
        <v>-18.384175974400002</v>
      </c>
      <c r="EV33" s="177">
        <f t="shared" si="35"/>
        <v>-18.723211389999999</v>
      </c>
    </row>
    <row r="34" spans="1:152" x14ac:dyDescent="0.25">
      <c r="A34" s="84">
        <v>37834</v>
      </c>
      <c r="B34" s="177">
        <f t="shared" si="26"/>
        <v>13.23076199</v>
      </c>
      <c r="C34" s="177">
        <f t="shared" si="48"/>
        <v>13.0664905004</v>
      </c>
      <c r="D34" s="177">
        <f t="shared" si="48"/>
        <v>12.9022190108</v>
      </c>
      <c r="E34" s="177">
        <f t="shared" si="48"/>
        <v>12.737947521199999</v>
      </c>
      <c r="F34" s="177">
        <f t="shared" si="48"/>
        <v>12.573676031599998</v>
      </c>
      <c r="G34" s="177">
        <f t="shared" si="48"/>
        <v>12.409404541999999</v>
      </c>
      <c r="H34" s="177">
        <f t="shared" si="48"/>
        <v>12.2451330524</v>
      </c>
      <c r="I34" s="177">
        <f t="shared" si="48"/>
        <v>12.080861562799999</v>
      </c>
      <c r="J34" s="177">
        <f t="shared" si="48"/>
        <v>11.916590073199998</v>
      </c>
      <c r="K34" s="177">
        <f t="shared" si="48"/>
        <v>11.752318583599997</v>
      </c>
      <c r="L34" s="177">
        <f t="shared" si="48"/>
        <v>11.588047093999998</v>
      </c>
      <c r="M34" s="177">
        <f t="shared" si="49"/>
        <v>11.423775604399999</v>
      </c>
      <c r="N34" s="177">
        <f t="shared" si="49"/>
        <v>11.259504114799999</v>
      </c>
      <c r="O34" s="177">
        <f t="shared" si="49"/>
        <v>11.095232625199998</v>
      </c>
      <c r="P34" s="177">
        <f t="shared" si="49"/>
        <v>10.930961135599999</v>
      </c>
      <c r="Q34" s="177">
        <f t="shared" si="49"/>
        <v>10.766689645999998</v>
      </c>
      <c r="R34" s="177">
        <f t="shared" si="49"/>
        <v>10.602418156399999</v>
      </c>
      <c r="S34" s="177">
        <f t="shared" si="49"/>
        <v>10.438146666799998</v>
      </c>
      <c r="T34" s="177">
        <f t="shared" si="49"/>
        <v>10.273875177199999</v>
      </c>
      <c r="U34" s="177">
        <f t="shared" si="49"/>
        <v>10.109603687599998</v>
      </c>
      <c r="V34" s="177">
        <f t="shared" si="49"/>
        <v>9.9453321979999991</v>
      </c>
      <c r="W34" s="177">
        <f t="shared" si="49"/>
        <v>9.7810607083999983</v>
      </c>
      <c r="X34" s="177">
        <f t="shared" si="49"/>
        <v>9.6167892187999993</v>
      </c>
      <c r="Y34" s="177">
        <f t="shared" si="49"/>
        <v>9.4525177291999984</v>
      </c>
      <c r="Z34" s="177">
        <f t="shared" si="49"/>
        <v>9.2882462395999994</v>
      </c>
      <c r="AA34" s="177">
        <f t="shared" si="27"/>
        <v>9.1239747500000004</v>
      </c>
      <c r="AB34" s="177">
        <f t="shared" si="50"/>
        <v>8.9567673023999994</v>
      </c>
      <c r="AC34" s="177">
        <f t="shared" si="50"/>
        <v>8.7895598548000002</v>
      </c>
      <c r="AD34" s="177">
        <f t="shared" si="50"/>
        <v>8.6223524071999993</v>
      </c>
      <c r="AE34" s="177">
        <f t="shared" si="50"/>
        <v>8.4551449596000001</v>
      </c>
      <c r="AF34" s="177">
        <f t="shared" si="50"/>
        <v>8.2879375119999992</v>
      </c>
      <c r="AG34" s="177">
        <f t="shared" si="50"/>
        <v>8.1207300644</v>
      </c>
      <c r="AH34" s="177">
        <f t="shared" si="50"/>
        <v>7.9535226167999991</v>
      </c>
      <c r="AI34" s="177">
        <f t="shared" si="50"/>
        <v>7.786315169199999</v>
      </c>
      <c r="AJ34" s="177">
        <f t="shared" si="50"/>
        <v>7.6191077215999989</v>
      </c>
      <c r="AK34" s="177">
        <f t="shared" si="50"/>
        <v>7.451900273999998</v>
      </c>
      <c r="AL34" s="177">
        <f t="shared" si="51"/>
        <v>7.2846928263999988</v>
      </c>
      <c r="AM34" s="177">
        <f t="shared" si="51"/>
        <v>7.1174853787999979</v>
      </c>
      <c r="AN34" s="177">
        <f t="shared" si="51"/>
        <v>6.9502779311999987</v>
      </c>
      <c r="AO34" s="177">
        <f t="shared" si="51"/>
        <v>6.7830704835999986</v>
      </c>
      <c r="AP34" s="177">
        <f t="shared" si="51"/>
        <v>6.6158630359999986</v>
      </c>
      <c r="AQ34" s="177">
        <f t="shared" si="51"/>
        <v>6.4486555883999985</v>
      </c>
      <c r="AR34" s="177">
        <f t="shared" si="51"/>
        <v>6.2814481407999985</v>
      </c>
      <c r="AS34" s="177">
        <f t="shared" si="51"/>
        <v>6.1142406931999984</v>
      </c>
      <c r="AT34" s="177">
        <f t="shared" si="51"/>
        <v>5.9470332455999984</v>
      </c>
      <c r="AU34" s="177">
        <f t="shared" si="51"/>
        <v>5.7798257979999983</v>
      </c>
      <c r="AV34" s="177">
        <f t="shared" si="51"/>
        <v>5.6126183503999982</v>
      </c>
      <c r="AW34" s="177">
        <f t="shared" si="51"/>
        <v>5.4454109027999982</v>
      </c>
      <c r="AX34" s="177">
        <f t="shared" si="51"/>
        <v>5.2782034551999981</v>
      </c>
      <c r="AY34" s="177">
        <f t="shared" si="51"/>
        <v>5.1109960075999981</v>
      </c>
      <c r="AZ34" s="177">
        <f t="shared" si="28"/>
        <v>4.9437885599999998</v>
      </c>
      <c r="BA34" s="177">
        <f t="shared" si="52"/>
        <v>4.7475554354999998</v>
      </c>
      <c r="BB34" s="177">
        <f t="shared" si="52"/>
        <v>4.5513223109999998</v>
      </c>
      <c r="BC34" s="177">
        <f t="shared" si="52"/>
        <v>4.355089186499999</v>
      </c>
      <c r="BD34" s="177">
        <f t="shared" si="52"/>
        <v>4.158856061999999</v>
      </c>
      <c r="BE34" s="177">
        <f t="shared" si="52"/>
        <v>3.9626229374999991</v>
      </c>
      <c r="BF34" s="177">
        <f t="shared" si="52"/>
        <v>3.7663898129999986</v>
      </c>
      <c r="BG34" s="177">
        <f t="shared" si="52"/>
        <v>3.5701566884999987</v>
      </c>
      <c r="BH34" s="177">
        <f t="shared" si="52"/>
        <v>3.3739235639999983</v>
      </c>
      <c r="BI34" s="177">
        <f t="shared" si="52"/>
        <v>3.1776904394999983</v>
      </c>
      <c r="BJ34" s="177">
        <f t="shared" si="52"/>
        <v>2.9814573149999983</v>
      </c>
      <c r="BK34" s="177">
        <f t="shared" si="53"/>
        <v>2.7852241904999984</v>
      </c>
      <c r="BL34" s="177">
        <f t="shared" si="53"/>
        <v>2.5889910659999984</v>
      </c>
      <c r="BM34" s="177">
        <f t="shared" si="53"/>
        <v>2.3927579414999984</v>
      </c>
      <c r="BN34" s="177">
        <f t="shared" si="53"/>
        <v>2.1965248169999985</v>
      </c>
      <c r="BO34" s="177">
        <f t="shared" si="53"/>
        <v>2.0002916924999985</v>
      </c>
      <c r="BP34" s="177">
        <f t="shared" si="53"/>
        <v>1.8040585679999985</v>
      </c>
      <c r="BQ34" s="177">
        <f t="shared" si="53"/>
        <v>1.6078254434999988</v>
      </c>
      <c r="BR34" s="177">
        <f t="shared" si="53"/>
        <v>1.4115923189999988</v>
      </c>
      <c r="BS34" s="177">
        <f t="shared" si="53"/>
        <v>1.2153591944999986</v>
      </c>
      <c r="BT34" s="177">
        <f t="shared" si="29"/>
        <v>1.01912607</v>
      </c>
      <c r="BU34" s="177">
        <f t="shared" si="30"/>
        <v>0.81530085600000002</v>
      </c>
      <c r="BV34" s="177">
        <f t="shared" si="30"/>
        <v>0.61147564199999993</v>
      </c>
      <c r="BW34" s="177">
        <f t="shared" si="30"/>
        <v>0.40765042800000001</v>
      </c>
      <c r="BX34" s="177">
        <f t="shared" si="30"/>
        <v>0.203825214</v>
      </c>
      <c r="BY34" s="177">
        <v>0</v>
      </c>
      <c r="BZ34" s="177">
        <f t="shared" si="31"/>
        <v>-0.20501718400000002</v>
      </c>
      <c r="CA34" s="177">
        <f t="shared" si="31"/>
        <v>-0.41003436800000004</v>
      </c>
      <c r="CB34" s="177">
        <f t="shared" si="31"/>
        <v>-0.61505155199999995</v>
      </c>
      <c r="CC34" s="177">
        <f t="shared" si="31"/>
        <v>-0.82006873600000008</v>
      </c>
      <c r="CD34" s="177">
        <f t="shared" si="32"/>
        <v>-1.02508592</v>
      </c>
      <c r="CE34" s="177">
        <f t="shared" si="54"/>
        <v>-1.2292426274999999</v>
      </c>
      <c r="CF34" s="177">
        <f t="shared" si="54"/>
        <v>-1.4333993349999998</v>
      </c>
      <c r="CG34" s="177">
        <f t="shared" si="54"/>
        <v>-1.6375560425</v>
      </c>
      <c r="CH34" s="177">
        <f t="shared" si="54"/>
        <v>-1.8417127499999999</v>
      </c>
      <c r="CI34" s="177">
        <f t="shared" si="54"/>
        <v>-2.0458694574999998</v>
      </c>
      <c r="CJ34" s="177">
        <f t="shared" si="54"/>
        <v>-2.2500261649999995</v>
      </c>
      <c r="CK34" s="177">
        <f t="shared" si="54"/>
        <v>-2.4541828724999997</v>
      </c>
      <c r="CL34" s="177">
        <f t="shared" si="54"/>
        <v>-2.6583395799999998</v>
      </c>
      <c r="CM34" s="177">
        <f t="shared" si="54"/>
        <v>-2.8624962874999995</v>
      </c>
      <c r="CN34" s="177">
        <f t="shared" si="54"/>
        <v>-3.0666529949999992</v>
      </c>
      <c r="CO34" s="177">
        <f t="shared" si="55"/>
        <v>-3.2708097024999994</v>
      </c>
      <c r="CP34" s="177">
        <f t="shared" si="55"/>
        <v>-3.4749664099999995</v>
      </c>
      <c r="CQ34" s="177">
        <f t="shared" si="55"/>
        <v>-3.6791231174999997</v>
      </c>
      <c r="CR34" s="177">
        <f t="shared" si="55"/>
        <v>-3.8832798249999998</v>
      </c>
      <c r="CS34" s="177">
        <f t="shared" si="55"/>
        <v>-4.0874365324999999</v>
      </c>
      <c r="CT34" s="177">
        <f t="shared" si="55"/>
        <v>-4.2915932400000001</v>
      </c>
      <c r="CU34" s="177">
        <f t="shared" si="55"/>
        <v>-4.4957499475000002</v>
      </c>
      <c r="CV34" s="177">
        <f t="shared" si="55"/>
        <v>-4.6999066550000004</v>
      </c>
      <c r="CW34" s="177">
        <f t="shared" si="55"/>
        <v>-4.9040633625000005</v>
      </c>
      <c r="CX34" s="177">
        <f t="shared" si="33"/>
        <v>-5.1082200699999998</v>
      </c>
      <c r="CY34" s="177">
        <f t="shared" si="56"/>
        <v>-5.3020117891999998</v>
      </c>
      <c r="CZ34" s="177">
        <f t="shared" si="56"/>
        <v>-5.4958035083999999</v>
      </c>
      <c r="DA34" s="177">
        <f t="shared" si="56"/>
        <v>-5.6895952275999999</v>
      </c>
      <c r="DB34" s="177">
        <f t="shared" si="56"/>
        <v>-5.8833869468</v>
      </c>
      <c r="DC34" s="177">
        <f t="shared" si="56"/>
        <v>-6.077178666</v>
      </c>
      <c r="DD34" s="177">
        <f t="shared" si="56"/>
        <v>-6.2709703852000001</v>
      </c>
      <c r="DE34" s="177">
        <f t="shared" si="56"/>
        <v>-6.4647621044000001</v>
      </c>
      <c r="DF34" s="177">
        <f t="shared" si="56"/>
        <v>-6.6585538236000001</v>
      </c>
      <c r="DG34" s="177">
        <f t="shared" si="56"/>
        <v>-6.8523455427999993</v>
      </c>
      <c r="DH34" s="177">
        <f t="shared" si="56"/>
        <v>-7.0461372619999993</v>
      </c>
      <c r="DI34" s="177">
        <f t="shared" si="57"/>
        <v>-7.2399289811999994</v>
      </c>
      <c r="DJ34" s="177">
        <f t="shared" si="57"/>
        <v>-7.4337207003999985</v>
      </c>
      <c r="DK34" s="177">
        <f t="shared" si="57"/>
        <v>-7.6275124195999986</v>
      </c>
      <c r="DL34" s="177">
        <f t="shared" si="57"/>
        <v>-7.8213041387999986</v>
      </c>
      <c r="DM34" s="177">
        <f t="shared" si="57"/>
        <v>-8.0150958579999987</v>
      </c>
      <c r="DN34" s="177">
        <f t="shared" si="57"/>
        <v>-8.2088875771999987</v>
      </c>
      <c r="DO34" s="177">
        <f t="shared" si="57"/>
        <v>-8.4026792963999988</v>
      </c>
      <c r="DP34" s="177">
        <f t="shared" si="57"/>
        <v>-8.5964710155999988</v>
      </c>
      <c r="DQ34" s="177">
        <f t="shared" si="57"/>
        <v>-8.7902627347999989</v>
      </c>
      <c r="DR34" s="177">
        <f t="shared" si="57"/>
        <v>-8.9840544539999989</v>
      </c>
      <c r="DS34" s="177">
        <f t="shared" si="57"/>
        <v>-9.177846173199999</v>
      </c>
      <c r="DT34" s="177">
        <f t="shared" si="57"/>
        <v>-9.371637892399999</v>
      </c>
      <c r="DU34" s="177">
        <f t="shared" si="57"/>
        <v>-9.5654296116000008</v>
      </c>
      <c r="DV34" s="177">
        <f t="shared" si="57"/>
        <v>-9.7592213308000009</v>
      </c>
      <c r="DW34" s="177">
        <f t="shared" si="34"/>
        <v>-9.9530130499999991</v>
      </c>
      <c r="DX34" s="177">
        <f t="shared" si="58"/>
        <v>-10.276329839199999</v>
      </c>
      <c r="DY34" s="177">
        <f t="shared" si="58"/>
        <v>-10.599646628399999</v>
      </c>
      <c r="DZ34" s="177">
        <f t="shared" si="58"/>
        <v>-10.922963417599998</v>
      </c>
      <c r="EA34" s="177">
        <f t="shared" si="58"/>
        <v>-11.2462802068</v>
      </c>
      <c r="EB34" s="177">
        <f t="shared" si="58"/>
        <v>-11.569596996</v>
      </c>
      <c r="EC34" s="177">
        <f t="shared" si="58"/>
        <v>-11.892913785199999</v>
      </c>
      <c r="ED34" s="177">
        <f t="shared" si="58"/>
        <v>-12.216230574399999</v>
      </c>
      <c r="EE34" s="177">
        <f t="shared" si="58"/>
        <v>-12.539547363599999</v>
      </c>
      <c r="EF34" s="177">
        <f t="shared" si="58"/>
        <v>-12.8628641528</v>
      </c>
      <c r="EG34" s="177">
        <f t="shared" si="58"/>
        <v>-13.186180942</v>
      </c>
      <c r="EH34" s="177">
        <f t="shared" si="59"/>
        <v>-13.5094977312</v>
      </c>
      <c r="EI34" s="177">
        <f t="shared" si="59"/>
        <v>-13.832814520399999</v>
      </c>
      <c r="EJ34" s="177">
        <f t="shared" si="59"/>
        <v>-14.156131309599999</v>
      </c>
      <c r="EK34" s="177">
        <f t="shared" si="59"/>
        <v>-14.479448098799999</v>
      </c>
      <c r="EL34" s="177">
        <f t="shared" si="59"/>
        <v>-14.802764887999999</v>
      </c>
      <c r="EM34" s="177">
        <f t="shared" si="59"/>
        <v>-15.126081677199998</v>
      </c>
      <c r="EN34" s="177">
        <f t="shared" si="59"/>
        <v>-15.4493984664</v>
      </c>
      <c r="EO34" s="177">
        <f t="shared" si="59"/>
        <v>-15.772715255600001</v>
      </c>
      <c r="EP34" s="177">
        <f t="shared" si="59"/>
        <v>-16.096032044800001</v>
      </c>
      <c r="EQ34" s="177">
        <f t="shared" si="59"/>
        <v>-16.419348834000001</v>
      </c>
      <c r="ER34" s="177">
        <f t="shared" si="59"/>
        <v>-16.742665623200001</v>
      </c>
      <c r="ES34" s="177">
        <f t="shared" si="59"/>
        <v>-17.0659824124</v>
      </c>
      <c r="ET34" s="177">
        <f t="shared" si="59"/>
        <v>-17.389299201600004</v>
      </c>
      <c r="EU34" s="177">
        <f t="shared" si="59"/>
        <v>-17.712615990800003</v>
      </c>
      <c r="EV34" s="177">
        <f t="shared" si="35"/>
        <v>-18.03593278</v>
      </c>
    </row>
    <row r="35" spans="1:152" x14ac:dyDescent="0.25">
      <c r="A35" s="84">
        <v>37865</v>
      </c>
      <c r="B35" s="177">
        <f t="shared" si="26"/>
        <v>13.337115949999999</v>
      </c>
      <c r="C35" s="177">
        <f t="shared" si="48"/>
        <v>13.1676190192</v>
      </c>
      <c r="D35" s="177">
        <f t="shared" si="48"/>
        <v>12.998122088399999</v>
      </c>
      <c r="E35" s="177">
        <f t="shared" si="48"/>
        <v>12.828625157599999</v>
      </c>
      <c r="F35" s="177">
        <f t="shared" si="48"/>
        <v>12.6591282268</v>
      </c>
      <c r="G35" s="177">
        <f t="shared" si="48"/>
        <v>12.489631295999999</v>
      </c>
      <c r="H35" s="177">
        <f t="shared" si="48"/>
        <v>12.320134365199998</v>
      </c>
      <c r="I35" s="177">
        <f t="shared" si="48"/>
        <v>12.150637434399998</v>
      </c>
      <c r="J35" s="177">
        <f t="shared" si="48"/>
        <v>11.981140503599999</v>
      </c>
      <c r="K35" s="177">
        <f t="shared" si="48"/>
        <v>11.811643572799998</v>
      </c>
      <c r="L35" s="177">
        <f t="shared" si="48"/>
        <v>11.642146641999998</v>
      </c>
      <c r="M35" s="177">
        <f t="shared" si="49"/>
        <v>11.472649711199999</v>
      </c>
      <c r="N35" s="177">
        <f t="shared" si="49"/>
        <v>11.303152780399998</v>
      </c>
      <c r="O35" s="177">
        <f t="shared" si="49"/>
        <v>11.133655849599998</v>
      </c>
      <c r="P35" s="177">
        <f t="shared" si="49"/>
        <v>10.964158918799999</v>
      </c>
      <c r="Q35" s="177">
        <f t="shared" si="49"/>
        <v>10.794661987999998</v>
      </c>
      <c r="R35" s="177">
        <f t="shared" si="49"/>
        <v>10.625165057199998</v>
      </c>
      <c r="S35" s="177">
        <f t="shared" si="49"/>
        <v>10.455668126399999</v>
      </c>
      <c r="T35" s="177">
        <f t="shared" si="49"/>
        <v>10.286171195599998</v>
      </c>
      <c r="U35" s="177">
        <f t="shared" si="49"/>
        <v>10.116674264799999</v>
      </c>
      <c r="V35" s="177">
        <f t="shared" si="49"/>
        <v>9.9471773339999991</v>
      </c>
      <c r="W35" s="177">
        <f t="shared" si="49"/>
        <v>9.777680403199998</v>
      </c>
      <c r="X35" s="177">
        <f t="shared" si="49"/>
        <v>9.6081834723999986</v>
      </c>
      <c r="Y35" s="177">
        <f t="shared" si="49"/>
        <v>9.4386865415999992</v>
      </c>
      <c r="Z35" s="177">
        <f t="shared" si="49"/>
        <v>9.269189610799998</v>
      </c>
      <c r="AA35" s="177">
        <f t="shared" si="27"/>
        <v>9.0996926800000004</v>
      </c>
      <c r="AB35" s="177">
        <f t="shared" si="50"/>
        <v>8.9319301491999994</v>
      </c>
      <c r="AC35" s="177">
        <f t="shared" si="50"/>
        <v>8.7641676184000001</v>
      </c>
      <c r="AD35" s="177">
        <f t="shared" si="50"/>
        <v>8.5964050876000009</v>
      </c>
      <c r="AE35" s="177">
        <f t="shared" si="50"/>
        <v>8.4286425567999999</v>
      </c>
      <c r="AF35" s="177">
        <f t="shared" si="50"/>
        <v>8.2608800259999988</v>
      </c>
      <c r="AG35" s="177">
        <f t="shared" si="50"/>
        <v>8.0931174951999996</v>
      </c>
      <c r="AH35" s="177">
        <f t="shared" si="50"/>
        <v>7.9253549643999994</v>
      </c>
      <c r="AI35" s="177">
        <f t="shared" si="50"/>
        <v>7.7575924335999993</v>
      </c>
      <c r="AJ35" s="177">
        <f t="shared" si="50"/>
        <v>7.5898299027999991</v>
      </c>
      <c r="AK35" s="177">
        <f t="shared" si="50"/>
        <v>7.422067371999999</v>
      </c>
      <c r="AL35" s="177">
        <f t="shared" si="51"/>
        <v>7.2543048411999989</v>
      </c>
      <c r="AM35" s="177">
        <f t="shared" si="51"/>
        <v>7.0865423103999987</v>
      </c>
      <c r="AN35" s="177">
        <f t="shared" si="51"/>
        <v>6.9187797795999986</v>
      </c>
      <c r="AO35" s="177">
        <f t="shared" si="51"/>
        <v>6.7510172487999984</v>
      </c>
      <c r="AP35" s="177">
        <f t="shared" si="51"/>
        <v>6.5832547179999992</v>
      </c>
      <c r="AQ35" s="177">
        <f t="shared" si="51"/>
        <v>6.415492187199999</v>
      </c>
      <c r="AR35" s="177">
        <f t="shared" si="51"/>
        <v>6.2477296563999989</v>
      </c>
      <c r="AS35" s="177">
        <f t="shared" si="51"/>
        <v>6.0799671255999996</v>
      </c>
      <c r="AT35" s="177">
        <f t="shared" si="51"/>
        <v>5.9122045947999986</v>
      </c>
      <c r="AU35" s="177">
        <f t="shared" si="51"/>
        <v>5.7444420639999993</v>
      </c>
      <c r="AV35" s="177">
        <f t="shared" si="51"/>
        <v>5.5766795331999992</v>
      </c>
      <c r="AW35" s="177">
        <f t="shared" si="51"/>
        <v>5.4089170023999991</v>
      </c>
      <c r="AX35" s="177">
        <f t="shared" si="51"/>
        <v>5.2411544715999989</v>
      </c>
      <c r="AY35" s="177">
        <f t="shared" si="51"/>
        <v>5.0733919407999988</v>
      </c>
      <c r="AZ35" s="177">
        <f t="shared" si="28"/>
        <v>4.9056294100000004</v>
      </c>
      <c r="BA35" s="177">
        <f t="shared" si="52"/>
        <v>4.7107520005000003</v>
      </c>
      <c r="BB35" s="177">
        <f t="shared" si="52"/>
        <v>4.5158745910000002</v>
      </c>
      <c r="BC35" s="177">
        <f t="shared" si="52"/>
        <v>4.3209971814999992</v>
      </c>
      <c r="BD35" s="177">
        <f t="shared" si="52"/>
        <v>4.1261197719999991</v>
      </c>
      <c r="BE35" s="177">
        <f t="shared" si="52"/>
        <v>3.931242362499999</v>
      </c>
      <c r="BF35" s="177">
        <f t="shared" si="52"/>
        <v>3.7363649529999989</v>
      </c>
      <c r="BG35" s="177">
        <f t="shared" si="52"/>
        <v>3.5414875434999988</v>
      </c>
      <c r="BH35" s="177">
        <f t="shared" si="52"/>
        <v>3.3466101339999987</v>
      </c>
      <c r="BI35" s="177">
        <f t="shared" si="52"/>
        <v>3.1517327244999986</v>
      </c>
      <c r="BJ35" s="177">
        <f t="shared" si="52"/>
        <v>2.9568553149999985</v>
      </c>
      <c r="BK35" s="177">
        <f t="shared" si="53"/>
        <v>2.7619779054999984</v>
      </c>
      <c r="BL35" s="177">
        <f t="shared" si="53"/>
        <v>2.5671004959999983</v>
      </c>
      <c r="BM35" s="177">
        <f t="shared" si="53"/>
        <v>2.3722230864999987</v>
      </c>
      <c r="BN35" s="177">
        <f t="shared" si="53"/>
        <v>2.177345676999999</v>
      </c>
      <c r="BO35" s="177">
        <f t="shared" si="53"/>
        <v>1.9824682674999987</v>
      </c>
      <c r="BP35" s="177">
        <f t="shared" si="53"/>
        <v>1.7875908579999988</v>
      </c>
      <c r="BQ35" s="177">
        <f t="shared" si="53"/>
        <v>1.5927134484999987</v>
      </c>
      <c r="BR35" s="177">
        <f t="shared" si="53"/>
        <v>1.3978360389999989</v>
      </c>
      <c r="BS35" s="177">
        <f t="shared" si="53"/>
        <v>1.2029586294999988</v>
      </c>
      <c r="BT35" s="177">
        <f t="shared" si="29"/>
        <v>1.00808122</v>
      </c>
      <c r="BU35" s="177">
        <f t="shared" si="30"/>
        <v>0.806464976</v>
      </c>
      <c r="BV35" s="177">
        <f t="shared" si="30"/>
        <v>0.604848732</v>
      </c>
      <c r="BW35" s="177">
        <f t="shared" si="30"/>
        <v>0.403232488</v>
      </c>
      <c r="BX35" s="177">
        <f t="shared" si="30"/>
        <v>0.201616244</v>
      </c>
      <c r="BY35" s="177">
        <v>0</v>
      </c>
      <c r="BZ35" s="177">
        <f t="shared" si="31"/>
        <v>-0.20253897200000004</v>
      </c>
      <c r="CA35" s="177">
        <f t="shared" si="31"/>
        <v>-0.40507794400000008</v>
      </c>
      <c r="CB35" s="177">
        <f t="shared" si="31"/>
        <v>-0.60761691600000001</v>
      </c>
      <c r="CC35" s="177">
        <f t="shared" si="31"/>
        <v>-0.81015588800000016</v>
      </c>
      <c r="CD35" s="177">
        <f t="shared" si="32"/>
        <v>-1.0126948600000001</v>
      </c>
      <c r="CE35" s="177">
        <f t="shared" si="54"/>
        <v>-1.2138862105000001</v>
      </c>
      <c r="CF35" s="177">
        <f t="shared" si="54"/>
        <v>-1.4150775610000002</v>
      </c>
      <c r="CG35" s="177">
        <f t="shared" si="54"/>
        <v>-1.6162689115000002</v>
      </c>
      <c r="CH35" s="177">
        <f t="shared" si="54"/>
        <v>-1.817460262</v>
      </c>
      <c r="CI35" s="177">
        <f t="shared" si="54"/>
        <v>-2.0186516125000002</v>
      </c>
      <c r="CJ35" s="177">
        <f t="shared" si="54"/>
        <v>-2.2198429630000001</v>
      </c>
      <c r="CK35" s="177">
        <f t="shared" si="54"/>
        <v>-2.4210343134999999</v>
      </c>
      <c r="CL35" s="177">
        <f t="shared" si="54"/>
        <v>-2.6222256640000001</v>
      </c>
      <c r="CM35" s="177">
        <f t="shared" si="54"/>
        <v>-2.8234170144999995</v>
      </c>
      <c r="CN35" s="177">
        <f t="shared" si="54"/>
        <v>-3.0246083649999997</v>
      </c>
      <c r="CO35" s="177">
        <f t="shared" si="55"/>
        <v>-3.2257997155</v>
      </c>
      <c r="CP35" s="177">
        <f t="shared" si="55"/>
        <v>-3.4269910660000003</v>
      </c>
      <c r="CQ35" s="177">
        <f t="shared" si="55"/>
        <v>-3.6281824164999996</v>
      </c>
      <c r="CR35" s="177">
        <f t="shared" si="55"/>
        <v>-3.8293737669999999</v>
      </c>
      <c r="CS35" s="177">
        <f t="shared" si="55"/>
        <v>-4.0305651175000001</v>
      </c>
      <c r="CT35" s="177">
        <f t="shared" si="55"/>
        <v>-4.2317564680000004</v>
      </c>
      <c r="CU35" s="177">
        <f t="shared" si="55"/>
        <v>-4.4329478185000006</v>
      </c>
      <c r="CV35" s="177">
        <f t="shared" si="55"/>
        <v>-4.6341391690000009</v>
      </c>
      <c r="CW35" s="177">
        <f t="shared" si="55"/>
        <v>-4.8353305195000011</v>
      </c>
      <c r="CX35" s="177">
        <f t="shared" si="33"/>
        <v>-5.0365218699999996</v>
      </c>
      <c r="CY35" s="177">
        <f t="shared" si="56"/>
        <v>-5.2269708455999995</v>
      </c>
      <c r="CZ35" s="177">
        <f t="shared" si="56"/>
        <v>-5.4174198211999993</v>
      </c>
      <c r="DA35" s="177">
        <f t="shared" si="56"/>
        <v>-5.6078687968000001</v>
      </c>
      <c r="DB35" s="177">
        <f t="shared" si="56"/>
        <v>-5.7983177723999999</v>
      </c>
      <c r="DC35" s="177">
        <f t="shared" si="56"/>
        <v>-5.9887667479999998</v>
      </c>
      <c r="DD35" s="177">
        <f t="shared" si="56"/>
        <v>-6.1792157235999996</v>
      </c>
      <c r="DE35" s="177">
        <f t="shared" si="56"/>
        <v>-6.3696646991999994</v>
      </c>
      <c r="DF35" s="177">
        <f t="shared" si="56"/>
        <v>-6.5601136748000002</v>
      </c>
      <c r="DG35" s="177">
        <f t="shared" si="56"/>
        <v>-6.7505626504</v>
      </c>
      <c r="DH35" s="177">
        <f t="shared" si="56"/>
        <v>-6.9410116259999999</v>
      </c>
      <c r="DI35" s="177">
        <f t="shared" si="57"/>
        <v>-7.1314606015999997</v>
      </c>
      <c r="DJ35" s="177">
        <f t="shared" si="57"/>
        <v>-7.3219095771999996</v>
      </c>
      <c r="DK35" s="177">
        <f t="shared" si="57"/>
        <v>-7.5123585527999994</v>
      </c>
      <c r="DL35" s="177">
        <f t="shared" si="57"/>
        <v>-7.7028075283999993</v>
      </c>
      <c r="DM35" s="177">
        <f t="shared" si="57"/>
        <v>-7.893256504</v>
      </c>
      <c r="DN35" s="177">
        <f t="shared" si="57"/>
        <v>-8.0837054796000007</v>
      </c>
      <c r="DO35" s="177">
        <f t="shared" si="57"/>
        <v>-8.2741544551999997</v>
      </c>
      <c r="DP35" s="177">
        <f t="shared" si="57"/>
        <v>-8.4646034308000004</v>
      </c>
      <c r="DQ35" s="177">
        <f t="shared" si="57"/>
        <v>-8.6550524064000012</v>
      </c>
      <c r="DR35" s="177">
        <f t="shared" si="57"/>
        <v>-8.8455013820000019</v>
      </c>
      <c r="DS35" s="177">
        <f t="shared" si="57"/>
        <v>-9.0359503576000009</v>
      </c>
      <c r="DT35" s="177">
        <f t="shared" si="57"/>
        <v>-9.2263993332000016</v>
      </c>
      <c r="DU35" s="177">
        <f t="shared" si="57"/>
        <v>-9.4168483088000023</v>
      </c>
      <c r="DV35" s="177">
        <f t="shared" si="57"/>
        <v>-9.6072972844000013</v>
      </c>
      <c r="DW35" s="177">
        <f t="shared" si="34"/>
        <v>-9.7977462600000003</v>
      </c>
      <c r="DX35" s="177">
        <f t="shared" si="58"/>
        <v>-10.115176077600001</v>
      </c>
      <c r="DY35" s="177">
        <f t="shared" si="58"/>
        <v>-10.4326058952</v>
      </c>
      <c r="DZ35" s="177">
        <f t="shared" si="58"/>
        <v>-10.750035712800001</v>
      </c>
      <c r="EA35" s="177">
        <f t="shared" si="58"/>
        <v>-11.0674655304</v>
      </c>
      <c r="EB35" s="177">
        <f t="shared" si="58"/>
        <v>-11.384895348000001</v>
      </c>
      <c r="EC35" s="177">
        <f t="shared" si="58"/>
        <v>-11.7023251656</v>
      </c>
      <c r="ED35" s="177">
        <f t="shared" si="58"/>
        <v>-12.0197549832</v>
      </c>
      <c r="EE35" s="177">
        <f t="shared" si="58"/>
        <v>-12.337184800799999</v>
      </c>
      <c r="EF35" s="177">
        <f t="shared" si="58"/>
        <v>-12.6546146184</v>
      </c>
      <c r="EG35" s="177">
        <f t="shared" si="58"/>
        <v>-12.972044435999999</v>
      </c>
      <c r="EH35" s="177">
        <f t="shared" si="59"/>
        <v>-13.289474253599998</v>
      </c>
      <c r="EI35" s="177">
        <f t="shared" si="59"/>
        <v>-13.606904071199999</v>
      </c>
      <c r="EJ35" s="177">
        <f t="shared" si="59"/>
        <v>-13.9243338888</v>
      </c>
      <c r="EK35" s="177">
        <f t="shared" si="59"/>
        <v>-14.241763706399999</v>
      </c>
      <c r="EL35" s="177">
        <f t="shared" si="59"/>
        <v>-14.559193523999998</v>
      </c>
      <c r="EM35" s="177">
        <f t="shared" si="59"/>
        <v>-14.876623341599998</v>
      </c>
      <c r="EN35" s="177">
        <f t="shared" si="59"/>
        <v>-15.194053159199999</v>
      </c>
      <c r="EO35" s="177">
        <f t="shared" si="59"/>
        <v>-15.5114829768</v>
      </c>
      <c r="EP35" s="177">
        <f t="shared" si="59"/>
        <v>-15.828912794400001</v>
      </c>
      <c r="EQ35" s="177">
        <f t="shared" si="59"/>
        <v>-16.146342611999998</v>
      </c>
      <c r="ER35" s="177">
        <f t="shared" si="59"/>
        <v>-16.463772429599999</v>
      </c>
      <c r="ES35" s="177">
        <f t="shared" si="59"/>
        <v>-16.7812022472</v>
      </c>
      <c r="ET35" s="177">
        <f t="shared" si="59"/>
        <v>-17.0986320648</v>
      </c>
      <c r="EU35" s="177">
        <f t="shared" si="59"/>
        <v>-17.416061882400001</v>
      </c>
      <c r="EV35" s="177">
        <f t="shared" si="35"/>
        <v>-17.733491699999998</v>
      </c>
    </row>
    <row r="36" spans="1:152" x14ac:dyDescent="0.25">
      <c r="A36" s="84">
        <v>37895</v>
      </c>
      <c r="B36" s="177">
        <f t="shared" si="26"/>
        <v>13.90221406</v>
      </c>
      <c r="C36" s="177">
        <f t="shared" si="48"/>
        <v>13.7133643856</v>
      </c>
      <c r="D36" s="177">
        <f t="shared" si="48"/>
        <v>13.5245147112</v>
      </c>
      <c r="E36" s="177">
        <f t="shared" si="48"/>
        <v>13.3356650368</v>
      </c>
      <c r="F36" s="177">
        <f t="shared" si="48"/>
        <v>13.1468153624</v>
      </c>
      <c r="G36" s="177">
        <f t="shared" si="48"/>
        <v>12.957965688</v>
      </c>
      <c r="H36" s="177">
        <f t="shared" si="48"/>
        <v>12.7691160136</v>
      </c>
      <c r="I36" s="177">
        <f t="shared" si="48"/>
        <v>12.580266339199998</v>
      </c>
      <c r="J36" s="177">
        <f t="shared" si="48"/>
        <v>12.391416664799998</v>
      </c>
      <c r="K36" s="177">
        <f t="shared" si="48"/>
        <v>12.202566990399998</v>
      </c>
      <c r="L36" s="177">
        <f t="shared" si="48"/>
        <v>12.013717315999997</v>
      </c>
      <c r="M36" s="177">
        <f t="shared" si="49"/>
        <v>11.824867641599997</v>
      </c>
      <c r="N36" s="177">
        <f t="shared" si="49"/>
        <v>11.636017967199997</v>
      </c>
      <c r="O36" s="177">
        <f t="shared" si="49"/>
        <v>11.447168292799997</v>
      </c>
      <c r="P36" s="177">
        <f t="shared" si="49"/>
        <v>11.258318618399997</v>
      </c>
      <c r="Q36" s="177">
        <f t="shared" si="49"/>
        <v>11.069468943999999</v>
      </c>
      <c r="R36" s="177">
        <f t="shared" si="49"/>
        <v>10.880619269599999</v>
      </c>
      <c r="S36" s="177">
        <f t="shared" si="49"/>
        <v>10.691769595199998</v>
      </c>
      <c r="T36" s="177">
        <f t="shared" si="49"/>
        <v>10.502919920799998</v>
      </c>
      <c r="U36" s="177">
        <f t="shared" si="49"/>
        <v>10.314070246399998</v>
      </c>
      <c r="V36" s="177">
        <f t="shared" si="49"/>
        <v>10.125220571999998</v>
      </c>
      <c r="W36" s="177">
        <f t="shared" si="49"/>
        <v>9.936370897599998</v>
      </c>
      <c r="X36" s="177">
        <f t="shared" si="49"/>
        <v>9.7475212231999979</v>
      </c>
      <c r="Y36" s="177">
        <f t="shared" si="49"/>
        <v>9.5586715487999978</v>
      </c>
      <c r="Z36" s="177">
        <f t="shared" si="49"/>
        <v>9.3698218743999977</v>
      </c>
      <c r="AA36" s="177">
        <f t="shared" si="27"/>
        <v>9.1809721999999994</v>
      </c>
      <c r="AB36" s="177">
        <f t="shared" si="50"/>
        <v>9.0087735779999996</v>
      </c>
      <c r="AC36" s="177">
        <f t="shared" si="50"/>
        <v>8.8365749559999998</v>
      </c>
      <c r="AD36" s="177">
        <f t="shared" si="50"/>
        <v>8.664376334</v>
      </c>
      <c r="AE36" s="177">
        <f t="shared" si="50"/>
        <v>8.4921777119999984</v>
      </c>
      <c r="AF36" s="177">
        <f t="shared" si="50"/>
        <v>8.3199790899999986</v>
      </c>
      <c r="AG36" s="177">
        <f t="shared" si="50"/>
        <v>8.1477804679999988</v>
      </c>
      <c r="AH36" s="177">
        <f t="shared" si="50"/>
        <v>7.975581845999999</v>
      </c>
      <c r="AI36" s="177">
        <f t="shared" si="50"/>
        <v>7.8033832239999983</v>
      </c>
      <c r="AJ36" s="177">
        <f t="shared" si="50"/>
        <v>7.6311846019999976</v>
      </c>
      <c r="AK36" s="177">
        <f t="shared" si="50"/>
        <v>7.4589859799999978</v>
      </c>
      <c r="AL36" s="177">
        <f t="shared" si="51"/>
        <v>7.286787357999998</v>
      </c>
      <c r="AM36" s="177">
        <f t="shared" si="51"/>
        <v>7.1145887359999982</v>
      </c>
      <c r="AN36" s="177">
        <f t="shared" si="51"/>
        <v>6.9423901139999984</v>
      </c>
      <c r="AO36" s="177">
        <f t="shared" si="51"/>
        <v>6.7701914919999977</v>
      </c>
      <c r="AP36" s="177">
        <f t="shared" si="51"/>
        <v>6.5979928699999979</v>
      </c>
      <c r="AQ36" s="177">
        <f t="shared" si="51"/>
        <v>6.4257942479999981</v>
      </c>
      <c r="AR36" s="177">
        <f t="shared" si="51"/>
        <v>6.2535956259999983</v>
      </c>
      <c r="AS36" s="177">
        <f t="shared" si="51"/>
        <v>6.0813970039999985</v>
      </c>
      <c r="AT36" s="177">
        <f t="shared" si="51"/>
        <v>5.9091983819999987</v>
      </c>
      <c r="AU36" s="177">
        <f t="shared" si="51"/>
        <v>5.736999759999998</v>
      </c>
      <c r="AV36" s="177">
        <f t="shared" si="51"/>
        <v>5.5648011379999982</v>
      </c>
      <c r="AW36" s="177">
        <f t="shared" si="51"/>
        <v>5.3926025159999984</v>
      </c>
      <c r="AX36" s="177">
        <f t="shared" si="51"/>
        <v>5.2204038939999986</v>
      </c>
      <c r="AY36" s="177">
        <f t="shared" si="51"/>
        <v>5.0482052719999988</v>
      </c>
      <c r="AZ36" s="177">
        <f t="shared" si="28"/>
        <v>4.8760066499999999</v>
      </c>
      <c r="BA36" s="177">
        <f t="shared" si="52"/>
        <v>4.6818379054999992</v>
      </c>
      <c r="BB36" s="177">
        <f t="shared" si="52"/>
        <v>4.4876691609999995</v>
      </c>
      <c r="BC36" s="177">
        <f t="shared" si="52"/>
        <v>4.2935004164999988</v>
      </c>
      <c r="BD36" s="177">
        <f t="shared" si="52"/>
        <v>4.099331671999999</v>
      </c>
      <c r="BE36" s="177">
        <f t="shared" si="52"/>
        <v>3.9051629274999993</v>
      </c>
      <c r="BF36" s="177">
        <f t="shared" si="52"/>
        <v>3.7109941829999991</v>
      </c>
      <c r="BG36" s="177">
        <f t="shared" si="52"/>
        <v>3.5168254384999988</v>
      </c>
      <c r="BH36" s="177">
        <f t="shared" si="52"/>
        <v>3.3226566939999986</v>
      </c>
      <c r="BI36" s="177">
        <f t="shared" si="52"/>
        <v>3.1284879494999984</v>
      </c>
      <c r="BJ36" s="177">
        <f t="shared" si="52"/>
        <v>2.9343192049999982</v>
      </c>
      <c r="BK36" s="177">
        <f t="shared" si="53"/>
        <v>2.7401504604999984</v>
      </c>
      <c r="BL36" s="177">
        <f t="shared" si="53"/>
        <v>2.5459817159999987</v>
      </c>
      <c r="BM36" s="177">
        <f t="shared" si="53"/>
        <v>2.3518129714999985</v>
      </c>
      <c r="BN36" s="177">
        <f t="shared" si="53"/>
        <v>2.1576442269999987</v>
      </c>
      <c r="BO36" s="177">
        <f t="shared" si="53"/>
        <v>1.9634754824999985</v>
      </c>
      <c r="BP36" s="177">
        <f t="shared" si="53"/>
        <v>1.7693067379999987</v>
      </c>
      <c r="BQ36" s="177">
        <f t="shared" si="53"/>
        <v>1.5751379934999987</v>
      </c>
      <c r="BR36" s="177">
        <f t="shared" si="53"/>
        <v>1.3809692489999987</v>
      </c>
      <c r="BS36" s="177">
        <f t="shared" si="53"/>
        <v>1.1868005044999987</v>
      </c>
      <c r="BT36" s="177">
        <f t="shared" si="29"/>
        <v>0.99263175999999997</v>
      </c>
      <c r="BU36" s="177">
        <f t="shared" si="30"/>
        <v>0.79410540800000007</v>
      </c>
      <c r="BV36" s="177">
        <f t="shared" si="30"/>
        <v>0.59557905599999994</v>
      </c>
      <c r="BW36" s="177">
        <f t="shared" si="30"/>
        <v>0.39705270400000003</v>
      </c>
      <c r="BX36" s="177">
        <f t="shared" si="30"/>
        <v>0.19852635200000002</v>
      </c>
      <c r="BY36" s="177">
        <v>0</v>
      </c>
      <c r="BZ36" s="177">
        <f t="shared" si="31"/>
        <v>-0.19866803200000002</v>
      </c>
      <c r="CA36" s="177">
        <f t="shared" si="31"/>
        <v>-0.39733606400000004</v>
      </c>
      <c r="CB36" s="177">
        <f t="shared" si="31"/>
        <v>-0.59600409600000004</v>
      </c>
      <c r="CC36" s="177">
        <f t="shared" si="31"/>
        <v>-0.79467212800000009</v>
      </c>
      <c r="CD36" s="177">
        <f t="shared" si="32"/>
        <v>-0.99334016000000003</v>
      </c>
      <c r="CE36" s="177">
        <f t="shared" si="54"/>
        <v>-1.1891561845</v>
      </c>
      <c r="CF36" s="177">
        <f t="shared" si="54"/>
        <v>-1.3849722090000001</v>
      </c>
      <c r="CG36" s="177">
        <f t="shared" si="54"/>
        <v>-1.5807882335000003</v>
      </c>
      <c r="CH36" s="177">
        <f t="shared" si="54"/>
        <v>-1.7766042580000001</v>
      </c>
      <c r="CI36" s="177">
        <f t="shared" si="54"/>
        <v>-1.9724202825000001</v>
      </c>
      <c r="CJ36" s="177">
        <f t="shared" si="54"/>
        <v>-2.1682363069999999</v>
      </c>
      <c r="CK36" s="177">
        <f t="shared" si="54"/>
        <v>-2.3640523314999999</v>
      </c>
      <c r="CL36" s="177">
        <f t="shared" si="54"/>
        <v>-2.559868356</v>
      </c>
      <c r="CM36" s="177">
        <f t="shared" si="54"/>
        <v>-2.7556843805</v>
      </c>
      <c r="CN36" s="177">
        <f t="shared" si="54"/>
        <v>-2.951500405</v>
      </c>
      <c r="CO36" s="177">
        <f t="shared" si="55"/>
        <v>-3.1473164295</v>
      </c>
      <c r="CP36" s="177">
        <f t="shared" si="55"/>
        <v>-3.343132454</v>
      </c>
      <c r="CQ36" s="177">
        <f t="shared" si="55"/>
        <v>-3.5389484785</v>
      </c>
      <c r="CR36" s="177">
        <f t="shared" si="55"/>
        <v>-3.734764503000001</v>
      </c>
      <c r="CS36" s="177">
        <f t="shared" si="55"/>
        <v>-3.930580527500001</v>
      </c>
      <c r="CT36" s="177">
        <f t="shared" si="55"/>
        <v>-4.126396552000001</v>
      </c>
      <c r="CU36" s="177">
        <f t="shared" si="55"/>
        <v>-4.322212576500001</v>
      </c>
      <c r="CV36" s="177">
        <f t="shared" si="55"/>
        <v>-4.518028601000001</v>
      </c>
      <c r="CW36" s="177">
        <f t="shared" si="55"/>
        <v>-4.7138446255000019</v>
      </c>
      <c r="CX36" s="177">
        <f t="shared" si="33"/>
        <v>-4.9096606500000002</v>
      </c>
      <c r="CY36" s="177">
        <f t="shared" si="56"/>
        <v>-5.0932512236000003</v>
      </c>
      <c r="CZ36" s="177">
        <f t="shared" si="56"/>
        <v>-5.2768417972000004</v>
      </c>
      <c r="DA36" s="177">
        <f t="shared" si="56"/>
        <v>-5.4604323708000004</v>
      </c>
      <c r="DB36" s="177">
        <f t="shared" si="56"/>
        <v>-5.6440229443999996</v>
      </c>
      <c r="DC36" s="177">
        <f t="shared" si="56"/>
        <v>-5.8276135179999997</v>
      </c>
      <c r="DD36" s="177">
        <f t="shared" si="56"/>
        <v>-6.0112040915999998</v>
      </c>
      <c r="DE36" s="177">
        <f t="shared" si="56"/>
        <v>-6.1947946651999999</v>
      </c>
      <c r="DF36" s="177">
        <f t="shared" si="56"/>
        <v>-6.3783852388</v>
      </c>
      <c r="DG36" s="177">
        <f t="shared" si="56"/>
        <v>-6.5619758124000001</v>
      </c>
      <c r="DH36" s="177">
        <f t="shared" si="56"/>
        <v>-6.7455663860000001</v>
      </c>
      <c r="DI36" s="177">
        <f t="shared" si="57"/>
        <v>-6.9291569596000002</v>
      </c>
      <c r="DJ36" s="177">
        <f t="shared" si="57"/>
        <v>-7.1127475331999994</v>
      </c>
      <c r="DK36" s="177">
        <f t="shared" si="57"/>
        <v>-7.2963381067999995</v>
      </c>
      <c r="DL36" s="177">
        <f t="shared" si="57"/>
        <v>-7.4799286803999996</v>
      </c>
      <c r="DM36" s="177">
        <f t="shared" si="57"/>
        <v>-7.6635192539999997</v>
      </c>
      <c r="DN36" s="177">
        <f t="shared" si="57"/>
        <v>-7.8471098275999998</v>
      </c>
      <c r="DO36" s="177">
        <f t="shared" si="57"/>
        <v>-8.0307004012000007</v>
      </c>
      <c r="DP36" s="177">
        <f t="shared" si="57"/>
        <v>-8.2142909748000008</v>
      </c>
      <c r="DQ36" s="177">
        <f t="shared" si="57"/>
        <v>-8.3978815484000009</v>
      </c>
      <c r="DR36" s="177">
        <f t="shared" si="57"/>
        <v>-8.581472122000001</v>
      </c>
      <c r="DS36" s="177">
        <f t="shared" si="57"/>
        <v>-8.7650626956000011</v>
      </c>
      <c r="DT36" s="177">
        <f t="shared" si="57"/>
        <v>-8.9486532692000011</v>
      </c>
      <c r="DU36" s="177">
        <f t="shared" si="57"/>
        <v>-9.1322438428000012</v>
      </c>
      <c r="DV36" s="177">
        <f t="shared" si="57"/>
        <v>-9.3158344164000013</v>
      </c>
      <c r="DW36" s="177">
        <f t="shared" si="34"/>
        <v>-9.4994249899999996</v>
      </c>
      <c r="DX36" s="177">
        <f t="shared" si="58"/>
        <v>-9.8034073403999997</v>
      </c>
      <c r="DY36" s="177">
        <f t="shared" si="58"/>
        <v>-10.1073896908</v>
      </c>
      <c r="DZ36" s="177">
        <f t="shared" si="58"/>
        <v>-10.4113720412</v>
      </c>
      <c r="EA36" s="177">
        <f t="shared" si="58"/>
        <v>-10.7153543916</v>
      </c>
      <c r="EB36" s="177">
        <f t="shared" si="58"/>
        <v>-11.019336742</v>
      </c>
      <c r="EC36" s="177">
        <f t="shared" si="58"/>
        <v>-11.3233190924</v>
      </c>
      <c r="ED36" s="177">
        <f t="shared" si="58"/>
        <v>-11.6273014428</v>
      </c>
      <c r="EE36" s="177">
        <f t="shared" si="58"/>
        <v>-11.931283793199999</v>
      </c>
      <c r="EF36" s="177">
        <f t="shared" si="58"/>
        <v>-12.235266143599999</v>
      </c>
      <c r="EG36" s="177">
        <f t="shared" si="58"/>
        <v>-12.539248493999999</v>
      </c>
      <c r="EH36" s="177">
        <f t="shared" si="59"/>
        <v>-12.843230844399999</v>
      </c>
      <c r="EI36" s="177">
        <f t="shared" si="59"/>
        <v>-13.147213194799999</v>
      </c>
      <c r="EJ36" s="177">
        <f t="shared" si="59"/>
        <v>-13.451195545199997</v>
      </c>
      <c r="EK36" s="177">
        <f t="shared" si="59"/>
        <v>-13.755177895599999</v>
      </c>
      <c r="EL36" s="177">
        <f t="shared" si="59"/>
        <v>-14.059160245999998</v>
      </c>
      <c r="EM36" s="177">
        <f t="shared" si="59"/>
        <v>-14.363142596399999</v>
      </c>
      <c r="EN36" s="177">
        <f t="shared" si="59"/>
        <v>-14.6671249468</v>
      </c>
      <c r="EO36" s="177">
        <f t="shared" si="59"/>
        <v>-14.9711072972</v>
      </c>
      <c r="EP36" s="177">
        <f t="shared" si="59"/>
        <v>-15.2750896476</v>
      </c>
      <c r="EQ36" s="177">
        <f t="shared" si="59"/>
        <v>-15.579071998</v>
      </c>
      <c r="ER36" s="177">
        <f t="shared" si="59"/>
        <v>-15.8830543484</v>
      </c>
      <c r="ES36" s="177">
        <f t="shared" si="59"/>
        <v>-16.1870366988</v>
      </c>
      <c r="ET36" s="177">
        <f t="shared" si="59"/>
        <v>-16.491019049200002</v>
      </c>
      <c r="EU36" s="177">
        <f t="shared" si="59"/>
        <v>-16.7950013996</v>
      </c>
      <c r="EV36" s="177">
        <f t="shared" si="35"/>
        <v>-17.098983749999999</v>
      </c>
    </row>
    <row r="37" spans="1:152" x14ac:dyDescent="0.25">
      <c r="A37" s="84">
        <v>37926</v>
      </c>
      <c r="B37" s="177">
        <f t="shared" si="26"/>
        <v>15.38886477</v>
      </c>
      <c r="C37" s="177">
        <f t="shared" ref="C37:Q37" si="60">(($B37-$AA37)*C$2)+$AA37</f>
        <v>15.149541727999999</v>
      </c>
      <c r="D37" s="177">
        <f t="shared" si="60"/>
        <v>14.910218686</v>
      </c>
      <c r="E37" s="177">
        <f t="shared" si="60"/>
        <v>14.670895643999998</v>
      </c>
      <c r="F37" s="177">
        <f t="shared" si="60"/>
        <v>14.431572601999999</v>
      </c>
      <c r="G37" s="177">
        <f t="shared" si="60"/>
        <v>14.192249559999999</v>
      </c>
      <c r="H37" s="177">
        <f t="shared" si="60"/>
        <v>13.952926517999998</v>
      </c>
      <c r="I37" s="177">
        <f t="shared" si="60"/>
        <v>13.713603475999999</v>
      </c>
      <c r="J37" s="177">
        <f t="shared" si="60"/>
        <v>13.474280433999997</v>
      </c>
      <c r="K37" s="177">
        <f t="shared" si="60"/>
        <v>13.234957391999998</v>
      </c>
      <c r="L37" s="177">
        <f t="shared" si="60"/>
        <v>12.995634349999998</v>
      </c>
      <c r="M37" s="177">
        <f t="shared" si="60"/>
        <v>12.756311307999997</v>
      </c>
      <c r="N37" s="177">
        <f t="shared" si="60"/>
        <v>12.516988265999998</v>
      </c>
      <c r="O37" s="177">
        <f t="shared" si="60"/>
        <v>12.277665223999998</v>
      </c>
      <c r="P37" s="177">
        <f t="shared" si="60"/>
        <v>12.038342181999997</v>
      </c>
      <c r="Q37" s="177">
        <f t="shared" si="60"/>
        <v>11.799019139999999</v>
      </c>
      <c r="R37" s="177">
        <f t="shared" ref="R37:Z52" si="61">(($B37-$AA37)*R$2)+$AA37</f>
        <v>11.559696097999998</v>
      </c>
      <c r="S37" s="177">
        <f t="shared" si="61"/>
        <v>11.320373055999998</v>
      </c>
      <c r="T37" s="177">
        <f t="shared" si="61"/>
        <v>11.081050013999999</v>
      </c>
      <c r="U37" s="177">
        <f t="shared" si="61"/>
        <v>10.841726971999998</v>
      </c>
      <c r="V37" s="177">
        <f t="shared" si="61"/>
        <v>10.602403929999998</v>
      </c>
      <c r="W37" s="177">
        <f t="shared" si="61"/>
        <v>10.363080887999999</v>
      </c>
      <c r="X37" s="177">
        <f t="shared" si="61"/>
        <v>10.123757845999998</v>
      </c>
      <c r="Y37" s="177">
        <f t="shared" si="61"/>
        <v>9.8844348039999979</v>
      </c>
      <c r="Z37" s="177">
        <f t="shared" si="61"/>
        <v>9.6451117619999991</v>
      </c>
      <c r="AA37" s="177">
        <f t="shared" si="27"/>
        <v>9.4057887200000003</v>
      </c>
      <c r="AB37" s="177">
        <f t="shared" ref="AB37:AP37" si="62">(($AA37-$AZ37)*AB$2)+$AZ37</f>
        <v>9.2233608696000005</v>
      </c>
      <c r="AC37" s="177">
        <f t="shared" si="62"/>
        <v>9.0409330192000006</v>
      </c>
      <c r="AD37" s="177">
        <f t="shared" si="62"/>
        <v>8.8585051688000007</v>
      </c>
      <c r="AE37" s="177">
        <f t="shared" si="62"/>
        <v>8.6760773183999991</v>
      </c>
      <c r="AF37" s="177">
        <f t="shared" si="62"/>
        <v>8.4936494679999992</v>
      </c>
      <c r="AG37" s="177">
        <f t="shared" si="62"/>
        <v>8.3112216175999993</v>
      </c>
      <c r="AH37" s="177">
        <f t="shared" si="62"/>
        <v>8.1287937671999995</v>
      </c>
      <c r="AI37" s="177">
        <f t="shared" si="62"/>
        <v>7.9463659167999996</v>
      </c>
      <c r="AJ37" s="177">
        <f t="shared" si="62"/>
        <v>7.7639380663999988</v>
      </c>
      <c r="AK37" s="177">
        <f t="shared" si="62"/>
        <v>7.5815102159999981</v>
      </c>
      <c r="AL37" s="177">
        <f t="shared" si="62"/>
        <v>7.3990823655999982</v>
      </c>
      <c r="AM37" s="177">
        <f t="shared" si="62"/>
        <v>7.2166545151999983</v>
      </c>
      <c r="AN37" s="177">
        <f t="shared" si="62"/>
        <v>7.0342266647999985</v>
      </c>
      <c r="AO37" s="177">
        <f t="shared" si="62"/>
        <v>6.8517988143999986</v>
      </c>
      <c r="AP37" s="177">
        <f t="shared" si="62"/>
        <v>6.6693709639999987</v>
      </c>
      <c r="AQ37" s="177">
        <f t="shared" ref="AQ37:AY52" si="63">(($AA37-$AZ37)*AQ$2)+$AZ37</f>
        <v>6.4869431135999989</v>
      </c>
      <c r="AR37" s="177">
        <f t="shared" si="63"/>
        <v>6.304515263199999</v>
      </c>
      <c r="AS37" s="177">
        <f t="shared" si="63"/>
        <v>6.1220874127999991</v>
      </c>
      <c r="AT37" s="177">
        <f t="shared" si="63"/>
        <v>5.9396595623999984</v>
      </c>
      <c r="AU37" s="177">
        <f t="shared" si="63"/>
        <v>5.7572317119999985</v>
      </c>
      <c r="AV37" s="177">
        <f t="shared" si="63"/>
        <v>5.5748038615999986</v>
      </c>
      <c r="AW37" s="177">
        <f t="shared" si="63"/>
        <v>5.3923760111999988</v>
      </c>
      <c r="AX37" s="177">
        <f t="shared" si="63"/>
        <v>5.2099481607999989</v>
      </c>
      <c r="AY37" s="177">
        <f t="shared" si="63"/>
        <v>5.0275203103999981</v>
      </c>
      <c r="AZ37" s="177">
        <f t="shared" si="28"/>
        <v>4.84509246</v>
      </c>
      <c r="BA37" s="177">
        <f t="shared" ref="BA37:BO37" si="64">(($AZ37-$BT37)*BA$2)+$BT37</f>
        <v>4.6512421919999998</v>
      </c>
      <c r="BB37" s="177">
        <f t="shared" si="64"/>
        <v>4.4573919239999995</v>
      </c>
      <c r="BC37" s="177">
        <f t="shared" si="64"/>
        <v>4.2635416559999992</v>
      </c>
      <c r="BD37" s="177">
        <f t="shared" si="64"/>
        <v>4.069691387999999</v>
      </c>
      <c r="BE37" s="177">
        <f t="shared" si="64"/>
        <v>3.8758411199999991</v>
      </c>
      <c r="BF37" s="177">
        <f t="shared" si="64"/>
        <v>3.6819908519999989</v>
      </c>
      <c r="BG37" s="177">
        <f t="shared" si="64"/>
        <v>3.4881405839999986</v>
      </c>
      <c r="BH37" s="177">
        <f t="shared" si="64"/>
        <v>3.2942903159999988</v>
      </c>
      <c r="BI37" s="177">
        <f t="shared" si="64"/>
        <v>3.1004400479999985</v>
      </c>
      <c r="BJ37" s="177">
        <f t="shared" si="64"/>
        <v>2.9065897799999982</v>
      </c>
      <c r="BK37" s="177">
        <f t="shared" si="64"/>
        <v>2.7127395119999989</v>
      </c>
      <c r="BL37" s="177">
        <f t="shared" si="64"/>
        <v>2.5188892439999986</v>
      </c>
      <c r="BM37" s="177">
        <f t="shared" si="64"/>
        <v>2.3250389759999983</v>
      </c>
      <c r="BN37" s="177">
        <f t="shared" si="64"/>
        <v>2.1311887079999989</v>
      </c>
      <c r="BO37" s="177">
        <f t="shared" si="64"/>
        <v>1.9373384399999987</v>
      </c>
      <c r="BP37" s="177">
        <f t="shared" ref="BP37:BS52" si="65">(($AZ37-$BT37)*BP$2)+$BT37</f>
        <v>1.7434881719999988</v>
      </c>
      <c r="BQ37" s="177">
        <f t="shared" si="65"/>
        <v>1.5496379039999988</v>
      </c>
      <c r="BR37" s="177">
        <f t="shared" si="65"/>
        <v>1.3557876359999987</v>
      </c>
      <c r="BS37" s="177">
        <f t="shared" si="65"/>
        <v>1.1619373679999987</v>
      </c>
      <c r="BT37" s="177">
        <f t="shared" si="29"/>
        <v>0.96808709999999998</v>
      </c>
      <c r="BU37" s="177">
        <f t="shared" si="30"/>
        <v>0.77446968000000005</v>
      </c>
      <c r="BV37" s="177">
        <f t="shared" si="30"/>
        <v>0.58085226000000001</v>
      </c>
      <c r="BW37" s="177">
        <f t="shared" si="30"/>
        <v>0.38723484000000002</v>
      </c>
      <c r="BX37" s="177">
        <f t="shared" si="30"/>
        <v>0.19361742000000001</v>
      </c>
      <c r="BY37" s="177">
        <v>0</v>
      </c>
      <c r="BZ37" s="177">
        <f t="shared" si="31"/>
        <v>-0.19228097200000002</v>
      </c>
      <c r="CA37" s="177">
        <f t="shared" si="31"/>
        <v>-0.38456194400000004</v>
      </c>
      <c r="CB37" s="177">
        <f t="shared" si="31"/>
        <v>-0.57684291600000004</v>
      </c>
      <c r="CC37" s="177">
        <f t="shared" si="31"/>
        <v>-0.76912388800000009</v>
      </c>
      <c r="CD37" s="177">
        <f t="shared" si="32"/>
        <v>-0.96140486000000003</v>
      </c>
      <c r="CE37" s="177">
        <f t="shared" ref="CE37:CS37" si="66">(($CX37-$CD37)*CE$2)+$CD37</f>
        <v>-1.1479765080000002</v>
      </c>
      <c r="CF37" s="177">
        <f t="shared" si="66"/>
        <v>-1.3345481560000001</v>
      </c>
      <c r="CG37" s="177">
        <f t="shared" si="66"/>
        <v>-1.521119804</v>
      </c>
      <c r="CH37" s="177">
        <f t="shared" si="66"/>
        <v>-1.7076914520000002</v>
      </c>
      <c r="CI37" s="177">
        <f t="shared" si="66"/>
        <v>-1.8942631000000001</v>
      </c>
      <c r="CJ37" s="177">
        <f t="shared" si="66"/>
        <v>-2.080834748</v>
      </c>
      <c r="CK37" s="177">
        <f t="shared" si="66"/>
        <v>-2.2674063960000002</v>
      </c>
      <c r="CL37" s="177">
        <f t="shared" si="66"/>
        <v>-2.4539780440000003</v>
      </c>
      <c r="CM37" s="177">
        <f t="shared" si="66"/>
        <v>-2.640549692</v>
      </c>
      <c r="CN37" s="177">
        <f t="shared" si="66"/>
        <v>-2.8271213399999997</v>
      </c>
      <c r="CO37" s="177">
        <f t="shared" si="66"/>
        <v>-3.0136929879999999</v>
      </c>
      <c r="CP37" s="177">
        <f t="shared" si="66"/>
        <v>-3.200264636</v>
      </c>
      <c r="CQ37" s="177">
        <f t="shared" si="66"/>
        <v>-3.3868362840000001</v>
      </c>
      <c r="CR37" s="177">
        <f t="shared" si="66"/>
        <v>-3.5734079320000003</v>
      </c>
      <c r="CS37" s="177">
        <f t="shared" si="66"/>
        <v>-3.7599795800000004</v>
      </c>
      <c r="CT37" s="177">
        <f t="shared" ref="CT37:CW52" si="67">(($CX37-$CD37)*CT$2)+$CD37</f>
        <v>-3.946551228000001</v>
      </c>
      <c r="CU37" s="177">
        <f t="shared" si="67"/>
        <v>-4.1331228760000016</v>
      </c>
      <c r="CV37" s="177">
        <f t="shared" si="67"/>
        <v>-4.3196945240000009</v>
      </c>
      <c r="CW37" s="177">
        <f t="shared" si="67"/>
        <v>-4.5062661720000019</v>
      </c>
      <c r="CX37" s="177">
        <f t="shared" si="33"/>
        <v>-4.6928378200000003</v>
      </c>
      <c r="CY37" s="177">
        <f t="shared" ref="CY37:DM37" si="68">(($DW37-$CX37)*CY$2)+$CX37</f>
        <v>-4.8642610476000003</v>
      </c>
      <c r="CZ37" s="177">
        <f t="shared" si="68"/>
        <v>-5.0356842752000004</v>
      </c>
      <c r="DA37" s="177">
        <f t="shared" si="68"/>
        <v>-5.2071075028000005</v>
      </c>
      <c r="DB37" s="177">
        <f t="shared" si="68"/>
        <v>-5.3785307303999996</v>
      </c>
      <c r="DC37" s="177">
        <f t="shared" si="68"/>
        <v>-5.5499539579999997</v>
      </c>
      <c r="DD37" s="177">
        <f t="shared" si="68"/>
        <v>-5.7213771855999997</v>
      </c>
      <c r="DE37" s="177">
        <f t="shared" si="68"/>
        <v>-5.8928004131999998</v>
      </c>
      <c r="DF37" s="177">
        <f t="shared" si="68"/>
        <v>-6.0642236407999999</v>
      </c>
      <c r="DG37" s="177">
        <f t="shared" si="68"/>
        <v>-6.2356468683999999</v>
      </c>
      <c r="DH37" s="177">
        <f t="shared" si="68"/>
        <v>-6.407070096</v>
      </c>
      <c r="DI37" s="177">
        <f t="shared" si="68"/>
        <v>-6.5784933236000001</v>
      </c>
      <c r="DJ37" s="177">
        <f t="shared" si="68"/>
        <v>-6.7499165511999992</v>
      </c>
      <c r="DK37" s="177">
        <f t="shared" si="68"/>
        <v>-6.9213397787999993</v>
      </c>
      <c r="DL37" s="177">
        <f t="shared" si="68"/>
        <v>-7.0927630063999993</v>
      </c>
      <c r="DM37" s="177">
        <f t="shared" si="68"/>
        <v>-7.2641862339999994</v>
      </c>
      <c r="DN37" s="177">
        <f t="shared" ref="DN37:DV52" si="69">(($DW37-$CX37)*DN$2)+$CX37</f>
        <v>-7.4356094615999995</v>
      </c>
      <c r="DO37" s="177">
        <f t="shared" si="69"/>
        <v>-7.6070326891999995</v>
      </c>
      <c r="DP37" s="177">
        <f t="shared" si="69"/>
        <v>-7.7784559167999996</v>
      </c>
      <c r="DQ37" s="177">
        <f t="shared" si="69"/>
        <v>-7.9498791444000005</v>
      </c>
      <c r="DR37" s="177">
        <f t="shared" si="69"/>
        <v>-8.1213023720000006</v>
      </c>
      <c r="DS37" s="177">
        <f t="shared" si="69"/>
        <v>-8.2927255996000007</v>
      </c>
      <c r="DT37" s="177">
        <f t="shared" si="69"/>
        <v>-8.4641488272000007</v>
      </c>
      <c r="DU37" s="177">
        <f t="shared" si="69"/>
        <v>-8.6355720548000008</v>
      </c>
      <c r="DV37" s="177">
        <f t="shared" si="69"/>
        <v>-8.8069952824000008</v>
      </c>
      <c r="DW37" s="177">
        <f t="shared" si="34"/>
        <v>-8.9784185099999991</v>
      </c>
      <c r="DX37" s="177">
        <f t="shared" ref="DX37:EL37" si="70">(($EV37-$DW37)*DX$2)+$DW37</f>
        <v>-9.2572321131999988</v>
      </c>
      <c r="DY37" s="177">
        <f t="shared" si="70"/>
        <v>-9.5360457163999985</v>
      </c>
      <c r="DZ37" s="177">
        <f t="shared" si="70"/>
        <v>-9.8148593196</v>
      </c>
      <c r="EA37" s="177">
        <f t="shared" si="70"/>
        <v>-10.0936729228</v>
      </c>
      <c r="EB37" s="177">
        <f t="shared" si="70"/>
        <v>-10.372486525999999</v>
      </c>
      <c r="EC37" s="177">
        <f t="shared" si="70"/>
        <v>-10.651300129199999</v>
      </c>
      <c r="ED37" s="177">
        <f t="shared" si="70"/>
        <v>-10.930113732399999</v>
      </c>
      <c r="EE37" s="177">
        <f t="shared" si="70"/>
        <v>-11.2089273356</v>
      </c>
      <c r="EF37" s="177">
        <f t="shared" si="70"/>
        <v>-11.4877409388</v>
      </c>
      <c r="EG37" s="177">
        <f t="shared" si="70"/>
        <v>-11.766554542</v>
      </c>
      <c r="EH37" s="177">
        <f t="shared" si="70"/>
        <v>-12.045368145199999</v>
      </c>
      <c r="EI37" s="177">
        <f t="shared" si="70"/>
        <v>-12.324181748399999</v>
      </c>
      <c r="EJ37" s="177">
        <f t="shared" si="70"/>
        <v>-12.602995351599999</v>
      </c>
      <c r="EK37" s="177">
        <f t="shared" si="70"/>
        <v>-12.8818089548</v>
      </c>
      <c r="EL37" s="177">
        <f t="shared" si="70"/>
        <v>-13.160622558</v>
      </c>
      <c r="EM37" s="177">
        <f t="shared" ref="EM37:EU52" si="71">(($EV37-$DW37)*EM$2)+$DW37</f>
        <v>-13.4394361612</v>
      </c>
      <c r="EN37" s="177">
        <f t="shared" si="71"/>
        <v>-13.718249764399999</v>
      </c>
      <c r="EO37" s="177">
        <f t="shared" si="71"/>
        <v>-13.997063367600001</v>
      </c>
      <c r="EP37" s="177">
        <f t="shared" si="71"/>
        <v>-14.275876970800002</v>
      </c>
      <c r="EQ37" s="177">
        <f t="shared" si="71"/>
        <v>-14.554690574000002</v>
      </c>
      <c r="ER37" s="177">
        <f t="shared" si="71"/>
        <v>-14.833504177200002</v>
      </c>
      <c r="ES37" s="177">
        <f t="shared" si="71"/>
        <v>-15.112317780400002</v>
      </c>
      <c r="ET37" s="177">
        <f t="shared" si="71"/>
        <v>-15.391131383600001</v>
      </c>
      <c r="EU37" s="177">
        <f t="shared" si="71"/>
        <v>-15.669944986800003</v>
      </c>
      <c r="EV37" s="177">
        <f t="shared" si="35"/>
        <v>-15.948758590000001</v>
      </c>
    </row>
    <row r="38" spans="1:152" x14ac:dyDescent="0.25">
      <c r="A38" s="84">
        <v>37956</v>
      </c>
      <c r="B38" s="177">
        <f t="shared" si="26"/>
        <v>16.296119579999999</v>
      </c>
      <c r="C38" s="177">
        <f t="shared" ref="C38:R53" si="72">(($B38-$AA38)*C$2)+$AA38</f>
        <v>16.0219289512</v>
      </c>
      <c r="D38" s="177">
        <f t="shared" si="72"/>
        <v>15.747738322399998</v>
      </c>
      <c r="E38" s="177">
        <f t="shared" si="72"/>
        <v>15.473547693599999</v>
      </c>
      <c r="F38" s="177">
        <f t="shared" si="72"/>
        <v>15.199357064799997</v>
      </c>
      <c r="G38" s="177">
        <f t="shared" si="72"/>
        <v>14.925166435999998</v>
      </c>
      <c r="H38" s="177">
        <f t="shared" si="72"/>
        <v>14.650975807199998</v>
      </c>
      <c r="I38" s="177">
        <f t="shared" si="72"/>
        <v>14.376785178399999</v>
      </c>
      <c r="J38" s="177">
        <f t="shared" si="72"/>
        <v>14.102594549599997</v>
      </c>
      <c r="K38" s="177">
        <f t="shared" si="72"/>
        <v>13.828403920799996</v>
      </c>
      <c r="L38" s="177">
        <f t="shared" si="72"/>
        <v>13.554213291999996</v>
      </c>
      <c r="M38" s="177">
        <f t="shared" si="72"/>
        <v>13.280022663199997</v>
      </c>
      <c r="N38" s="177">
        <f t="shared" si="72"/>
        <v>13.005832034399997</v>
      </c>
      <c r="O38" s="177">
        <f t="shared" si="72"/>
        <v>12.731641405599996</v>
      </c>
      <c r="P38" s="177">
        <f t="shared" si="72"/>
        <v>12.457450776799996</v>
      </c>
      <c r="Q38" s="177">
        <f t="shared" si="72"/>
        <v>12.183260147999997</v>
      </c>
      <c r="R38" s="177">
        <f t="shared" si="72"/>
        <v>11.909069519199997</v>
      </c>
      <c r="S38" s="177">
        <f t="shared" si="61"/>
        <v>11.634878890399998</v>
      </c>
      <c r="T38" s="177">
        <f t="shared" si="61"/>
        <v>11.360688261599996</v>
      </c>
      <c r="U38" s="177">
        <f t="shared" si="61"/>
        <v>11.086497632799997</v>
      </c>
      <c r="V38" s="177">
        <f t="shared" si="61"/>
        <v>10.812307003999997</v>
      </c>
      <c r="W38" s="177">
        <f t="shared" si="61"/>
        <v>10.538116375199998</v>
      </c>
      <c r="X38" s="177">
        <f t="shared" si="61"/>
        <v>10.263925746399996</v>
      </c>
      <c r="Y38" s="177">
        <f t="shared" si="61"/>
        <v>9.9897351175999969</v>
      </c>
      <c r="Z38" s="177">
        <f t="shared" si="61"/>
        <v>9.7155444887999973</v>
      </c>
      <c r="AA38" s="177">
        <f t="shared" si="27"/>
        <v>9.4413538599999995</v>
      </c>
      <c r="AB38" s="177">
        <f t="shared" ref="AB38:AQ53" si="73">(($AA38-$AZ38)*AB$2)+$AZ38</f>
        <v>9.2544753411999991</v>
      </c>
      <c r="AC38" s="177">
        <f t="shared" si="73"/>
        <v>9.0675968223999988</v>
      </c>
      <c r="AD38" s="177">
        <f t="shared" si="73"/>
        <v>8.8807183035999984</v>
      </c>
      <c r="AE38" s="177">
        <f t="shared" si="73"/>
        <v>8.693839784799998</v>
      </c>
      <c r="AF38" s="177">
        <f t="shared" si="73"/>
        <v>8.5069612659999994</v>
      </c>
      <c r="AG38" s="177">
        <f t="shared" si="73"/>
        <v>8.320082747199999</v>
      </c>
      <c r="AH38" s="177">
        <f t="shared" si="73"/>
        <v>8.1332042283999986</v>
      </c>
      <c r="AI38" s="177">
        <f t="shared" si="73"/>
        <v>7.9463257095999982</v>
      </c>
      <c r="AJ38" s="177">
        <f t="shared" si="73"/>
        <v>7.7594471907999978</v>
      </c>
      <c r="AK38" s="177">
        <f t="shared" si="73"/>
        <v>7.5725686719999983</v>
      </c>
      <c r="AL38" s="177">
        <f t="shared" si="73"/>
        <v>7.3856901531999979</v>
      </c>
      <c r="AM38" s="177">
        <f t="shared" si="73"/>
        <v>7.1988116343999984</v>
      </c>
      <c r="AN38" s="177">
        <f t="shared" si="73"/>
        <v>7.011933115599998</v>
      </c>
      <c r="AO38" s="177">
        <f t="shared" si="73"/>
        <v>6.8250545967999976</v>
      </c>
      <c r="AP38" s="177">
        <f t="shared" si="73"/>
        <v>6.6381760779999981</v>
      </c>
      <c r="AQ38" s="177">
        <f t="shared" si="73"/>
        <v>6.4512975591999986</v>
      </c>
      <c r="AR38" s="177">
        <f t="shared" si="63"/>
        <v>6.2644190403999982</v>
      </c>
      <c r="AS38" s="177">
        <f t="shared" si="63"/>
        <v>6.0775405215999987</v>
      </c>
      <c r="AT38" s="177">
        <f t="shared" si="63"/>
        <v>5.8906620027999992</v>
      </c>
      <c r="AU38" s="177">
        <f t="shared" si="63"/>
        <v>5.7037834839999988</v>
      </c>
      <c r="AV38" s="177">
        <f t="shared" si="63"/>
        <v>5.5169049651999984</v>
      </c>
      <c r="AW38" s="177">
        <f t="shared" si="63"/>
        <v>5.3300264463999989</v>
      </c>
      <c r="AX38" s="177">
        <f t="shared" si="63"/>
        <v>5.1431479275999985</v>
      </c>
      <c r="AY38" s="177">
        <f t="shared" si="63"/>
        <v>4.956269408799999</v>
      </c>
      <c r="AZ38" s="177">
        <f t="shared" si="28"/>
        <v>4.7693908900000004</v>
      </c>
      <c r="BA38" s="177">
        <f t="shared" ref="BA38:BP53" si="74">(($AZ38-$BT38)*BA$2)+$BT38</f>
        <v>4.5780083565000007</v>
      </c>
      <c r="BB38" s="177">
        <f t="shared" si="74"/>
        <v>4.3866258230000001</v>
      </c>
      <c r="BC38" s="177">
        <f t="shared" si="74"/>
        <v>4.1952432894999996</v>
      </c>
      <c r="BD38" s="177">
        <f t="shared" si="74"/>
        <v>4.0038607559999999</v>
      </c>
      <c r="BE38" s="177">
        <f t="shared" si="74"/>
        <v>3.8124782224999993</v>
      </c>
      <c r="BF38" s="177">
        <f t="shared" si="74"/>
        <v>3.6210956889999997</v>
      </c>
      <c r="BG38" s="177">
        <f t="shared" si="74"/>
        <v>3.4297131554999991</v>
      </c>
      <c r="BH38" s="177">
        <f t="shared" si="74"/>
        <v>3.2383306219999994</v>
      </c>
      <c r="BI38" s="177">
        <f t="shared" si="74"/>
        <v>3.0469480884999989</v>
      </c>
      <c r="BJ38" s="177">
        <f t="shared" si="74"/>
        <v>2.8555655549999988</v>
      </c>
      <c r="BK38" s="177">
        <f t="shared" si="74"/>
        <v>2.6641830214999986</v>
      </c>
      <c r="BL38" s="177">
        <f t="shared" si="74"/>
        <v>2.472800487999999</v>
      </c>
      <c r="BM38" s="177">
        <f t="shared" si="74"/>
        <v>2.2814179544999988</v>
      </c>
      <c r="BN38" s="177">
        <f t="shared" si="74"/>
        <v>2.0900354209999987</v>
      </c>
      <c r="BO38" s="177">
        <f t="shared" si="74"/>
        <v>1.8986528874999991</v>
      </c>
      <c r="BP38" s="177">
        <f t="shared" si="74"/>
        <v>1.7072703539999989</v>
      </c>
      <c r="BQ38" s="177">
        <f t="shared" si="65"/>
        <v>1.5158878204999988</v>
      </c>
      <c r="BR38" s="177">
        <f t="shared" si="65"/>
        <v>1.3245052869999989</v>
      </c>
      <c r="BS38" s="177">
        <f t="shared" si="65"/>
        <v>1.1331227534999988</v>
      </c>
      <c r="BT38" s="177">
        <f t="shared" si="29"/>
        <v>0.94174022000000002</v>
      </c>
      <c r="BU38" s="177">
        <f t="shared" ref="BU38:BX58" si="75">(($BT38-$BY38)*BU$2)+$BY38</f>
        <v>0.75339217600000008</v>
      </c>
      <c r="BV38" s="177">
        <f t="shared" si="75"/>
        <v>0.56504413200000003</v>
      </c>
      <c r="BW38" s="177">
        <f t="shared" si="75"/>
        <v>0.37669608800000004</v>
      </c>
      <c r="BX38" s="177">
        <f t="shared" si="75"/>
        <v>0.18834804400000002</v>
      </c>
      <c r="BY38" s="177">
        <v>0</v>
      </c>
      <c r="BZ38" s="177">
        <f t="shared" ref="BZ38:CC58" si="76">(($CD38-$BY38)*BZ$2)+$BY38</f>
        <v>-0.18613411600000002</v>
      </c>
      <c r="CA38" s="177">
        <f t="shared" si="76"/>
        <v>-0.37226823200000003</v>
      </c>
      <c r="CB38" s="177">
        <f t="shared" si="76"/>
        <v>-0.55840234799999999</v>
      </c>
      <c r="CC38" s="177">
        <f t="shared" si="76"/>
        <v>-0.74453646400000006</v>
      </c>
      <c r="CD38" s="177">
        <f t="shared" si="32"/>
        <v>-0.93067058000000003</v>
      </c>
      <c r="CE38" s="177">
        <f t="shared" ref="CE38:CT53" si="77">(($CX38-$CD38)*CE$2)+$CD38</f>
        <v>-1.1094901694999999</v>
      </c>
      <c r="CF38" s="177">
        <f t="shared" si="77"/>
        <v>-1.2883097590000001</v>
      </c>
      <c r="CG38" s="177">
        <f t="shared" si="77"/>
        <v>-1.4671293485000001</v>
      </c>
      <c r="CH38" s="177">
        <f t="shared" si="77"/>
        <v>-1.6459489380000001</v>
      </c>
      <c r="CI38" s="177">
        <f t="shared" si="77"/>
        <v>-1.8247685274999998</v>
      </c>
      <c r="CJ38" s="177">
        <f t="shared" si="77"/>
        <v>-2.0035881170000001</v>
      </c>
      <c r="CK38" s="177">
        <f t="shared" si="77"/>
        <v>-2.1824077064999998</v>
      </c>
      <c r="CL38" s="177">
        <f t="shared" si="77"/>
        <v>-2.3612272959999996</v>
      </c>
      <c r="CM38" s="177">
        <f t="shared" si="77"/>
        <v>-2.5400468854999998</v>
      </c>
      <c r="CN38" s="177">
        <f t="shared" si="77"/>
        <v>-2.7188664749999996</v>
      </c>
      <c r="CO38" s="177">
        <f t="shared" si="77"/>
        <v>-2.8976860644999998</v>
      </c>
      <c r="CP38" s="177">
        <f t="shared" si="77"/>
        <v>-3.076505654</v>
      </c>
      <c r="CQ38" s="177">
        <f t="shared" si="77"/>
        <v>-3.2553252435000002</v>
      </c>
      <c r="CR38" s="177">
        <f t="shared" si="77"/>
        <v>-3.4341448330000004</v>
      </c>
      <c r="CS38" s="177">
        <f t="shared" si="77"/>
        <v>-3.6129644225000002</v>
      </c>
      <c r="CT38" s="177">
        <f t="shared" si="77"/>
        <v>-3.7917840120000004</v>
      </c>
      <c r="CU38" s="177">
        <f t="shared" si="67"/>
        <v>-3.9706036015000006</v>
      </c>
      <c r="CV38" s="177">
        <f t="shared" si="67"/>
        <v>-4.1494231910000003</v>
      </c>
      <c r="CW38" s="177">
        <f t="shared" si="67"/>
        <v>-4.328242780500001</v>
      </c>
      <c r="CX38" s="177">
        <f t="shared" si="33"/>
        <v>-4.5070623699999999</v>
      </c>
      <c r="CY38" s="177">
        <f t="shared" ref="CY38:DN53" si="78">(($DW38-$CX38)*CY$2)+$CX38</f>
        <v>-4.6691798740000001</v>
      </c>
      <c r="CZ38" s="177">
        <f t="shared" si="78"/>
        <v>-4.8312973779999995</v>
      </c>
      <c r="DA38" s="177">
        <f t="shared" si="78"/>
        <v>-4.9934148819999997</v>
      </c>
      <c r="DB38" s="177">
        <f t="shared" si="78"/>
        <v>-5.155532386</v>
      </c>
      <c r="DC38" s="177">
        <f t="shared" si="78"/>
        <v>-5.3176498900000002</v>
      </c>
      <c r="DD38" s="177">
        <f t="shared" si="78"/>
        <v>-5.4797673939999996</v>
      </c>
      <c r="DE38" s="177">
        <f t="shared" si="78"/>
        <v>-5.6418848979999998</v>
      </c>
      <c r="DF38" s="177">
        <f t="shared" si="78"/>
        <v>-5.8040024020000001</v>
      </c>
      <c r="DG38" s="177">
        <f t="shared" si="78"/>
        <v>-5.9661199059999994</v>
      </c>
      <c r="DH38" s="177">
        <f t="shared" si="78"/>
        <v>-6.1282374099999997</v>
      </c>
      <c r="DI38" s="177">
        <f t="shared" si="78"/>
        <v>-6.2903549139999999</v>
      </c>
      <c r="DJ38" s="177">
        <f t="shared" si="78"/>
        <v>-6.4524724179999993</v>
      </c>
      <c r="DK38" s="177">
        <f t="shared" si="78"/>
        <v>-6.6145899219999995</v>
      </c>
      <c r="DL38" s="177">
        <f t="shared" si="78"/>
        <v>-6.7767074259999998</v>
      </c>
      <c r="DM38" s="177">
        <f t="shared" si="78"/>
        <v>-6.9388249299999991</v>
      </c>
      <c r="DN38" s="177">
        <f t="shared" si="78"/>
        <v>-7.1009424340000002</v>
      </c>
      <c r="DO38" s="177">
        <f t="shared" si="69"/>
        <v>-7.2630599379999996</v>
      </c>
      <c r="DP38" s="177">
        <f t="shared" si="69"/>
        <v>-7.4251774420000007</v>
      </c>
      <c r="DQ38" s="177">
        <f t="shared" si="69"/>
        <v>-7.5872949460000001</v>
      </c>
      <c r="DR38" s="177">
        <f t="shared" si="69"/>
        <v>-7.7494124500000003</v>
      </c>
      <c r="DS38" s="177">
        <f t="shared" si="69"/>
        <v>-7.9115299540000006</v>
      </c>
      <c r="DT38" s="177">
        <f t="shared" si="69"/>
        <v>-8.0736474579999999</v>
      </c>
      <c r="DU38" s="177">
        <f t="shared" si="69"/>
        <v>-8.2357649620000011</v>
      </c>
      <c r="DV38" s="177">
        <f t="shared" si="69"/>
        <v>-8.3978824660000004</v>
      </c>
      <c r="DW38" s="177">
        <f t="shared" si="34"/>
        <v>-8.5599999699999998</v>
      </c>
      <c r="DX38" s="177">
        <f t="shared" ref="DX38:EM53" si="79">(($EV38-$DW38)*DX$2)+$DW38</f>
        <v>-8.8205781196000004</v>
      </c>
      <c r="DY38" s="177">
        <f t="shared" si="79"/>
        <v>-9.0811562691999992</v>
      </c>
      <c r="DZ38" s="177">
        <f t="shared" si="79"/>
        <v>-9.3417344187999998</v>
      </c>
      <c r="EA38" s="177">
        <f t="shared" si="79"/>
        <v>-9.6023125684000004</v>
      </c>
      <c r="EB38" s="177">
        <f t="shared" si="79"/>
        <v>-9.8628907179999992</v>
      </c>
      <c r="EC38" s="177">
        <f t="shared" si="79"/>
        <v>-10.1234688676</v>
      </c>
      <c r="ED38" s="177">
        <f t="shared" si="79"/>
        <v>-10.3840470172</v>
      </c>
      <c r="EE38" s="177">
        <f t="shared" si="79"/>
        <v>-10.644625166800001</v>
      </c>
      <c r="EF38" s="177">
        <f t="shared" si="79"/>
        <v>-10.9052033164</v>
      </c>
      <c r="EG38" s="177">
        <f t="shared" si="79"/>
        <v>-11.165781466</v>
      </c>
      <c r="EH38" s="177">
        <f t="shared" si="79"/>
        <v>-11.426359615599999</v>
      </c>
      <c r="EI38" s="177">
        <f t="shared" si="79"/>
        <v>-11.6869377652</v>
      </c>
      <c r="EJ38" s="177">
        <f t="shared" si="79"/>
        <v>-11.9475159148</v>
      </c>
      <c r="EK38" s="177">
        <f t="shared" si="79"/>
        <v>-12.208094064399999</v>
      </c>
      <c r="EL38" s="177">
        <f t="shared" si="79"/>
        <v>-12.468672214</v>
      </c>
      <c r="EM38" s="177">
        <f t="shared" si="79"/>
        <v>-12.7292503636</v>
      </c>
      <c r="EN38" s="177">
        <f t="shared" si="71"/>
        <v>-12.989828513199999</v>
      </c>
      <c r="EO38" s="177">
        <f t="shared" si="71"/>
        <v>-13.2504066628</v>
      </c>
      <c r="EP38" s="177">
        <f t="shared" si="71"/>
        <v>-13.5109848124</v>
      </c>
      <c r="EQ38" s="177">
        <f t="shared" si="71"/>
        <v>-13.771562962000001</v>
      </c>
      <c r="ER38" s="177">
        <f t="shared" si="71"/>
        <v>-14.032141111600001</v>
      </c>
      <c r="ES38" s="177">
        <f t="shared" si="71"/>
        <v>-14.292719261200002</v>
      </c>
      <c r="ET38" s="177">
        <f t="shared" si="71"/>
        <v>-14.553297410800003</v>
      </c>
      <c r="EU38" s="177">
        <f t="shared" si="71"/>
        <v>-14.813875560400003</v>
      </c>
      <c r="EV38" s="177">
        <f t="shared" si="35"/>
        <v>-15.07445371</v>
      </c>
    </row>
    <row r="39" spans="1:152" x14ac:dyDescent="0.25">
      <c r="A39" s="84">
        <v>37987</v>
      </c>
      <c r="B39" s="177">
        <f t="shared" si="26"/>
        <v>0</v>
      </c>
      <c r="C39" s="177">
        <f t="shared" si="72"/>
        <v>0</v>
      </c>
      <c r="D39" s="177">
        <f t="shared" si="72"/>
        <v>0</v>
      </c>
      <c r="E39" s="177">
        <f t="shared" si="72"/>
        <v>0</v>
      </c>
      <c r="F39" s="177">
        <f t="shared" si="72"/>
        <v>0</v>
      </c>
      <c r="G39" s="177">
        <f t="shared" si="72"/>
        <v>0</v>
      </c>
      <c r="H39" s="177">
        <f t="shared" si="72"/>
        <v>0</v>
      </c>
      <c r="I39" s="177">
        <f t="shared" si="72"/>
        <v>0</v>
      </c>
      <c r="J39" s="177">
        <f t="shared" si="72"/>
        <v>0</v>
      </c>
      <c r="K39" s="177">
        <f t="shared" si="72"/>
        <v>0</v>
      </c>
      <c r="L39" s="177">
        <f t="shared" si="72"/>
        <v>0</v>
      </c>
      <c r="M39" s="177">
        <f t="shared" si="72"/>
        <v>0</v>
      </c>
      <c r="N39" s="177">
        <f t="shared" si="72"/>
        <v>0</v>
      </c>
      <c r="O39" s="177">
        <f t="shared" si="72"/>
        <v>0</v>
      </c>
      <c r="P39" s="177">
        <f t="shared" si="72"/>
        <v>0</v>
      </c>
      <c r="Q39" s="177">
        <f t="shared" si="72"/>
        <v>0</v>
      </c>
      <c r="R39" s="177">
        <f t="shared" si="72"/>
        <v>0</v>
      </c>
      <c r="S39" s="177">
        <f t="shared" si="61"/>
        <v>0</v>
      </c>
      <c r="T39" s="177">
        <f t="shared" si="61"/>
        <v>0</v>
      </c>
      <c r="U39" s="177">
        <f t="shared" si="61"/>
        <v>0</v>
      </c>
      <c r="V39" s="177">
        <f t="shared" si="61"/>
        <v>0</v>
      </c>
      <c r="W39" s="177">
        <f t="shared" si="61"/>
        <v>0</v>
      </c>
      <c r="X39" s="177">
        <f t="shared" si="61"/>
        <v>0</v>
      </c>
      <c r="Y39" s="177">
        <f t="shared" si="61"/>
        <v>0</v>
      </c>
      <c r="Z39" s="177">
        <f t="shared" si="61"/>
        <v>0</v>
      </c>
      <c r="AA39" s="177">
        <f t="shared" si="27"/>
        <v>0</v>
      </c>
      <c r="AB39" s="177">
        <f t="shared" si="73"/>
        <v>0</v>
      </c>
      <c r="AC39" s="177">
        <f t="shared" si="73"/>
        <v>0</v>
      </c>
      <c r="AD39" s="177">
        <f t="shared" si="73"/>
        <v>0</v>
      </c>
      <c r="AE39" s="177">
        <f t="shared" si="73"/>
        <v>0</v>
      </c>
      <c r="AF39" s="177">
        <f t="shared" si="73"/>
        <v>0</v>
      </c>
      <c r="AG39" s="177">
        <f t="shared" si="73"/>
        <v>0</v>
      </c>
      <c r="AH39" s="177">
        <f t="shared" si="73"/>
        <v>0</v>
      </c>
      <c r="AI39" s="177">
        <f t="shared" si="73"/>
        <v>0</v>
      </c>
      <c r="AJ39" s="177">
        <f t="shared" si="73"/>
        <v>0</v>
      </c>
      <c r="AK39" s="177">
        <f t="shared" si="73"/>
        <v>0</v>
      </c>
      <c r="AL39" s="177">
        <f t="shared" si="73"/>
        <v>0</v>
      </c>
      <c r="AM39" s="177">
        <f t="shared" si="73"/>
        <v>0</v>
      </c>
      <c r="AN39" s="177">
        <f t="shared" si="73"/>
        <v>0</v>
      </c>
      <c r="AO39" s="177">
        <f t="shared" si="73"/>
        <v>0</v>
      </c>
      <c r="AP39" s="177">
        <f t="shared" si="73"/>
        <v>0</v>
      </c>
      <c r="AQ39" s="177">
        <f t="shared" si="73"/>
        <v>0</v>
      </c>
      <c r="AR39" s="177">
        <f t="shared" si="63"/>
        <v>0</v>
      </c>
      <c r="AS39" s="177">
        <f t="shared" si="63"/>
        <v>0</v>
      </c>
      <c r="AT39" s="177">
        <f t="shared" si="63"/>
        <v>0</v>
      </c>
      <c r="AU39" s="177">
        <f t="shared" si="63"/>
        <v>0</v>
      </c>
      <c r="AV39" s="177">
        <f t="shared" si="63"/>
        <v>0</v>
      </c>
      <c r="AW39" s="177">
        <f t="shared" si="63"/>
        <v>0</v>
      </c>
      <c r="AX39" s="177">
        <f t="shared" si="63"/>
        <v>0</v>
      </c>
      <c r="AY39" s="177">
        <f t="shared" si="63"/>
        <v>0</v>
      </c>
      <c r="AZ39" s="177">
        <f t="shared" si="28"/>
        <v>0</v>
      </c>
      <c r="BA39" s="177">
        <f t="shared" si="74"/>
        <v>0</v>
      </c>
      <c r="BB39" s="177">
        <f t="shared" si="74"/>
        <v>0</v>
      </c>
      <c r="BC39" s="177">
        <f t="shared" si="74"/>
        <v>0</v>
      </c>
      <c r="BD39" s="177">
        <f t="shared" si="74"/>
        <v>0</v>
      </c>
      <c r="BE39" s="177">
        <f t="shared" si="74"/>
        <v>0</v>
      </c>
      <c r="BF39" s="177">
        <f t="shared" si="74"/>
        <v>0</v>
      </c>
      <c r="BG39" s="177">
        <f t="shared" si="74"/>
        <v>0</v>
      </c>
      <c r="BH39" s="177">
        <f t="shared" si="74"/>
        <v>0</v>
      </c>
      <c r="BI39" s="177">
        <f t="shared" si="74"/>
        <v>0</v>
      </c>
      <c r="BJ39" s="177">
        <f t="shared" si="74"/>
        <v>0</v>
      </c>
      <c r="BK39" s="177">
        <f t="shared" si="74"/>
        <v>0</v>
      </c>
      <c r="BL39" s="177">
        <f t="shared" si="74"/>
        <v>0</v>
      </c>
      <c r="BM39" s="177">
        <f t="shared" si="74"/>
        <v>0</v>
      </c>
      <c r="BN39" s="177">
        <f t="shared" si="74"/>
        <v>0</v>
      </c>
      <c r="BO39" s="177">
        <f t="shared" si="74"/>
        <v>0</v>
      </c>
      <c r="BP39" s="177">
        <f t="shared" si="74"/>
        <v>0</v>
      </c>
      <c r="BQ39" s="177">
        <f t="shared" si="65"/>
        <v>0</v>
      </c>
      <c r="BR39" s="177">
        <f t="shared" si="65"/>
        <v>0</v>
      </c>
      <c r="BS39" s="177">
        <f t="shared" si="65"/>
        <v>0</v>
      </c>
      <c r="BT39" s="177">
        <f t="shared" si="29"/>
        <v>0</v>
      </c>
      <c r="BU39" s="177">
        <f t="shared" si="75"/>
        <v>0</v>
      </c>
      <c r="BV39" s="177">
        <f t="shared" si="75"/>
        <v>0</v>
      </c>
      <c r="BW39" s="177">
        <f t="shared" si="75"/>
        <v>0</v>
      </c>
      <c r="BX39" s="177">
        <f t="shared" si="75"/>
        <v>0</v>
      </c>
      <c r="BY39" s="177">
        <v>0</v>
      </c>
      <c r="BZ39" s="177">
        <f t="shared" si="76"/>
        <v>0</v>
      </c>
      <c r="CA39" s="177">
        <f t="shared" si="76"/>
        <v>0</v>
      </c>
      <c r="CB39" s="177">
        <f t="shared" si="76"/>
        <v>0</v>
      </c>
      <c r="CC39" s="177">
        <f t="shared" si="76"/>
        <v>0</v>
      </c>
      <c r="CD39" s="177">
        <f t="shared" si="32"/>
        <v>0</v>
      </c>
      <c r="CE39" s="177">
        <f t="shared" si="77"/>
        <v>0</v>
      </c>
      <c r="CF39" s="177">
        <f t="shared" si="77"/>
        <v>0</v>
      </c>
      <c r="CG39" s="177">
        <f t="shared" si="77"/>
        <v>0</v>
      </c>
      <c r="CH39" s="177">
        <f t="shared" si="77"/>
        <v>0</v>
      </c>
      <c r="CI39" s="177">
        <f t="shared" si="77"/>
        <v>0</v>
      </c>
      <c r="CJ39" s="177">
        <f t="shared" si="77"/>
        <v>0</v>
      </c>
      <c r="CK39" s="177">
        <f t="shared" si="77"/>
        <v>0</v>
      </c>
      <c r="CL39" s="177">
        <f t="shared" si="77"/>
        <v>0</v>
      </c>
      <c r="CM39" s="177">
        <f t="shared" si="77"/>
        <v>0</v>
      </c>
      <c r="CN39" s="177">
        <f t="shared" si="77"/>
        <v>0</v>
      </c>
      <c r="CO39" s="177">
        <f t="shared" si="77"/>
        <v>0</v>
      </c>
      <c r="CP39" s="177">
        <f t="shared" si="77"/>
        <v>0</v>
      </c>
      <c r="CQ39" s="177">
        <f t="shared" si="77"/>
        <v>0</v>
      </c>
      <c r="CR39" s="177">
        <f t="shared" si="77"/>
        <v>0</v>
      </c>
      <c r="CS39" s="177">
        <f t="shared" si="77"/>
        <v>0</v>
      </c>
      <c r="CT39" s="177">
        <f t="shared" si="77"/>
        <v>0</v>
      </c>
      <c r="CU39" s="177">
        <f t="shared" si="67"/>
        <v>0</v>
      </c>
      <c r="CV39" s="177">
        <f t="shared" si="67"/>
        <v>0</v>
      </c>
      <c r="CW39" s="177">
        <f t="shared" si="67"/>
        <v>0</v>
      </c>
      <c r="CX39" s="177">
        <f t="shared" si="33"/>
        <v>0</v>
      </c>
      <c r="CY39" s="177">
        <f t="shared" si="78"/>
        <v>0</v>
      </c>
      <c r="CZ39" s="177">
        <f t="shared" si="78"/>
        <v>0</v>
      </c>
      <c r="DA39" s="177">
        <f t="shared" si="78"/>
        <v>0</v>
      </c>
      <c r="DB39" s="177">
        <f t="shared" si="78"/>
        <v>0</v>
      </c>
      <c r="DC39" s="177">
        <f t="shared" si="78"/>
        <v>0</v>
      </c>
      <c r="DD39" s="177">
        <f t="shared" si="78"/>
        <v>0</v>
      </c>
      <c r="DE39" s="177">
        <f t="shared" si="78"/>
        <v>0</v>
      </c>
      <c r="DF39" s="177">
        <f t="shared" si="78"/>
        <v>0</v>
      </c>
      <c r="DG39" s="177">
        <f t="shared" si="78"/>
        <v>0</v>
      </c>
      <c r="DH39" s="177">
        <f t="shared" si="78"/>
        <v>0</v>
      </c>
      <c r="DI39" s="177">
        <f t="shared" si="78"/>
        <v>0</v>
      </c>
      <c r="DJ39" s="177">
        <f t="shared" si="78"/>
        <v>0</v>
      </c>
      <c r="DK39" s="177">
        <f t="shared" si="78"/>
        <v>0</v>
      </c>
      <c r="DL39" s="177">
        <f t="shared" si="78"/>
        <v>0</v>
      </c>
      <c r="DM39" s="177">
        <f t="shared" si="78"/>
        <v>0</v>
      </c>
      <c r="DN39" s="177">
        <f t="shared" si="78"/>
        <v>0</v>
      </c>
      <c r="DO39" s="177">
        <f t="shared" si="69"/>
        <v>0</v>
      </c>
      <c r="DP39" s="177">
        <f t="shared" si="69"/>
        <v>0</v>
      </c>
      <c r="DQ39" s="177">
        <f t="shared" si="69"/>
        <v>0</v>
      </c>
      <c r="DR39" s="177">
        <f t="shared" si="69"/>
        <v>0</v>
      </c>
      <c r="DS39" s="177">
        <f t="shared" si="69"/>
        <v>0</v>
      </c>
      <c r="DT39" s="177">
        <f t="shared" si="69"/>
        <v>0</v>
      </c>
      <c r="DU39" s="177">
        <f t="shared" si="69"/>
        <v>0</v>
      </c>
      <c r="DV39" s="177">
        <f t="shared" si="69"/>
        <v>0</v>
      </c>
      <c r="DW39" s="177">
        <f t="shared" si="34"/>
        <v>0</v>
      </c>
      <c r="DX39" s="177">
        <f t="shared" si="79"/>
        <v>0</v>
      </c>
      <c r="DY39" s="177">
        <f t="shared" si="79"/>
        <v>0</v>
      </c>
      <c r="DZ39" s="177">
        <f t="shared" si="79"/>
        <v>0</v>
      </c>
      <c r="EA39" s="177">
        <f t="shared" si="79"/>
        <v>0</v>
      </c>
      <c r="EB39" s="177">
        <f t="shared" si="79"/>
        <v>0</v>
      </c>
      <c r="EC39" s="177">
        <f t="shared" si="79"/>
        <v>0</v>
      </c>
      <c r="ED39" s="177">
        <f t="shared" si="79"/>
        <v>0</v>
      </c>
      <c r="EE39" s="177">
        <f t="shared" si="79"/>
        <v>0</v>
      </c>
      <c r="EF39" s="177">
        <f t="shared" si="79"/>
        <v>0</v>
      </c>
      <c r="EG39" s="177">
        <f t="shared" si="79"/>
        <v>0</v>
      </c>
      <c r="EH39" s="177">
        <f t="shared" si="79"/>
        <v>0</v>
      </c>
      <c r="EI39" s="177">
        <f t="shared" si="79"/>
        <v>0</v>
      </c>
      <c r="EJ39" s="177">
        <f t="shared" si="79"/>
        <v>0</v>
      </c>
      <c r="EK39" s="177">
        <f t="shared" si="79"/>
        <v>0</v>
      </c>
      <c r="EL39" s="177">
        <f t="shared" si="79"/>
        <v>0</v>
      </c>
      <c r="EM39" s="177">
        <f t="shared" si="79"/>
        <v>0</v>
      </c>
      <c r="EN39" s="177">
        <f t="shared" si="71"/>
        <v>0</v>
      </c>
      <c r="EO39" s="177">
        <f t="shared" si="71"/>
        <v>0</v>
      </c>
      <c r="EP39" s="177">
        <f t="shared" si="71"/>
        <v>0</v>
      </c>
      <c r="EQ39" s="177">
        <f t="shared" si="71"/>
        <v>0</v>
      </c>
      <c r="ER39" s="177">
        <f t="shared" si="71"/>
        <v>0</v>
      </c>
      <c r="ES39" s="177">
        <f t="shared" si="71"/>
        <v>0</v>
      </c>
      <c r="ET39" s="177">
        <f t="shared" si="71"/>
        <v>0</v>
      </c>
      <c r="EU39" s="177">
        <f t="shared" si="71"/>
        <v>0</v>
      </c>
      <c r="EV39" s="177">
        <f t="shared" si="35"/>
        <v>0</v>
      </c>
    </row>
    <row r="40" spans="1:152" x14ac:dyDescent="0.25">
      <c r="A40" s="84">
        <v>38018</v>
      </c>
      <c r="B40" s="177">
        <f t="shared" si="26"/>
        <v>0</v>
      </c>
      <c r="C40" s="177">
        <f t="shared" si="72"/>
        <v>0</v>
      </c>
      <c r="D40" s="177">
        <f t="shared" si="72"/>
        <v>0</v>
      </c>
      <c r="E40" s="177">
        <f t="shared" si="72"/>
        <v>0</v>
      </c>
      <c r="F40" s="177">
        <f t="shared" si="72"/>
        <v>0</v>
      </c>
      <c r="G40" s="177">
        <f t="shared" si="72"/>
        <v>0</v>
      </c>
      <c r="H40" s="177">
        <f t="shared" si="72"/>
        <v>0</v>
      </c>
      <c r="I40" s="177">
        <f t="shared" si="72"/>
        <v>0</v>
      </c>
      <c r="J40" s="177">
        <f t="shared" si="72"/>
        <v>0</v>
      </c>
      <c r="K40" s="177">
        <f t="shared" si="72"/>
        <v>0</v>
      </c>
      <c r="L40" s="177">
        <f t="shared" si="72"/>
        <v>0</v>
      </c>
      <c r="M40" s="177">
        <f t="shared" si="72"/>
        <v>0</v>
      </c>
      <c r="N40" s="177">
        <f t="shared" si="72"/>
        <v>0</v>
      </c>
      <c r="O40" s="177">
        <f t="shared" si="72"/>
        <v>0</v>
      </c>
      <c r="P40" s="177">
        <f t="shared" si="72"/>
        <v>0</v>
      </c>
      <c r="Q40" s="177">
        <f t="shared" si="72"/>
        <v>0</v>
      </c>
      <c r="R40" s="177">
        <f t="shared" si="72"/>
        <v>0</v>
      </c>
      <c r="S40" s="177">
        <f t="shared" si="61"/>
        <v>0</v>
      </c>
      <c r="T40" s="177">
        <f t="shared" si="61"/>
        <v>0</v>
      </c>
      <c r="U40" s="177">
        <f t="shared" si="61"/>
        <v>0</v>
      </c>
      <c r="V40" s="177">
        <f t="shared" si="61"/>
        <v>0</v>
      </c>
      <c r="W40" s="177">
        <f t="shared" si="61"/>
        <v>0</v>
      </c>
      <c r="X40" s="177">
        <f t="shared" si="61"/>
        <v>0</v>
      </c>
      <c r="Y40" s="177">
        <f t="shared" si="61"/>
        <v>0</v>
      </c>
      <c r="Z40" s="177">
        <f t="shared" si="61"/>
        <v>0</v>
      </c>
      <c r="AA40" s="177">
        <f t="shared" si="27"/>
        <v>0</v>
      </c>
      <c r="AB40" s="177">
        <f t="shared" si="73"/>
        <v>0</v>
      </c>
      <c r="AC40" s="177">
        <f t="shared" si="73"/>
        <v>0</v>
      </c>
      <c r="AD40" s="177">
        <f t="shared" si="73"/>
        <v>0</v>
      </c>
      <c r="AE40" s="177">
        <f t="shared" si="73"/>
        <v>0</v>
      </c>
      <c r="AF40" s="177">
        <f t="shared" si="73"/>
        <v>0</v>
      </c>
      <c r="AG40" s="177">
        <f t="shared" si="73"/>
        <v>0</v>
      </c>
      <c r="AH40" s="177">
        <f t="shared" si="73"/>
        <v>0</v>
      </c>
      <c r="AI40" s="177">
        <f t="shared" si="73"/>
        <v>0</v>
      </c>
      <c r="AJ40" s="177">
        <f t="shared" si="73"/>
        <v>0</v>
      </c>
      <c r="AK40" s="177">
        <f t="shared" si="73"/>
        <v>0</v>
      </c>
      <c r="AL40" s="177">
        <f t="shared" si="73"/>
        <v>0</v>
      </c>
      <c r="AM40" s="177">
        <f t="shared" si="73"/>
        <v>0</v>
      </c>
      <c r="AN40" s="177">
        <f t="shared" si="73"/>
        <v>0</v>
      </c>
      <c r="AO40" s="177">
        <f t="shared" si="73"/>
        <v>0</v>
      </c>
      <c r="AP40" s="177">
        <f t="shared" si="73"/>
        <v>0</v>
      </c>
      <c r="AQ40" s="177">
        <f t="shared" si="73"/>
        <v>0</v>
      </c>
      <c r="AR40" s="177">
        <f t="shared" si="63"/>
        <v>0</v>
      </c>
      <c r="AS40" s="177">
        <f t="shared" si="63"/>
        <v>0</v>
      </c>
      <c r="AT40" s="177">
        <f t="shared" si="63"/>
        <v>0</v>
      </c>
      <c r="AU40" s="177">
        <f t="shared" si="63"/>
        <v>0</v>
      </c>
      <c r="AV40" s="177">
        <f t="shared" si="63"/>
        <v>0</v>
      </c>
      <c r="AW40" s="177">
        <f t="shared" si="63"/>
        <v>0</v>
      </c>
      <c r="AX40" s="177">
        <f t="shared" si="63"/>
        <v>0</v>
      </c>
      <c r="AY40" s="177">
        <f t="shared" si="63"/>
        <v>0</v>
      </c>
      <c r="AZ40" s="177">
        <f t="shared" si="28"/>
        <v>0</v>
      </c>
      <c r="BA40" s="177">
        <f t="shared" si="74"/>
        <v>0</v>
      </c>
      <c r="BB40" s="177">
        <f t="shared" si="74"/>
        <v>0</v>
      </c>
      <c r="BC40" s="177">
        <f t="shared" si="74"/>
        <v>0</v>
      </c>
      <c r="BD40" s="177">
        <f t="shared" si="74"/>
        <v>0</v>
      </c>
      <c r="BE40" s="177">
        <f t="shared" si="74"/>
        <v>0</v>
      </c>
      <c r="BF40" s="177">
        <f t="shared" si="74"/>
        <v>0</v>
      </c>
      <c r="BG40" s="177">
        <f t="shared" si="74"/>
        <v>0</v>
      </c>
      <c r="BH40" s="177">
        <f t="shared" si="74"/>
        <v>0</v>
      </c>
      <c r="BI40" s="177">
        <f t="shared" si="74"/>
        <v>0</v>
      </c>
      <c r="BJ40" s="177">
        <f t="shared" si="74"/>
        <v>0</v>
      </c>
      <c r="BK40" s="177">
        <f t="shared" si="74"/>
        <v>0</v>
      </c>
      <c r="BL40" s="177">
        <f t="shared" si="74"/>
        <v>0</v>
      </c>
      <c r="BM40" s="177">
        <f t="shared" si="74"/>
        <v>0</v>
      </c>
      <c r="BN40" s="177">
        <f t="shared" si="74"/>
        <v>0</v>
      </c>
      <c r="BO40" s="177">
        <f t="shared" si="74"/>
        <v>0</v>
      </c>
      <c r="BP40" s="177">
        <f t="shared" si="74"/>
        <v>0</v>
      </c>
      <c r="BQ40" s="177">
        <f t="shared" si="65"/>
        <v>0</v>
      </c>
      <c r="BR40" s="177">
        <f t="shared" si="65"/>
        <v>0</v>
      </c>
      <c r="BS40" s="177">
        <f t="shared" si="65"/>
        <v>0</v>
      </c>
      <c r="BT40" s="177">
        <f t="shared" si="29"/>
        <v>0</v>
      </c>
      <c r="BU40" s="177">
        <f t="shared" si="75"/>
        <v>0</v>
      </c>
      <c r="BV40" s="177">
        <f t="shared" si="75"/>
        <v>0</v>
      </c>
      <c r="BW40" s="177">
        <f t="shared" si="75"/>
        <v>0</v>
      </c>
      <c r="BX40" s="177">
        <f t="shared" si="75"/>
        <v>0</v>
      </c>
      <c r="BY40" s="177">
        <v>0</v>
      </c>
      <c r="BZ40" s="177">
        <f t="shared" si="76"/>
        <v>0</v>
      </c>
      <c r="CA40" s="177">
        <f t="shared" si="76"/>
        <v>0</v>
      </c>
      <c r="CB40" s="177">
        <f t="shared" si="76"/>
        <v>0</v>
      </c>
      <c r="CC40" s="177">
        <f t="shared" si="76"/>
        <v>0</v>
      </c>
      <c r="CD40" s="177">
        <f t="shared" si="32"/>
        <v>0</v>
      </c>
      <c r="CE40" s="177">
        <f t="shared" si="77"/>
        <v>0</v>
      </c>
      <c r="CF40" s="177">
        <f t="shared" si="77"/>
        <v>0</v>
      </c>
      <c r="CG40" s="177">
        <f t="shared" si="77"/>
        <v>0</v>
      </c>
      <c r="CH40" s="177">
        <f t="shared" si="77"/>
        <v>0</v>
      </c>
      <c r="CI40" s="177">
        <f t="shared" si="77"/>
        <v>0</v>
      </c>
      <c r="CJ40" s="177">
        <f t="shared" si="77"/>
        <v>0</v>
      </c>
      <c r="CK40" s="177">
        <f t="shared" si="77"/>
        <v>0</v>
      </c>
      <c r="CL40" s="177">
        <f t="shared" si="77"/>
        <v>0</v>
      </c>
      <c r="CM40" s="177">
        <f t="shared" si="77"/>
        <v>0</v>
      </c>
      <c r="CN40" s="177">
        <f t="shared" si="77"/>
        <v>0</v>
      </c>
      <c r="CO40" s="177">
        <f t="shared" si="77"/>
        <v>0</v>
      </c>
      <c r="CP40" s="177">
        <f t="shared" si="77"/>
        <v>0</v>
      </c>
      <c r="CQ40" s="177">
        <f t="shared" si="77"/>
        <v>0</v>
      </c>
      <c r="CR40" s="177">
        <f t="shared" si="77"/>
        <v>0</v>
      </c>
      <c r="CS40" s="177">
        <f t="shared" si="77"/>
        <v>0</v>
      </c>
      <c r="CT40" s="177">
        <f t="shared" si="77"/>
        <v>0</v>
      </c>
      <c r="CU40" s="177">
        <f t="shared" si="67"/>
        <v>0</v>
      </c>
      <c r="CV40" s="177">
        <f t="shared" si="67"/>
        <v>0</v>
      </c>
      <c r="CW40" s="177">
        <f t="shared" si="67"/>
        <v>0</v>
      </c>
      <c r="CX40" s="177">
        <f t="shared" si="33"/>
        <v>0</v>
      </c>
      <c r="CY40" s="177">
        <f t="shared" si="78"/>
        <v>0</v>
      </c>
      <c r="CZ40" s="177">
        <f t="shared" si="78"/>
        <v>0</v>
      </c>
      <c r="DA40" s="177">
        <f t="shared" si="78"/>
        <v>0</v>
      </c>
      <c r="DB40" s="177">
        <f t="shared" si="78"/>
        <v>0</v>
      </c>
      <c r="DC40" s="177">
        <f t="shared" si="78"/>
        <v>0</v>
      </c>
      <c r="DD40" s="177">
        <f t="shared" si="78"/>
        <v>0</v>
      </c>
      <c r="DE40" s="177">
        <f t="shared" si="78"/>
        <v>0</v>
      </c>
      <c r="DF40" s="177">
        <f t="shared" si="78"/>
        <v>0</v>
      </c>
      <c r="DG40" s="177">
        <f t="shared" si="78"/>
        <v>0</v>
      </c>
      <c r="DH40" s="177">
        <f t="shared" si="78"/>
        <v>0</v>
      </c>
      <c r="DI40" s="177">
        <f t="shared" si="78"/>
        <v>0</v>
      </c>
      <c r="DJ40" s="177">
        <f t="shared" si="78"/>
        <v>0</v>
      </c>
      <c r="DK40" s="177">
        <f t="shared" si="78"/>
        <v>0</v>
      </c>
      <c r="DL40" s="177">
        <f t="shared" si="78"/>
        <v>0</v>
      </c>
      <c r="DM40" s="177">
        <f t="shared" si="78"/>
        <v>0</v>
      </c>
      <c r="DN40" s="177">
        <f t="shared" si="78"/>
        <v>0</v>
      </c>
      <c r="DO40" s="177">
        <f t="shared" si="69"/>
        <v>0</v>
      </c>
      <c r="DP40" s="177">
        <f t="shared" si="69"/>
        <v>0</v>
      </c>
      <c r="DQ40" s="177">
        <f t="shared" si="69"/>
        <v>0</v>
      </c>
      <c r="DR40" s="177">
        <f t="shared" si="69"/>
        <v>0</v>
      </c>
      <c r="DS40" s="177">
        <f t="shared" si="69"/>
        <v>0</v>
      </c>
      <c r="DT40" s="177">
        <f t="shared" si="69"/>
        <v>0</v>
      </c>
      <c r="DU40" s="177">
        <f t="shared" si="69"/>
        <v>0</v>
      </c>
      <c r="DV40" s="177">
        <f t="shared" si="69"/>
        <v>0</v>
      </c>
      <c r="DW40" s="177">
        <f t="shared" si="34"/>
        <v>0</v>
      </c>
      <c r="DX40" s="177">
        <f t="shared" si="79"/>
        <v>0</v>
      </c>
      <c r="DY40" s="177">
        <f t="shared" si="79"/>
        <v>0</v>
      </c>
      <c r="DZ40" s="177">
        <f t="shared" si="79"/>
        <v>0</v>
      </c>
      <c r="EA40" s="177">
        <f t="shared" si="79"/>
        <v>0</v>
      </c>
      <c r="EB40" s="177">
        <f t="shared" si="79"/>
        <v>0</v>
      </c>
      <c r="EC40" s="177">
        <f t="shared" si="79"/>
        <v>0</v>
      </c>
      <c r="ED40" s="177">
        <f t="shared" si="79"/>
        <v>0</v>
      </c>
      <c r="EE40" s="177">
        <f t="shared" si="79"/>
        <v>0</v>
      </c>
      <c r="EF40" s="177">
        <f t="shared" si="79"/>
        <v>0</v>
      </c>
      <c r="EG40" s="177">
        <f t="shared" si="79"/>
        <v>0</v>
      </c>
      <c r="EH40" s="177">
        <f t="shared" si="79"/>
        <v>0</v>
      </c>
      <c r="EI40" s="177">
        <f t="shared" si="79"/>
        <v>0</v>
      </c>
      <c r="EJ40" s="177">
        <f t="shared" si="79"/>
        <v>0</v>
      </c>
      <c r="EK40" s="177">
        <f t="shared" si="79"/>
        <v>0</v>
      </c>
      <c r="EL40" s="177">
        <f t="shared" si="79"/>
        <v>0</v>
      </c>
      <c r="EM40" s="177">
        <f t="shared" si="79"/>
        <v>0</v>
      </c>
      <c r="EN40" s="177">
        <f t="shared" si="71"/>
        <v>0</v>
      </c>
      <c r="EO40" s="177">
        <f t="shared" si="71"/>
        <v>0</v>
      </c>
      <c r="EP40" s="177">
        <f t="shared" si="71"/>
        <v>0</v>
      </c>
      <c r="EQ40" s="177">
        <f t="shared" si="71"/>
        <v>0</v>
      </c>
      <c r="ER40" s="177">
        <f t="shared" si="71"/>
        <v>0</v>
      </c>
      <c r="ES40" s="177">
        <f t="shared" si="71"/>
        <v>0</v>
      </c>
      <c r="ET40" s="177">
        <f t="shared" si="71"/>
        <v>0</v>
      </c>
      <c r="EU40" s="177">
        <f t="shared" si="71"/>
        <v>0</v>
      </c>
      <c r="EV40" s="177">
        <f t="shared" si="35"/>
        <v>0</v>
      </c>
    </row>
    <row r="41" spans="1:152" x14ac:dyDescent="0.25">
      <c r="A41" s="84">
        <v>38047</v>
      </c>
      <c r="B41" s="177">
        <f t="shared" si="26"/>
        <v>0</v>
      </c>
      <c r="C41" s="177">
        <f t="shared" si="72"/>
        <v>0</v>
      </c>
      <c r="D41" s="177">
        <f t="shared" si="72"/>
        <v>0</v>
      </c>
      <c r="E41" s="177">
        <f t="shared" si="72"/>
        <v>0</v>
      </c>
      <c r="F41" s="177">
        <f t="shared" si="72"/>
        <v>0</v>
      </c>
      <c r="G41" s="177">
        <f t="shared" si="72"/>
        <v>0</v>
      </c>
      <c r="H41" s="177">
        <f t="shared" si="72"/>
        <v>0</v>
      </c>
      <c r="I41" s="177">
        <f t="shared" si="72"/>
        <v>0</v>
      </c>
      <c r="J41" s="177">
        <f t="shared" si="72"/>
        <v>0</v>
      </c>
      <c r="K41" s="177">
        <f t="shared" si="72"/>
        <v>0</v>
      </c>
      <c r="L41" s="177">
        <f t="shared" si="72"/>
        <v>0</v>
      </c>
      <c r="M41" s="177">
        <f t="shared" si="72"/>
        <v>0</v>
      </c>
      <c r="N41" s="177">
        <f t="shared" si="72"/>
        <v>0</v>
      </c>
      <c r="O41" s="177">
        <f t="shared" si="72"/>
        <v>0</v>
      </c>
      <c r="P41" s="177">
        <f t="shared" si="72"/>
        <v>0</v>
      </c>
      <c r="Q41" s="177">
        <f t="shared" si="72"/>
        <v>0</v>
      </c>
      <c r="R41" s="177">
        <f t="shared" si="72"/>
        <v>0</v>
      </c>
      <c r="S41" s="177">
        <f t="shared" si="61"/>
        <v>0</v>
      </c>
      <c r="T41" s="177">
        <f t="shared" si="61"/>
        <v>0</v>
      </c>
      <c r="U41" s="177">
        <f t="shared" si="61"/>
        <v>0</v>
      </c>
      <c r="V41" s="177">
        <f t="shared" si="61"/>
        <v>0</v>
      </c>
      <c r="W41" s="177">
        <f t="shared" si="61"/>
        <v>0</v>
      </c>
      <c r="X41" s="177">
        <f t="shared" si="61"/>
        <v>0</v>
      </c>
      <c r="Y41" s="177">
        <f t="shared" si="61"/>
        <v>0</v>
      </c>
      <c r="Z41" s="177">
        <f t="shared" si="61"/>
        <v>0</v>
      </c>
      <c r="AA41" s="177">
        <f t="shared" si="27"/>
        <v>0</v>
      </c>
      <c r="AB41" s="177">
        <f t="shared" si="73"/>
        <v>0</v>
      </c>
      <c r="AC41" s="177">
        <f t="shared" si="73"/>
        <v>0</v>
      </c>
      <c r="AD41" s="177">
        <f t="shared" si="73"/>
        <v>0</v>
      </c>
      <c r="AE41" s="177">
        <f t="shared" si="73"/>
        <v>0</v>
      </c>
      <c r="AF41" s="177">
        <f t="shared" si="73"/>
        <v>0</v>
      </c>
      <c r="AG41" s="177">
        <f t="shared" si="73"/>
        <v>0</v>
      </c>
      <c r="AH41" s="177">
        <f t="shared" si="73"/>
        <v>0</v>
      </c>
      <c r="AI41" s="177">
        <f t="shared" si="73"/>
        <v>0</v>
      </c>
      <c r="AJ41" s="177">
        <f t="shared" si="73"/>
        <v>0</v>
      </c>
      <c r="AK41" s="177">
        <f t="shared" si="73"/>
        <v>0</v>
      </c>
      <c r="AL41" s="177">
        <f t="shared" si="73"/>
        <v>0</v>
      </c>
      <c r="AM41" s="177">
        <f t="shared" si="73"/>
        <v>0</v>
      </c>
      <c r="AN41" s="177">
        <f t="shared" si="73"/>
        <v>0</v>
      </c>
      <c r="AO41" s="177">
        <f t="shared" si="73"/>
        <v>0</v>
      </c>
      <c r="AP41" s="177">
        <f t="shared" si="73"/>
        <v>0</v>
      </c>
      <c r="AQ41" s="177">
        <f t="shared" si="73"/>
        <v>0</v>
      </c>
      <c r="AR41" s="177">
        <f t="shared" si="63"/>
        <v>0</v>
      </c>
      <c r="AS41" s="177">
        <f t="shared" si="63"/>
        <v>0</v>
      </c>
      <c r="AT41" s="177">
        <f t="shared" si="63"/>
        <v>0</v>
      </c>
      <c r="AU41" s="177">
        <f t="shared" si="63"/>
        <v>0</v>
      </c>
      <c r="AV41" s="177">
        <f t="shared" si="63"/>
        <v>0</v>
      </c>
      <c r="AW41" s="177">
        <f t="shared" si="63"/>
        <v>0</v>
      </c>
      <c r="AX41" s="177">
        <f t="shared" si="63"/>
        <v>0</v>
      </c>
      <c r="AY41" s="177">
        <f t="shared" si="63"/>
        <v>0</v>
      </c>
      <c r="AZ41" s="177">
        <f t="shared" si="28"/>
        <v>0</v>
      </c>
      <c r="BA41" s="177">
        <f t="shared" si="74"/>
        <v>0</v>
      </c>
      <c r="BB41" s="177">
        <f t="shared" si="74"/>
        <v>0</v>
      </c>
      <c r="BC41" s="177">
        <f t="shared" si="74"/>
        <v>0</v>
      </c>
      <c r="BD41" s="177">
        <f t="shared" si="74"/>
        <v>0</v>
      </c>
      <c r="BE41" s="177">
        <f t="shared" si="74"/>
        <v>0</v>
      </c>
      <c r="BF41" s="177">
        <f t="shared" si="74"/>
        <v>0</v>
      </c>
      <c r="BG41" s="177">
        <f t="shared" si="74"/>
        <v>0</v>
      </c>
      <c r="BH41" s="177">
        <f t="shared" si="74"/>
        <v>0</v>
      </c>
      <c r="BI41" s="177">
        <f t="shared" si="74"/>
        <v>0</v>
      </c>
      <c r="BJ41" s="177">
        <f t="shared" si="74"/>
        <v>0</v>
      </c>
      <c r="BK41" s="177">
        <f t="shared" si="74"/>
        <v>0</v>
      </c>
      <c r="BL41" s="177">
        <f t="shared" si="74"/>
        <v>0</v>
      </c>
      <c r="BM41" s="177">
        <f t="shared" si="74"/>
        <v>0</v>
      </c>
      <c r="BN41" s="177">
        <f t="shared" si="74"/>
        <v>0</v>
      </c>
      <c r="BO41" s="177">
        <f t="shared" si="74"/>
        <v>0</v>
      </c>
      <c r="BP41" s="177">
        <f t="shared" si="74"/>
        <v>0</v>
      </c>
      <c r="BQ41" s="177">
        <f t="shared" si="65"/>
        <v>0</v>
      </c>
      <c r="BR41" s="177">
        <f t="shared" si="65"/>
        <v>0</v>
      </c>
      <c r="BS41" s="177">
        <f t="shared" si="65"/>
        <v>0</v>
      </c>
      <c r="BT41" s="177">
        <f t="shared" si="29"/>
        <v>0</v>
      </c>
      <c r="BU41" s="177">
        <f t="shared" si="75"/>
        <v>0</v>
      </c>
      <c r="BV41" s="177">
        <f t="shared" si="75"/>
        <v>0</v>
      </c>
      <c r="BW41" s="177">
        <f t="shared" si="75"/>
        <v>0</v>
      </c>
      <c r="BX41" s="177">
        <f t="shared" si="75"/>
        <v>0</v>
      </c>
      <c r="BY41" s="177">
        <v>0</v>
      </c>
      <c r="BZ41" s="177">
        <f t="shared" si="76"/>
        <v>0</v>
      </c>
      <c r="CA41" s="177">
        <f t="shared" si="76"/>
        <v>0</v>
      </c>
      <c r="CB41" s="177">
        <f t="shared" si="76"/>
        <v>0</v>
      </c>
      <c r="CC41" s="177">
        <f t="shared" si="76"/>
        <v>0</v>
      </c>
      <c r="CD41" s="177">
        <f t="shared" si="32"/>
        <v>0</v>
      </c>
      <c r="CE41" s="177">
        <f t="shared" si="77"/>
        <v>0</v>
      </c>
      <c r="CF41" s="177">
        <f t="shared" si="77"/>
        <v>0</v>
      </c>
      <c r="CG41" s="177">
        <f t="shared" si="77"/>
        <v>0</v>
      </c>
      <c r="CH41" s="177">
        <f t="shared" si="77"/>
        <v>0</v>
      </c>
      <c r="CI41" s="177">
        <f t="shared" si="77"/>
        <v>0</v>
      </c>
      <c r="CJ41" s="177">
        <f t="shared" si="77"/>
        <v>0</v>
      </c>
      <c r="CK41" s="177">
        <f t="shared" si="77"/>
        <v>0</v>
      </c>
      <c r="CL41" s="177">
        <f t="shared" si="77"/>
        <v>0</v>
      </c>
      <c r="CM41" s="177">
        <f t="shared" si="77"/>
        <v>0</v>
      </c>
      <c r="CN41" s="177">
        <f t="shared" si="77"/>
        <v>0</v>
      </c>
      <c r="CO41" s="177">
        <f t="shared" si="77"/>
        <v>0</v>
      </c>
      <c r="CP41" s="177">
        <f t="shared" si="77"/>
        <v>0</v>
      </c>
      <c r="CQ41" s="177">
        <f t="shared" si="77"/>
        <v>0</v>
      </c>
      <c r="CR41" s="177">
        <f t="shared" si="77"/>
        <v>0</v>
      </c>
      <c r="CS41" s="177">
        <f t="shared" si="77"/>
        <v>0</v>
      </c>
      <c r="CT41" s="177">
        <f t="shared" si="77"/>
        <v>0</v>
      </c>
      <c r="CU41" s="177">
        <f t="shared" si="67"/>
        <v>0</v>
      </c>
      <c r="CV41" s="177">
        <f t="shared" si="67"/>
        <v>0</v>
      </c>
      <c r="CW41" s="177">
        <f t="shared" si="67"/>
        <v>0</v>
      </c>
      <c r="CX41" s="177">
        <f t="shared" si="33"/>
        <v>0</v>
      </c>
      <c r="CY41" s="177">
        <f t="shared" si="78"/>
        <v>0</v>
      </c>
      <c r="CZ41" s="177">
        <f t="shared" si="78"/>
        <v>0</v>
      </c>
      <c r="DA41" s="177">
        <f t="shared" si="78"/>
        <v>0</v>
      </c>
      <c r="DB41" s="177">
        <f t="shared" si="78"/>
        <v>0</v>
      </c>
      <c r="DC41" s="177">
        <f t="shared" si="78"/>
        <v>0</v>
      </c>
      <c r="DD41" s="177">
        <f t="shared" si="78"/>
        <v>0</v>
      </c>
      <c r="DE41" s="177">
        <f t="shared" si="78"/>
        <v>0</v>
      </c>
      <c r="DF41" s="177">
        <f t="shared" si="78"/>
        <v>0</v>
      </c>
      <c r="DG41" s="177">
        <f t="shared" si="78"/>
        <v>0</v>
      </c>
      <c r="DH41" s="177">
        <f t="shared" si="78"/>
        <v>0</v>
      </c>
      <c r="DI41" s="177">
        <f t="shared" si="78"/>
        <v>0</v>
      </c>
      <c r="DJ41" s="177">
        <f t="shared" si="78"/>
        <v>0</v>
      </c>
      <c r="DK41" s="177">
        <f t="shared" si="78"/>
        <v>0</v>
      </c>
      <c r="DL41" s="177">
        <f t="shared" si="78"/>
        <v>0</v>
      </c>
      <c r="DM41" s="177">
        <f t="shared" si="78"/>
        <v>0</v>
      </c>
      <c r="DN41" s="177">
        <f t="shared" si="78"/>
        <v>0</v>
      </c>
      <c r="DO41" s="177">
        <f t="shared" si="69"/>
        <v>0</v>
      </c>
      <c r="DP41" s="177">
        <f t="shared" si="69"/>
        <v>0</v>
      </c>
      <c r="DQ41" s="177">
        <f t="shared" si="69"/>
        <v>0</v>
      </c>
      <c r="DR41" s="177">
        <f t="shared" si="69"/>
        <v>0</v>
      </c>
      <c r="DS41" s="177">
        <f t="shared" si="69"/>
        <v>0</v>
      </c>
      <c r="DT41" s="177">
        <f t="shared" si="69"/>
        <v>0</v>
      </c>
      <c r="DU41" s="177">
        <f t="shared" si="69"/>
        <v>0</v>
      </c>
      <c r="DV41" s="177">
        <f t="shared" si="69"/>
        <v>0</v>
      </c>
      <c r="DW41" s="177">
        <f t="shared" si="34"/>
        <v>0</v>
      </c>
      <c r="DX41" s="177">
        <f t="shared" si="79"/>
        <v>0</v>
      </c>
      <c r="DY41" s="177">
        <f t="shared" si="79"/>
        <v>0</v>
      </c>
      <c r="DZ41" s="177">
        <f t="shared" si="79"/>
        <v>0</v>
      </c>
      <c r="EA41" s="177">
        <f t="shared" si="79"/>
        <v>0</v>
      </c>
      <c r="EB41" s="177">
        <f t="shared" si="79"/>
        <v>0</v>
      </c>
      <c r="EC41" s="177">
        <f t="shared" si="79"/>
        <v>0</v>
      </c>
      <c r="ED41" s="177">
        <f t="shared" si="79"/>
        <v>0</v>
      </c>
      <c r="EE41" s="177">
        <f t="shared" si="79"/>
        <v>0</v>
      </c>
      <c r="EF41" s="177">
        <f t="shared" si="79"/>
        <v>0</v>
      </c>
      <c r="EG41" s="177">
        <f t="shared" si="79"/>
        <v>0</v>
      </c>
      <c r="EH41" s="177">
        <f t="shared" si="79"/>
        <v>0</v>
      </c>
      <c r="EI41" s="177">
        <f t="shared" si="79"/>
        <v>0</v>
      </c>
      <c r="EJ41" s="177">
        <f t="shared" si="79"/>
        <v>0</v>
      </c>
      <c r="EK41" s="177">
        <f t="shared" si="79"/>
        <v>0</v>
      </c>
      <c r="EL41" s="177">
        <f t="shared" si="79"/>
        <v>0</v>
      </c>
      <c r="EM41" s="177">
        <f t="shared" si="79"/>
        <v>0</v>
      </c>
      <c r="EN41" s="177">
        <f t="shared" si="71"/>
        <v>0</v>
      </c>
      <c r="EO41" s="177">
        <f t="shared" si="71"/>
        <v>0</v>
      </c>
      <c r="EP41" s="177">
        <f t="shared" si="71"/>
        <v>0</v>
      </c>
      <c r="EQ41" s="177">
        <f t="shared" si="71"/>
        <v>0</v>
      </c>
      <c r="ER41" s="177">
        <f t="shared" si="71"/>
        <v>0</v>
      </c>
      <c r="ES41" s="177">
        <f t="shared" si="71"/>
        <v>0</v>
      </c>
      <c r="ET41" s="177">
        <f t="shared" si="71"/>
        <v>0</v>
      </c>
      <c r="EU41" s="177">
        <f t="shared" si="71"/>
        <v>0</v>
      </c>
      <c r="EV41" s="177">
        <f t="shared" si="35"/>
        <v>0</v>
      </c>
    </row>
    <row r="42" spans="1:152" x14ac:dyDescent="0.25">
      <c r="A42" s="84">
        <v>38078</v>
      </c>
      <c r="B42" s="177">
        <f t="shared" si="26"/>
        <v>0</v>
      </c>
      <c r="C42" s="177">
        <f t="shared" si="72"/>
        <v>0</v>
      </c>
      <c r="D42" s="177">
        <f t="shared" si="72"/>
        <v>0</v>
      </c>
      <c r="E42" s="177">
        <f t="shared" si="72"/>
        <v>0</v>
      </c>
      <c r="F42" s="177">
        <f t="shared" si="72"/>
        <v>0</v>
      </c>
      <c r="G42" s="177">
        <f t="shared" si="72"/>
        <v>0</v>
      </c>
      <c r="H42" s="177">
        <f t="shared" si="72"/>
        <v>0</v>
      </c>
      <c r="I42" s="177">
        <f t="shared" si="72"/>
        <v>0</v>
      </c>
      <c r="J42" s="177">
        <f t="shared" si="72"/>
        <v>0</v>
      </c>
      <c r="K42" s="177">
        <f t="shared" si="72"/>
        <v>0</v>
      </c>
      <c r="L42" s="177">
        <f t="shared" si="72"/>
        <v>0</v>
      </c>
      <c r="M42" s="177">
        <f t="shared" si="72"/>
        <v>0</v>
      </c>
      <c r="N42" s="177">
        <f t="shared" si="72"/>
        <v>0</v>
      </c>
      <c r="O42" s="177">
        <f t="shared" si="72"/>
        <v>0</v>
      </c>
      <c r="P42" s="177">
        <f t="shared" si="72"/>
        <v>0</v>
      </c>
      <c r="Q42" s="177">
        <f t="shared" si="72"/>
        <v>0</v>
      </c>
      <c r="R42" s="177">
        <f t="shared" si="72"/>
        <v>0</v>
      </c>
      <c r="S42" s="177">
        <f t="shared" si="61"/>
        <v>0</v>
      </c>
      <c r="T42" s="177">
        <f t="shared" si="61"/>
        <v>0</v>
      </c>
      <c r="U42" s="177">
        <f t="shared" si="61"/>
        <v>0</v>
      </c>
      <c r="V42" s="177">
        <f t="shared" si="61"/>
        <v>0</v>
      </c>
      <c r="W42" s="177">
        <f t="shared" si="61"/>
        <v>0</v>
      </c>
      <c r="X42" s="177">
        <f t="shared" si="61"/>
        <v>0</v>
      </c>
      <c r="Y42" s="177">
        <f t="shared" si="61"/>
        <v>0</v>
      </c>
      <c r="Z42" s="177">
        <f t="shared" si="61"/>
        <v>0</v>
      </c>
      <c r="AA42" s="177">
        <f t="shared" si="27"/>
        <v>0</v>
      </c>
      <c r="AB42" s="177">
        <f t="shared" si="73"/>
        <v>0</v>
      </c>
      <c r="AC42" s="177">
        <f t="shared" si="73"/>
        <v>0</v>
      </c>
      <c r="AD42" s="177">
        <f t="shared" si="73"/>
        <v>0</v>
      </c>
      <c r="AE42" s="177">
        <f t="shared" si="73"/>
        <v>0</v>
      </c>
      <c r="AF42" s="177">
        <f t="shared" si="73"/>
        <v>0</v>
      </c>
      <c r="AG42" s="177">
        <f t="shared" si="73"/>
        <v>0</v>
      </c>
      <c r="AH42" s="177">
        <f t="shared" si="73"/>
        <v>0</v>
      </c>
      <c r="AI42" s="177">
        <f t="shared" si="73"/>
        <v>0</v>
      </c>
      <c r="AJ42" s="177">
        <f t="shared" si="73"/>
        <v>0</v>
      </c>
      <c r="AK42" s="177">
        <f t="shared" si="73"/>
        <v>0</v>
      </c>
      <c r="AL42" s="177">
        <f t="shared" si="73"/>
        <v>0</v>
      </c>
      <c r="AM42" s="177">
        <f t="shared" si="73"/>
        <v>0</v>
      </c>
      <c r="AN42" s="177">
        <f t="shared" si="73"/>
        <v>0</v>
      </c>
      <c r="AO42" s="177">
        <f t="shared" si="73"/>
        <v>0</v>
      </c>
      <c r="AP42" s="177">
        <f t="shared" si="73"/>
        <v>0</v>
      </c>
      <c r="AQ42" s="177">
        <f t="shared" si="73"/>
        <v>0</v>
      </c>
      <c r="AR42" s="177">
        <f t="shared" si="63"/>
        <v>0</v>
      </c>
      <c r="AS42" s="177">
        <f t="shared" si="63"/>
        <v>0</v>
      </c>
      <c r="AT42" s="177">
        <f t="shared" si="63"/>
        <v>0</v>
      </c>
      <c r="AU42" s="177">
        <f t="shared" si="63"/>
        <v>0</v>
      </c>
      <c r="AV42" s="177">
        <f t="shared" si="63"/>
        <v>0</v>
      </c>
      <c r="AW42" s="177">
        <f t="shared" si="63"/>
        <v>0</v>
      </c>
      <c r="AX42" s="177">
        <f t="shared" si="63"/>
        <v>0</v>
      </c>
      <c r="AY42" s="177">
        <f t="shared" si="63"/>
        <v>0</v>
      </c>
      <c r="AZ42" s="177">
        <f t="shared" si="28"/>
        <v>0</v>
      </c>
      <c r="BA42" s="177">
        <f t="shared" si="74"/>
        <v>0</v>
      </c>
      <c r="BB42" s="177">
        <f t="shared" si="74"/>
        <v>0</v>
      </c>
      <c r="BC42" s="177">
        <f t="shared" si="74"/>
        <v>0</v>
      </c>
      <c r="BD42" s="177">
        <f t="shared" si="74"/>
        <v>0</v>
      </c>
      <c r="BE42" s="177">
        <f t="shared" si="74"/>
        <v>0</v>
      </c>
      <c r="BF42" s="177">
        <f t="shared" si="74"/>
        <v>0</v>
      </c>
      <c r="BG42" s="177">
        <f t="shared" si="74"/>
        <v>0</v>
      </c>
      <c r="BH42" s="177">
        <f t="shared" si="74"/>
        <v>0</v>
      </c>
      <c r="BI42" s="177">
        <f t="shared" si="74"/>
        <v>0</v>
      </c>
      <c r="BJ42" s="177">
        <f t="shared" si="74"/>
        <v>0</v>
      </c>
      <c r="BK42" s="177">
        <f t="shared" si="74"/>
        <v>0</v>
      </c>
      <c r="BL42" s="177">
        <f t="shared" si="74"/>
        <v>0</v>
      </c>
      <c r="BM42" s="177">
        <f t="shared" si="74"/>
        <v>0</v>
      </c>
      <c r="BN42" s="177">
        <f t="shared" si="74"/>
        <v>0</v>
      </c>
      <c r="BO42" s="177">
        <f t="shared" si="74"/>
        <v>0</v>
      </c>
      <c r="BP42" s="177">
        <f t="shared" si="74"/>
        <v>0</v>
      </c>
      <c r="BQ42" s="177">
        <f t="shared" si="65"/>
        <v>0</v>
      </c>
      <c r="BR42" s="177">
        <f t="shared" si="65"/>
        <v>0</v>
      </c>
      <c r="BS42" s="177">
        <f t="shared" si="65"/>
        <v>0</v>
      </c>
      <c r="BT42" s="177">
        <f t="shared" si="29"/>
        <v>0</v>
      </c>
      <c r="BU42" s="177">
        <f t="shared" si="75"/>
        <v>0</v>
      </c>
      <c r="BV42" s="177">
        <f t="shared" si="75"/>
        <v>0</v>
      </c>
      <c r="BW42" s="177">
        <f t="shared" si="75"/>
        <v>0</v>
      </c>
      <c r="BX42" s="177">
        <f t="shared" si="75"/>
        <v>0</v>
      </c>
      <c r="BY42" s="177">
        <v>0</v>
      </c>
      <c r="BZ42" s="177">
        <f t="shared" si="76"/>
        <v>0</v>
      </c>
      <c r="CA42" s="177">
        <f t="shared" si="76"/>
        <v>0</v>
      </c>
      <c r="CB42" s="177">
        <f t="shared" si="76"/>
        <v>0</v>
      </c>
      <c r="CC42" s="177">
        <f t="shared" si="76"/>
        <v>0</v>
      </c>
      <c r="CD42" s="177">
        <f t="shared" si="32"/>
        <v>0</v>
      </c>
      <c r="CE42" s="177">
        <f t="shared" si="77"/>
        <v>0</v>
      </c>
      <c r="CF42" s="177">
        <f t="shared" si="77"/>
        <v>0</v>
      </c>
      <c r="CG42" s="177">
        <f t="shared" si="77"/>
        <v>0</v>
      </c>
      <c r="CH42" s="177">
        <f t="shared" si="77"/>
        <v>0</v>
      </c>
      <c r="CI42" s="177">
        <f t="shared" si="77"/>
        <v>0</v>
      </c>
      <c r="CJ42" s="177">
        <f t="shared" si="77"/>
        <v>0</v>
      </c>
      <c r="CK42" s="177">
        <f t="shared" si="77"/>
        <v>0</v>
      </c>
      <c r="CL42" s="177">
        <f t="shared" si="77"/>
        <v>0</v>
      </c>
      <c r="CM42" s="177">
        <f t="shared" si="77"/>
        <v>0</v>
      </c>
      <c r="CN42" s="177">
        <f t="shared" si="77"/>
        <v>0</v>
      </c>
      <c r="CO42" s="177">
        <f t="shared" si="77"/>
        <v>0</v>
      </c>
      <c r="CP42" s="177">
        <f t="shared" si="77"/>
        <v>0</v>
      </c>
      <c r="CQ42" s="177">
        <f t="shared" si="77"/>
        <v>0</v>
      </c>
      <c r="CR42" s="177">
        <f t="shared" si="77"/>
        <v>0</v>
      </c>
      <c r="CS42" s="177">
        <f t="shared" si="77"/>
        <v>0</v>
      </c>
      <c r="CT42" s="177">
        <f t="shared" si="77"/>
        <v>0</v>
      </c>
      <c r="CU42" s="177">
        <f t="shared" si="67"/>
        <v>0</v>
      </c>
      <c r="CV42" s="177">
        <f t="shared" si="67"/>
        <v>0</v>
      </c>
      <c r="CW42" s="177">
        <f t="shared" si="67"/>
        <v>0</v>
      </c>
      <c r="CX42" s="177">
        <f t="shared" si="33"/>
        <v>0</v>
      </c>
      <c r="CY42" s="177">
        <f t="shared" si="78"/>
        <v>0</v>
      </c>
      <c r="CZ42" s="177">
        <f t="shared" si="78"/>
        <v>0</v>
      </c>
      <c r="DA42" s="177">
        <f t="shared" si="78"/>
        <v>0</v>
      </c>
      <c r="DB42" s="177">
        <f t="shared" si="78"/>
        <v>0</v>
      </c>
      <c r="DC42" s="177">
        <f t="shared" si="78"/>
        <v>0</v>
      </c>
      <c r="DD42" s="177">
        <f t="shared" si="78"/>
        <v>0</v>
      </c>
      <c r="DE42" s="177">
        <f t="shared" si="78"/>
        <v>0</v>
      </c>
      <c r="DF42" s="177">
        <f t="shared" si="78"/>
        <v>0</v>
      </c>
      <c r="DG42" s="177">
        <f t="shared" si="78"/>
        <v>0</v>
      </c>
      <c r="DH42" s="177">
        <f t="shared" si="78"/>
        <v>0</v>
      </c>
      <c r="DI42" s="177">
        <f t="shared" si="78"/>
        <v>0</v>
      </c>
      <c r="DJ42" s="177">
        <f t="shared" si="78"/>
        <v>0</v>
      </c>
      <c r="DK42" s="177">
        <f t="shared" si="78"/>
        <v>0</v>
      </c>
      <c r="DL42" s="177">
        <f t="shared" si="78"/>
        <v>0</v>
      </c>
      <c r="DM42" s="177">
        <f t="shared" si="78"/>
        <v>0</v>
      </c>
      <c r="DN42" s="177">
        <f t="shared" si="78"/>
        <v>0</v>
      </c>
      <c r="DO42" s="177">
        <f t="shared" si="69"/>
        <v>0</v>
      </c>
      <c r="DP42" s="177">
        <f t="shared" si="69"/>
        <v>0</v>
      </c>
      <c r="DQ42" s="177">
        <f t="shared" si="69"/>
        <v>0</v>
      </c>
      <c r="DR42" s="177">
        <f t="shared" si="69"/>
        <v>0</v>
      </c>
      <c r="DS42" s="177">
        <f t="shared" si="69"/>
        <v>0</v>
      </c>
      <c r="DT42" s="177">
        <f t="shared" si="69"/>
        <v>0</v>
      </c>
      <c r="DU42" s="177">
        <f t="shared" si="69"/>
        <v>0</v>
      </c>
      <c r="DV42" s="177">
        <f t="shared" si="69"/>
        <v>0</v>
      </c>
      <c r="DW42" s="177">
        <f t="shared" si="34"/>
        <v>0</v>
      </c>
      <c r="DX42" s="177">
        <f t="shared" si="79"/>
        <v>0</v>
      </c>
      <c r="DY42" s="177">
        <f t="shared" si="79"/>
        <v>0</v>
      </c>
      <c r="DZ42" s="177">
        <f t="shared" si="79"/>
        <v>0</v>
      </c>
      <c r="EA42" s="177">
        <f t="shared" si="79"/>
        <v>0</v>
      </c>
      <c r="EB42" s="177">
        <f t="shared" si="79"/>
        <v>0</v>
      </c>
      <c r="EC42" s="177">
        <f t="shared" si="79"/>
        <v>0</v>
      </c>
      <c r="ED42" s="177">
        <f t="shared" si="79"/>
        <v>0</v>
      </c>
      <c r="EE42" s="177">
        <f t="shared" si="79"/>
        <v>0</v>
      </c>
      <c r="EF42" s="177">
        <f t="shared" si="79"/>
        <v>0</v>
      </c>
      <c r="EG42" s="177">
        <f t="shared" si="79"/>
        <v>0</v>
      </c>
      <c r="EH42" s="177">
        <f t="shared" si="79"/>
        <v>0</v>
      </c>
      <c r="EI42" s="177">
        <f t="shared" si="79"/>
        <v>0</v>
      </c>
      <c r="EJ42" s="177">
        <f t="shared" si="79"/>
        <v>0</v>
      </c>
      <c r="EK42" s="177">
        <f t="shared" si="79"/>
        <v>0</v>
      </c>
      <c r="EL42" s="177">
        <f t="shared" si="79"/>
        <v>0</v>
      </c>
      <c r="EM42" s="177">
        <f t="shared" si="79"/>
        <v>0</v>
      </c>
      <c r="EN42" s="177">
        <f t="shared" si="71"/>
        <v>0</v>
      </c>
      <c r="EO42" s="177">
        <f t="shared" si="71"/>
        <v>0</v>
      </c>
      <c r="EP42" s="177">
        <f t="shared" si="71"/>
        <v>0</v>
      </c>
      <c r="EQ42" s="177">
        <f t="shared" si="71"/>
        <v>0</v>
      </c>
      <c r="ER42" s="177">
        <f t="shared" si="71"/>
        <v>0</v>
      </c>
      <c r="ES42" s="177">
        <f t="shared" si="71"/>
        <v>0</v>
      </c>
      <c r="ET42" s="177">
        <f t="shared" si="71"/>
        <v>0</v>
      </c>
      <c r="EU42" s="177">
        <f t="shared" si="71"/>
        <v>0</v>
      </c>
      <c r="EV42" s="177">
        <f t="shared" si="35"/>
        <v>0</v>
      </c>
    </row>
    <row r="43" spans="1:152" x14ac:dyDescent="0.25">
      <c r="A43" s="84">
        <v>38108</v>
      </c>
      <c r="B43" s="177">
        <f t="shared" si="26"/>
        <v>0</v>
      </c>
      <c r="C43" s="177">
        <f t="shared" si="72"/>
        <v>0</v>
      </c>
      <c r="D43" s="177">
        <f t="shared" si="72"/>
        <v>0</v>
      </c>
      <c r="E43" s="177">
        <f t="shared" si="72"/>
        <v>0</v>
      </c>
      <c r="F43" s="177">
        <f t="shared" si="72"/>
        <v>0</v>
      </c>
      <c r="G43" s="177">
        <f t="shared" si="72"/>
        <v>0</v>
      </c>
      <c r="H43" s="177">
        <f t="shared" si="72"/>
        <v>0</v>
      </c>
      <c r="I43" s="177">
        <f t="shared" si="72"/>
        <v>0</v>
      </c>
      <c r="J43" s="177">
        <f t="shared" si="72"/>
        <v>0</v>
      </c>
      <c r="K43" s="177">
        <f t="shared" si="72"/>
        <v>0</v>
      </c>
      <c r="L43" s="177">
        <f t="shared" si="72"/>
        <v>0</v>
      </c>
      <c r="M43" s="177">
        <f t="shared" si="72"/>
        <v>0</v>
      </c>
      <c r="N43" s="177">
        <f t="shared" si="72"/>
        <v>0</v>
      </c>
      <c r="O43" s="177">
        <f t="shared" si="72"/>
        <v>0</v>
      </c>
      <c r="P43" s="177">
        <f t="shared" si="72"/>
        <v>0</v>
      </c>
      <c r="Q43" s="177">
        <f t="shared" si="72"/>
        <v>0</v>
      </c>
      <c r="R43" s="177">
        <f t="shared" si="72"/>
        <v>0</v>
      </c>
      <c r="S43" s="177">
        <f t="shared" si="61"/>
        <v>0</v>
      </c>
      <c r="T43" s="177">
        <f t="shared" si="61"/>
        <v>0</v>
      </c>
      <c r="U43" s="177">
        <f t="shared" si="61"/>
        <v>0</v>
      </c>
      <c r="V43" s="177">
        <f t="shared" si="61"/>
        <v>0</v>
      </c>
      <c r="W43" s="177">
        <f t="shared" si="61"/>
        <v>0</v>
      </c>
      <c r="X43" s="177">
        <f t="shared" si="61"/>
        <v>0</v>
      </c>
      <c r="Y43" s="177">
        <f t="shared" si="61"/>
        <v>0</v>
      </c>
      <c r="Z43" s="177">
        <f t="shared" si="61"/>
        <v>0</v>
      </c>
      <c r="AA43" s="177">
        <f t="shared" si="27"/>
        <v>0</v>
      </c>
      <c r="AB43" s="177">
        <f t="shared" si="73"/>
        <v>0</v>
      </c>
      <c r="AC43" s="177">
        <f t="shared" si="73"/>
        <v>0</v>
      </c>
      <c r="AD43" s="177">
        <f t="shared" si="73"/>
        <v>0</v>
      </c>
      <c r="AE43" s="177">
        <f t="shared" si="73"/>
        <v>0</v>
      </c>
      <c r="AF43" s="177">
        <f t="shared" si="73"/>
        <v>0</v>
      </c>
      <c r="AG43" s="177">
        <f t="shared" si="73"/>
        <v>0</v>
      </c>
      <c r="AH43" s="177">
        <f t="shared" si="73"/>
        <v>0</v>
      </c>
      <c r="AI43" s="177">
        <f t="shared" si="73"/>
        <v>0</v>
      </c>
      <c r="AJ43" s="177">
        <f t="shared" si="73"/>
        <v>0</v>
      </c>
      <c r="AK43" s="177">
        <f t="shared" si="73"/>
        <v>0</v>
      </c>
      <c r="AL43" s="177">
        <f t="shared" si="73"/>
        <v>0</v>
      </c>
      <c r="AM43" s="177">
        <f t="shared" si="73"/>
        <v>0</v>
      </c>
      <c r="AN43" s="177">
        <f t="shared" si="73"/>
        <v>0</v>
      </c>
      <c r="AO43" s="177">
        <f t="shared" si="73"/>
        <v>0</v>
      </c>
      <c r="AP43" s="177">
        <f t="shared" si="73"/>
        <v>0</v>
      </c>
      <c r="AQ43" s="177">
        <f t="shared" si="73"/>
        <v>0</v>
      </c>
      <c r="AR43" s="177">
        <f t="shared" si="63"/>
        <v>0</v>
      </c>
      <c r="AS43" s="177">
        <f t="shared" si="63"/>
        <v>0</v>
      </c>
      <c r="AT43" s="177">
        <f t="shared" si="63"/>
        <v>0</v>
      </c>
      <c r="AU43" s="177">
        <f t="shared" si="63"/>
        <v>0</v>
      </c>
      <c r="AV43" s="177">
        <f t="shared" si="63"/>
        <v>0</v>
      </c>
      <c r="AW43" s="177">
        <f t="shared" si="63"/>
        <v>0</v>
      </c>
      <c r="AX43" s="177">
        <f t="shared" si="63"/>
        <v>0</v>
      </c>
      <c r="AY43" s="177">
        <f t="shared" si="63"/>
        <v>0</v>
      </c>
      <c r="AZ43" s="177">
        <f t="shared" si="28"/>
        <v>0</v>
      </c>
      <c r="BA43" s="177">
        <f t="shared" si="74"/>
        <v>0</v>
      </c>
      <c r="BB43" s="177">
        <f t="shared" si="74"/>
        <v>0</v>
      </c>
      <c r="BC43" s="177">
        <f t="shared" si="74"/>
        <v>0</v>
      </c>
      <c r="BD43" s="177">
        <f t="shared" si="74"/>
        <v>0</v>
      </c>
      <c r="BE43" s="177">
        <f t="shared" si="74"/>
        <v>0</v>
      </c>
      <c r="BF43" s="177">
        <f t="shared" si="74"/>
        <v>0</v>
      </c>
      <c r="BG43" s="177">
        <f t="shared" si="74"/>
        <v>0</v>
      </c>
      <c r="BH43" s="177">
        <f t="shared" si="74"/>
        <v>0</v>
      </c>
      <c r="BI43" s="177">
        <f t="shared" si="74"/>
        <v>0</v>
      </c>
      <c r="BJ43" s="177">
        <f t="shared" si="74"/>
        <v>0</v>
      </c>
      <c r="BK43" s="177">
        <f t="shared" si="74"/>
        <v>0</v>
      </c>
      <c r="BL43" s="177">
        <f t="shared" si="74"/>
        <v>0</v>
      </c>
      <c r="BM43" s="177">
        <f t="shared" si="74"/>
        <v>0</v>
      </c>
      <c r="BN43" s="177">
        <f t="shared" si="74"/>
        <v>0</v>
      </c>
      <c r="BO43" s="177">
        <f t="shared" si="74"/>
        <v>0</v>
      </c>
      <c r="BP43" s="177">
        <f t="shared" si="74"/>
        <v>0</v>
      </c>
      <c r="BQ43" s="177">
        <f t="shared" si="65"/>
        <v>0</v>
      </c>
      <c r="BR43" s="177">
        <f t="shared" si="65"/>
        <v>0</v>
      </c>
      <c r="BS43" s="177">
        <f t="shared" si="65"/>
        <v>0</v>
      </c>
      <c r="BT43" s="177">
        <f t="shared" si="29"/>
        <v>0</v>
      </c>
      <c r="BU43" s="177">
        <f t="shared" si="75"/>
        <v>0</v>
      </c>
      <c r="BV43" s="177">
        <f t="shared" si="75"/>
        <v>0</v>
      </c>
      <c r="BW43" s="177">
        <f t="shared" si="75"/>
        <v>0</v>
      </c>
      <c r="BX43" s="177">
        <f t="shared" si="75"/>
        <v>0</v>
      </c>
      <c r="BY43" s="177">
        <v>0</v>
      </c>
      <c r="BZ43" s="177">
        <f t="shared" si="76"/>
        <v>0</v>
      </c>
      <c r="CA43" s="177">
        <f t="shared" si="76"/>
        <v>0</v>
      </c>
      <c r="CB43" s="177">
        <f t="shared" si="76"/>
        <v>0</v>
      </c>
      <c r="CC43" s="177">
        <f t="shared" si="76"/>
        <v>0</v>
      </c>
      <c r="CD43" s="177">
        <f t="shared" si="32"/>
        <v>0</v>
      </c>
      <c r="CE43" s="177">
        <f t="shared" si="77"/>
        <v>0</v>
      </c>
      <c r="CF43" s="177">
        <f t="shared" si="77"/>
        <v>0</v>
      </c>
      <c r="CG43" s="177">
        <f t="shared" si="77"/>
        <v>0</v>
      </c>
      <c r="CH43" s="177">
        <f t="shared" si="77"/>
        <v>0</v>
      </c>
      <c r="CI43" s="177">
        <f t="shared" si="77"/>
        <v>0</v>
      </c>
      <c r="CJ43" s="177">
        <f t="shared" si="77"/>
        <v>0</v>
      </c>
      <c r="CK43" s="177">
        <f t="shared" si="77"/>
        <v>0</v>
      </c>
      <c r="CL43" s="177">
        <f t="shared" si="77"/>
        <v>0</v>
      </c>
      <c r="CM43" s="177">
        <f t="shared" si="77"/>
        <v>0</v>
      </c>
      <c r="CN43" s="177">
        <f t="shared" si="77"/>
        <v>0</v>
      </c>
      <c r="CO43" s="177">
        <f t="shared" si="77"/>
        <v>0</v>
      </c>
      <c r="CP43" s="177">
        <f t="shared" si="77"/>
        <v>0</v>
      </c>
      <c r="CQ43" s="177">
        <f t="shared" si="77"/>
        <v>0</v>
      </c>
      <c r="CR43" s="177">
        <f t="shared" si="77"/>
        <v>0</v>
      </c>
      <c r="CS43" s="177">
        <f t="shared" si="77"/>
        <v>0</v>
      </c>
      <c r="CT43" s="177">
        <f t="shared" si="77"/>
        <v>0</v>
      </c>
      <c r="CU43" s="177">
        <f t="shared" si="67"/>
        <v>0</v>
      </c>
      <c r="CV43" s="177">
        <f t="shared" si="67"/>
        <v>0</v>
      </c>
      <c r="CW43" s="177">
        <f t="shared" si="67"/>
        <v>0</v>
      </c>
      <c r="CX43" s="177">
        <f t="shared" si="33"/>
        <v>0</v>
      </c>
      <c r="CY43" s="177">
        <f t="shared" si="78"/>
        <v>0</v>
      </c>
      <c r="CZ43" s="177">
        <f t="shared" si="78"/>
        <v>0</v>
      </c>
      <c r="DA43" s="177">
        <f t="shared" si="78"/>
        <v>0</v>
      </c>
      <c r="DB43" s="177">
        <f t="shared" si="78"/>
        <v>0</v>
      </c>
      <c r="DC43" s="177">
        <f t="shared" si="78"/>
        <v>0</v>
      </c>
      <c r="DD43" s="177">
        <f t="shared" si="78"/>
        <v>0</v>
      </c>
      <c r="DE43" s="177">
        <f t="shared" si="78"/>
        <v>0</v>
      </c>
      <c r="DF43" s="177">
        <f t="shared" si="78"/>
        <v>0</v>
      </c>
      <c r="DG43" s="177">
        <f t="shared" si="78"/>
        <v>0</v>
      </c>
      <c r="DH43" s="177">
        <f t="shared" si="78"/>
        <v>0</v>
      </c>
      <c r="DI43" s="177">
        <f t="shared" si="78"/>
        <v>0</v>
      </c>
      <c r="DJ43" s="177">
        <f t="shared" si="78"/>
        <v>0</v>
      </c>
      <c r="DK43" s="177">
        <f t="shared" si="78"/>
        <v>0</v>
      </c>
      <c r="DL43" s="177">
        <f t="shared" si="78"/>
        <v>0</v>
      </c>
      <c r="DM43" s="177">
        <f t="shared" si="78"/>
        <v>0</v>
      </c>
      <c r="DN43" s="177">
        <f t="shared" si="78"/>
        <v>0</v>
      </c>
      <c r="DO43" s="177">
        <f t="shared" si="69"/>
        <v>0</v>
      </c>
      <c r="DP43" s="177">
        <f t="shared" si="69"/>
        <v>0</v>
      </c>
      <c r="DQ43" s="177">
        <f t="shared" si="69"/>
        <v>0</v>
      </c>
      <c r="DR43" s="177">
        <f t="shared" si="69"/>
        <v>0</v>
      </c>
      <c r="DS43" s="177">
        <f t="shared" si="69"/>
        <v>0</v>
      </c>
      <c r="DT43" s="177">
        <f t="shared" si="69"/>
        <v>0</v>
      </c>
      <c r="DU43" s="177">
        <f t="shared" si="69"/>
        <v>0</v>
      </c>
      <c r="DV43" s="177">
        <f t="shared" si="69"/>
        <v>0</v>
      </c>
      <c r="DW43" s="177">
        <f t="shared" si="34"/>
        <v>0</v>
      </c>
      <c r="DX43" s="177">
        <f t="shared" si="79"/>
        <v>0</v>
      </c>
      <c r="DY43" s="177">
        <f t="shared" si="79"/>
        <v>0</v>
      </c>
      <c r="DZ43" s="177">
        <f t="shared" si="79"/>
        <v>0</v>
      </c>
      <c r="EA43" s="177">
        <f t="shared" si="79"/>
        <v>0</v>
      </c>
      <c r="EB43" s="177">
        <f t="shared" si="79"/>
        <v>0</v>
      </c>
      <c r="EC43" s="177">
        <f t="shared" si="79"/>
        <v>0</v>
      </c>
      <c r="ED43" s="177">
        <f t="shared" si="79"/>
        <v>0</v>
      </c>
      <c r="EE43" s="177">
        <f t="shared" si="79"/>
        <v>0</v>
      </c>
      <c r="EF43" s="177">
        <f t="shared" si="79"/>
        <v>0</v>
      </c>
      <c r="EG43" s="177">
        <f t="shared" si="79"/>
        <v>0</v>
      </c>
      <c r="EH43" s="177">
        <f t="shared" si="79"/>
        <v>0</v>
      </c>
      <c r="EI43" s="177">
        <f t="shared" si="79"/>
        <v>0</v>
      </c>
      <c r="EJ43" s="177">
        <f t="shared" si="79"/>
        <v>0</v>
      </c>
      <c r="EK43" s="177">
        <f t="shared" si="79"/>
        <v>0</v>
      </c>
      <c r="EL43" s="177">
        <f t="shared" si="79"/>
        <v>0</v>
      </c>
      <c r="EM43" s="177">
        <f t="shared" si="79"/>
        <v>0</v>
      </c>
      <c r="EN43" s="177">
        <f t="shared" si="71"/>
        <v>0</v>
      </c>
      <c r="EO43" s="177">
        <f t="shared" si="71"/>
        <v>0</v>
      </c>
      <c r="EP43" s="177">
        <f t="shared" si="71"/>
        <v>0</v>
      </c>
      <c r="EQ43" s="177">
        <f t="shared" si="71"/>
        <v>0</v>
      </c>
      <c r="ER43" s="177">
        <f t="shared" si="71"/>
        <v>0</v>
      </c>
      <c r="ES43" s="177">
        <f t="shared" si="71"/>
        <v>0</v>
      </c>
      <c r="ET43" s="177">
        <f t="shared" si="71"/>
        <v>0</v>
      </c>
      <c r="EU43" s="177">
        <f t="shared" si="71"/>
        <v>0</v>
      </c>
      <c r="EV43" s="177">
        <f t="shared" si="35"/>
        <v>0</v>
      </c>
    </row>
    <row r="44" spans="1:152" x14ac:dyDescent="0.25">
      <c r="A44" s="84">
        <v>38139</v>
      </c>
      <c r="B44" s="177">
        <f t="shared" si="26"/>
        <v>0</v>
      </c>
      <c r="C44" s="177">
        <f t="shared" si="72"/>
        <v>0</v>
      </c>
      <c r="D44" s="177">
        <f t="shared" si="72"/>
        <v>0</v>
      </c>
      <c r="E44" s="177">
        <f t="shared" si="72"/>
        <v>0</v>
      </c>
      <c r="F44" s="177">
        <f t="shared" si="72"/>
        <v>0</v>
      </c>
      <c r="G44" s="177">
        <f t="shared" si="72"/>
        <v>0</v>
      </c>
      <c r="H44" s="177">
        <f t="shared" si="72"/>
        <v>0</v>
      </c>
      <c r="I44" s="177">
        <f t="shared" si="72"/>
        <v>0</v>
      </c>
      <c r="J44" s="177">
        <f t="shared" si="72"/>
        <v>0</v>
      </c>
      <c r="K44" s="177">
        <f t="shared" si="72"/>
        <v>0</v>
      </c>
      <c r="L44" s="177">
        <f t="shared" si="72"/>
        <v>0</v>
      </c>
      <c r="M44" s="177">
        <f t="shared" si="72"/>
        <v>0</v>
      </c>
      <c r="N44" s="177">
        <f t="shared" si="72"/>
        <v>0</v>
      </c>
      <c r="O44" s="177">
        <f t="shared" si="72"/>
        <v>0</v>
      </c>
      <c r="P44" s="177">
        <f t="shared" si="72"/>
        <v>0</v>
      </c>
      <c r="Q44" s="177">
        <f t="shared" si="72"/>
        <v>0</v>
      </c>
      <c r="R44" s="177">
        <f t="shared" si="72"/>
        <v>0</v>
      </c>
      <c r="S44" s="177">
        <f t="shared" si="61"/>
        <v>0</v>
      </c>
      <c r="T44" s="177">
        <f t="shared" si="61"/>
        <v>0</v>
      </c>
      <c r="U44" s="177">
        <f t="shared" si="61"/>
        <v>0</v>
      </c>
      <c r="V44" s="177">
        <f t="shared" si="61"/>
        <v>0</v>
      </c>
      <c r="W44" s="177">
        <f t="shared" si="61"/>
        <v>0</v>
      </c>
      <c r="X44" s="177">
        <f t="shared" si="61"/>
        <v>0</v>
      </c>
      <c r="Y44" s="177">
        <f t="shared" si="61"/>
        <v>0</v>
      </c>
      <c r="Z44" s="177">
        <f t="shared" si="61"/>
        <v>0</v>
      </c>
      <c r="AA44" s="177">
        <f t="shared" si="27"/>
        <v>0</v>
      </c>
      <c r="AB44" s="177">
        <f t="shared" si="73"/>
        <v>0</v>
      </c>
      <c r="AC44" s="177">
        <f t="shared" si="73"/>
        <v>0</v>
      </c>
      <c r="AD44" s="177">
        <f t="shared" si="73"/>
        <v>0</v>
      </c>
      <c r="AE44" s="177">
        <f t="shared" si="73"/>
        <v>0</v>
      </c>
      <c r="AF44" s="177">
        <f t="shared" si="73"/>
        <v>0</v>
      </c>
      <c r="AG44" s="177">
        <f t="shared" si="73"/>
        <v>0</v>
      </c>
      <c r="AH44" s="177">
        <f t="shared" si="73"/>
        <v>0</v>
      </c>
      <c r="AI44" s="177">
        <f t="shared" si="73"/>
        <v>0</v>
      </c>
      <c r="AJ44" s="177">
        <f t="shared" si="73"/>
        <v>0</v>
      </c>
      <c r="AK44" s="177">
        <f t="shared" si="73"/>
        <v>0</v>
      </c>
      <c r="AL44" s="177">
        <f t="shared" si="73"/>
        <v>0</v>
      </c>
      <c r="AM44" s="177">
        <f t="shared" si="73"/>
        <v>0</v>
      </c>
      <c r="AN44" s="177">
        <f t="shared" si="73"/>
        <v>0</v>
      </c>
      <c r="AO44" s="177">
        <f t="shared" si="73"/>
        <v>0</v>
      </c>
      <c r="AP44" s="177">
        <f t="shared" si="73"/>
        <v>0</v>
      </c>
      <c r="AQ44" s="177">
        <f t="shared" si="73"/>
        <v>0</v>
      </c>
      <c r="AR44" s="177">
        <f t="shared" si="63"/>
        <v>0</v>
      </c>
      <c r="AS44" s="177">
        <f t="shared" si="63"/>
        <v>0</v>
      </c>
      <c r="AT44" s="177">
        <f t="shared" si="63"/>
        <v>0</v>
      </c>
      <c r="AU44" s="177">
        <f t="shared" si="63"/>
        <v>0</v>
      </c>
      <c r="AV44" s="177">
        <f t="shared" si="63"/>
        <v>0</v>
      </c>
      <c r="AW44" s="177">
        <f t="shared" si="63"/>
        <v>0</v>
      </c>
      <c r="AX44" s="177">
        <f t="shared" si="63"/>
        <v>0</v>
      </c>
      <c r="AY44" s="177">
        <f t="shared" si="63"/>
        <v>0</v>
      </c>
      <c r="AZ44" s="177">
        <f t="shared" si="28"/>
        <v>0</v>
      </c>
      <c r="BA44" s="177">
        <f t="shared" si="74"/>
        <v>0</v>
      </c>
      <c r="BB44" s="177">
        <f t="shared" si="74"/>
        <v>0</v>
      </c>
      <c r="BC44" s="177">
        <f t="shared" si="74"/>
        <v>0</v>
      </c>
      <c r="BD44" s="177">
        <f t="shared" si="74"/>
        <v>0</v>
      </c>
      <c r="BE44" s="177">
        <f t="shared" si="74"/>
        <v>0</v>
      </c>
      <c r="BF44" s="177">
        <f t="shared" si="74"/>
        <v>0</v>
      </c>
      <c r="BG44" s="177">
        <f t="shared" si="74"/>
        <v>0</v>
      </c>
      <c r="BH44" s="177">
        <f t="shared" si="74"/>
        <v>0</v>
      </c>
      <c r="BI44" s="177">
        <f t="shared" si="74"/>
        <v>0</v>
      </c>
      <c r="BJ44" s="177">
        <f t="shared" si="74"/>
        <v>0</v>
      </c>
      <c r="BK44" s="177">
        <f t="shared" si="74"/>
        <v>0</v>
      </c>
      <c r="BL44" s="177">
        <f t="shared" si="74"/>
        <v>0</v>
      </c>
      <c r="BM44" s="177">
        <f t="shared" si="74"/>
        <v>0</v>
      </c>
      <c r="BN44" s="177">
        <f t="shared" si="74"/>
        <v>0</v>
      </c>
      <c r="BO44" s="177">
        <f t="shared" si="74"/>
        <v>0</v>
      </c>
      <c r="BP44" s="177">
        <f t="shared" si="74"/>
        <v>0</v>
      </c>
      <c r="BQ44" s="177">
        <f t="shared" si="65"/>
        <v>0</v>
      </c>
      <c r="BR44" s="177">
        <f t="shared" si="65"/>
        <v>0</v>
      </c>
      <c r="BS44" s="177">
        <f t="shared" si="65"/>
        <v>0</v>
      </c>
      <c r="BT44" s="177">
        <f t="shared" si="29"/>
        <v>0</v>
      </c>
      <c r="BU44" s="177">
        <f t="shared" si="75"/>
        <v>0</v>
      </c>
      <c r="BV44" s="177">
        <f t="shared" si="75"/>
        <v>0</v>
      </c>
      <c r="BW44" s="177">
        <f t="shared" si="75"/>
        <v>0</v>
      </c>
      <c r="BX44" s="177">
        <f t="shared" si="75"/>
        <v>0</v>
      </c>
      <c r="BY44" s="177">
        <v>0</v>
      </c>
      <c r="BZ44" s="177">
        <f t="shared" si="76"/>
        <v>0</v>
      </c>
      <c r="CA44" s="177">
        <f t="shared" si="76"/>
        <v>0</v>
      </c>
      <c r="CB44" s="177">
        <f t="shared" si="76"/>
        <v>0</v>
      </c>
      <c r="CC44" s="177">
        <f t="shared" si="76"/>
        <v>0</v>
      </c>
      <c r="CD44" s="177">
        <f t="shared" si="32"/>
        <v>0</v>
      </c>
      <c r="CE44" s="177">
        <f t="shared" si="77"/>
        <v>0</v>
      </c>
      <c r="CF44" s="177">
        <f t="shared" si="77"/>
        <v>0</v>
      </c>
      <c r="CG44" s="177">
        <f t="shared" si="77"/>
        <v>0</v>
      </c>
      <c r="CH44" s="177">
        <f t="shared" si="77"/>
        <v>0</v>
      </c>
      <c r="CI44" s="177">
        <f t="shared" si="77"/>
        <v>0</v>
      </c>
      <c r="CJ44" s="177">
        <f t="shared" si="77"/>
        <v>0</v>
      </c>
      <c r="CK44" s="177">
        <f t="shared" si="77"/>
        <v>0</v>
      </c>
      <c r="CL44" s="177">
        <f t="shared" si="77"/>
        <v>0</v>
      </c>
      <c r="CM44" s="177">
        <f t="shared" si="77"/>
        <v>0</v>
      </c>
      <c r="CN44" s="177">
        <f t="shared" si="77"/>
        <v>0</v>
      </c>
      <c r="CO44" s="177">
        <f t="shared" si="77"/>
        <v>0</v>
      </c>
      <c r="CP44" s="177">
        <f t="shared" si="77"/>
        <v>0</v>
      </c>
      <c r="CQ44" s="177">
        <f t="shared" si="77"/>
        <v>0</v>
      </c>
      <c r="CR44" s="177">
        <f t="shared" si="77"/>
        <v>0</v>
      </c>
      <c r="CS44" s="177">
        <f t="shared" si="77"/>
        <v>0</v>
      </c>
      <c r="CT44" s="177">
        <f t="shared" si="77"/>
        <v>0</v>
      </c>
      <c r="CU44" s="177">
        <f t="shared" si="67"/>
        <v>0</v>
      </c>
      <c r="CV44" s="177">
        <f t="shared" si="67"/>
        <v>0</v>
      </c>
      <c r="CW44" s="177">
        <f t="shared" si="67"/>
        <v>0</v>
      </c>
      <c r="CX44" s="177">
        <f t="shared" si="33"/>
        <v>0</v>
      </c>
      <c r="CY44" s="177">
        <f t="shared" si="78"/>
        <v>0</v>
      </c>
      <c r="CZ44" s="177">
        <f t="shared" si="78"/>
        <v>0</v>
      </c>
      <c r="DA44" s="177">
        <f t="shared" si="78"/>
        <v>0</v>
      </c>
      <c r="DB44" s="177">
        <f t="shared" si="78"/>
        <v>0</v>
      </c>
      <c r="DC44" s="177">
        <f t="shared" si="78"/>
        <v>0</v>
      </c>
      <c r="DD44" s="177">
        <f t="shared" si="78"/>
        <v>0</v>
      </c>
      <c r="DE44" s="177">
        <f t="shared" si="78"/>
        <v>0</v>
      </c>
      <c r="DF44" s="177">
        <f t="shared" si="78"/>
        <v>0</v>
      </c>
      <c r="DG44" s="177">
        <f t="shared" si="78"/>
        <v>0</v>
      </c>
      <c r="DH44" s="177">
        <f t="shared" si="78"/>
        <v>0</v>
      </c>
      <c r="DI44" s="177">
        <f t="shared" si="78"/>
        <v>0</v>
      </c>
      <c r="DJ44" s="177">
        <f t="shared" si="78"/>
        <v>0</v>
      </c>
      <c r="DK44" s="177">
        <f t="shared" si="78"/>
        <v>0</v>
      </c>
      <c r="DL44" s="177">
        <f t="shared" si="78"/>
        <v>0</v>
      </c>
      <c r="DM44" s="177">
        <f t="shared" si="78"/>
        <v>0</v>
      </c>
      <c r="DN44" s="177">
        <f t="shared" si="78"/>
        <v>0</v>
      </c>
      <c r="DO44" s="177">
        <f t="shared" si="69"/>
        <v>0</v>
      </c>
      <c r="DP44" s="177">
        <f t="shared" si="69"/>
        <v>0</v>
      </c>
      <c r="DQ44" s="177">
        <f t="shared" si="69"/>
        <v>0</v>
      </c>
      <c r="DR44" s="177">
        <f t="shared" si="69"/>
        <v>0</v>
      </c>
      <c r="DS44" s="177">
        <f t="shared" si="69"/>
        <v>0</v>
      </c>
      <c r="DT44" s="177">
        <f t="shared" si="69"/>
        <v>0</v>
      </c>
      <c r="DU44" s="177">
        <f t="shared" si="69"/>
        <v>0</v>
      </c>
      <c r="DV44" s="177">
        <f t="shared" si="69"/>
        <v>0</v>
      </c>
      <c r="DW44" s="177">
        <f t="shared" si="34"/>
        <v>0</v>
      </c>
      <c r="DX44" s="177">
        <f t="shared" si="79"/>
        <v>0</v>
      </c>
      <c r="DY44" s="177">
        <f t="shared" si="79"/>
        <v>0</v>
      </c>
      <c r="DZ44" s="177">
        <f t="shared" si="79"/>
        <v>0</v>
      </c>
      <c r="EA44" s="177">
        <f t="shared" si="79"/>
        <v>0</v>
      </c>
      <c r="EB44" s="177">
        <f t="shared" si="79"/>
        <v>0</v>
      </c>
      <c r="EC44" s="177">
        <f t="shared" si="79"/>
        <v>0</v>
      </c>
      <c r="ED44" s="177">
        <f t="shared" si="79"/>
        <v>0</v>
      </c>
      <c r="EE44" s="177">
        <f t="shared" si="79"/>
        <v>0</v>
      </c>
      <c r="EF44" s="177">
        <f t="shared" si="79"/>
        <v>0</v>
      </c>
      <c r="EG44" s="177">
        <f t="shared" si="79"/>
        <v>0</v>
      </c>
      <c r="EH44" s="177">
        <f t="shared" si="79"/>
        <v>0</v>
      </c>
      <c r="EI44" s="177">
        <f t="shared" si="79"/>
        <v>0</v>
      </c>
      <c r="EJ44" s="177">
        <f t="shared" si="79"/>
        <v>0</v>
      </c>
      <c r="EK44" s="177">
        <f t="shared" si="79"/>
        <v>0</v>
      </c>
      <c r="EL44" s="177">
        <f t="shared" si="79"/>
        <v>0</v>
      </c>
      <c r="EM44" s="177">
        <f t="shared" si="79"/>
        <v>0</v>
      </c>
      <c r="EN44" s="177">
        <f t="shared" si="71"/>
        <v>0</v>
      </c>
      <c r="EO44" s="177">
        <f t="shared" si="71"/>
        <v>0</v>
      </c>
      <c r="EP44" s="177">
        <f t="shared" si="71"/>
        <v>0</v>
      </c>
      <c r="EQ44" s="177">
        <f t="shared" si="71"/>
        <v>0</v>
      </c>
      <c r="ER44" s="177">
        <f t="shared" si="71"/>
        <v>0</v>
      </c>
      <c r="ES44" s="177">
        <f t="shared" si="71"/>
        <v>0</v>
      </c>
      <c r="ET44" s="177">
        <f t="shared" si="71"/>
        <v>0</v>
      </c>
      <c r="EU44" s="177">
        <f t="shared" si="71"/>
        <v>0</v>
      </c>
      <c r="EV44" s="177">
        <f t="shared" si="35"/>
        <v>0</v>
      </c>
    </row>
    <row r="45" spans="1:152" x14ac:dyDescent="0.25">
      <c r="A45" s="84">
        <v>38169</v>
      </c>
      <c r="B45" s="177">
        <f t="shared" si="26"/>
        <v>0</v>
      </c>
      <c r="C45" s="177">
        <f t="shared" si="72"/>
        <v>0</v>
      </c>
      <c r="D45" s="177">
        <f t="shared" si="72"/>
        <v>0</v>
      </c>
      <c r="E45" s="177">
        <f t="shared" si="72"/>
        <v>0</v>
      </c>
      <c r="F45" s="177">
        <f t="shared" si="72"/>
        <v>0</v>
      </c>
      <c r="G45" s="177">
        <f t="shared" si="72"/>
        <v>0</v>
      </c>
      <c r="H45" s="177">
        <f t="shared" si="72"/>
        <v>0</v>
      </c>
      <c r="I45" s="177">
        <f t="shared" si="72"/>
        <v>0</v>
      </c>
      <c r="J45" s="177">
        <f t="shared" si="72"/>
        <v>0</v>
      </c>
      <c r="K45" s="177">
        <f t="shared" si="72"/>
        <v>0</v>
      </c>
      <c r="L45" s="177">
        <f t="shared" si="72"/>
        <v>0</v>
      </c>
      <c r="M45" s="177">
        <f t="shared" si="72"/>
        <v>0</v>
      </c>
      <c r="N45" s="177">
        <f t="shared" si="72"/>
        <v>0</v>
      </c>
      <c r="O45" s="177">
        <f t="shared" si="72"/>
        <v>0</v>
      </c>
      <c r="P45" s="177">
        <f t="shared" si="72"/>
        <v>0</v>
      </c>
      <c r="Q45" s="177">
        <f t="shared" si="72"/>
        <v>0</v>
      </c>
      <c r="R45" s="177">
        <f t="shared" si="72"/>
        <v>0</v>
      </c>
      <c r="S45" s="177">
        <f t="shared" si="61"/>
        <v>0</v>
      </c>
      <c r="T45" s="177">
        <f t="shared" si="61"/>
        <v>0</v>
      </c>
      <c r="U45" s="177">
        <f t="shared" si="61"/>
        <v>0</v>
      </c>
      <c r="V45" s="177">
        <f t="shared" si="61"/>
        <v>0</v>
      </c>
      <c r="W45" s="177">
        <f t="shared" si="61"/>
        <v>0</v>
      </c>
      <c r="X45" s="177">
        <f t="shared" si="61"/>
        <v>0</v>
      </c>
      <c r="Y45" s="177">
        <f t="shared" si="61"/>
        <v>0</v>
      </c>
      <c r="Z45" s="177">
        <f t="shared" si="61"/>
        <v>0</v>
      </c>
      <c r="AA45" s="177">
        <f t="shared" si="27"/>
        <v>0</v>
      </c>
      <c r="AB45" s="177">
        <f t="shared" si="73"/>
        <v>0</v>
      </c>
      <c r="AC45" s="177">
        <f t="shared" si="73"/>
        <v>0</v>
      </c>
      <c r="AD45" s="177">
        <f t="shared" si="73"/>
        <v>0</v>
      </c>
      <c r="AE45" s="177">
        <f t="shared" si="73"/>
        <v>0</v>
      </c>
      <c r="AF45" s="177">
        <f t="shared" si="73"/>
        <v>0</v>
      </c>
      <c r="AG45" s="177">
        <f t="shared" si="73"/>
        <v>0</v>
      </c>
      <c r="AH45" s="177">
        <f t="shared" si="73"/>
        <v>0</v>
      </c>
      <c r="AI45" s="177">
        <f t="shared" si="73"/>
        <v>0</v>
      </c>
      <c r="AJ45" s="177">
        <f t="shared" si="73"/>
        <v>0</v>
      </c>
      <c r="AK45" s="177">
        <f t="shared" si="73"/>
        <v>0</v>
      </c>
      <c r="AL45" s="177">
        <f t="shared" si="73"/>
        <v>0</v>
      </c>
      <c r="AM45" s="177">
        <f t="shared" si="73"/>
        <v>0</v>
      </c>
      <c r="AN45" s="177">
        <f t="shared" si="73"/>
        <v>0</v>
      </c>
      <c r="AO45" s="177">
        <f t="shared" si="73"/>
        <v>0</v>
      </c>
      <c r="AP45" s="177">
        <f t="shared" si="73"/>
        <v>0</v>
      </c>
      <c r="AQ45" s="177">
        <f t="shared" si="73"/>
        <v>0</v>
      </c>
      <c r="AR45" s="177">
        <f t="shared" si="63"/>
        <v>0</v>
      </c>
      <c r="AS45" s="177">
        <f t="shared" si="63"/>
        <v>0</v>
      </c>
      <c r="AT45" s="177">
        <f t="shared" si="63"/>
        <v>0</v>
      </c>
      <c r="AU45" s="177">
        <f t="shared" si="63"/>
        <v>0</v>
      </c>
      <c r="AV45" s="177">
        <f t="shared" si="63"/>
        <v>0</v>
      </c>
      <c r="AW45" s="177">
        <f t="shared" si="63"/>
        <v>0</v>
      </c>
      <c r="AX45" s="177">
        <f t="shared" si="63"/>
        <v>0</v>
      </c>
      <c r="AY45" s="177">
        <f t="shared" si="63"/>
        <v>0</v>
      </c>
      <c r="AZ45" s="177">
        <f t="shared" si="28"/>
        <v>0</v>
      </c>
      <c r="BA45" s="177">
        <f t="shared" si="74"/>
        <v>0</v>
      </c>
      <c r="BB45" s="177">
        <f t="shared" si="74"/>
        <v>0</v>
      </c>
      <c r="BC45" s="177">
        <f t="shared" si="74"/>
        <v>0</v>
      </c>
      <c r="BD45" s="177">
        <f t="shared" si="74"/>
        <v>0</v>
      </c>
      <c r="BE45" s="177">
        <f t="shared" si="74"/>
        <v>0</v>
      </c>
      <c r="BF45" s="177">
        <f t="shared" si="74"/>
        <v>0</v>
      </c>
      <c r="BG45" s="177">
        <f t="shared" si="74"/>
        <v>0</v>
      </c>
      <c r="BH45" s="177">
        <f t="shared" si="74"/>
        <v>0</v>
      </c>
      <c r="BI45" s="177">
        <f t="shared" si="74"/>
        <v>0</v>
      </c>
      <c r="BJ45" s="177">
        <f t="shared" si="74"/>
        <v>0</v>
      </c>
      <c r="BK45" s="177">
        <f t="shared" si="74"/>
        <v>0</v>
      </c>
      <c r="BL45" s="177">
        <f t="shared" si="74"/>
        <v>0</v>
      </c>
      <c r="BM45" s="177">
        <f t="shared" si="74"/>
        <v>0</v>
      </c>
      <c r="BN45" s="177">
        <f t="shared" si="74"/>
        <v>0</v>
      </c>
      <c r="BO45" s="177">
        <f t="shared" si="74"/>
        <v>0</v>
      </c>
      <c r="BP45" s="177">
        <f t="shared" si="74"/>
        <v>0</v>
      </c>
      <c r="BQ45" s="177">
        <f t="shared" si="65"/>
        <v>0</v>
      </c>
      <c r="BR45" s="177">
        <f t="shared" si="65"/>
        <v>0</v>
      </c>
      <c r="BS45" s="177">
        <f t="shared" si="65"/>
        <v>0</v>
      </c>
      <c r="BT45" s="177">
        <f t="shared" si="29"/>
        <v>0</v>
      </c>
      <c r="BU45" s="177">
        <f t="shared" si="75"/>
        <v>0</v>
      </c>
      <c r="BV45" s="177">
        <f t="shared" si="75"/>
        <v>0</v>
      </c>
      <c r="BW45" s="177">
        <f t="shared" si="75"/>
        <v>0</v>
      </c>
      <c r="BX45" s="177">
        <f t="shared" si="75"/>
        <v>0</v>
      </c>
      <c r="BY45" s="177">
        <v>0</v>
      </c>
      <c r="BZ45" s="177">
        <f t="shared" si="76"/>
        <v>0</v>
      </c>
      <c r="CA45" s="177">
        <f t="shared" si="76"/>
        <v>0</v>
      </c>
      <c r="CB45" s="177">
        <f t="shared" si="76"/>
        <v>0</v>
      </c>
      <c r="CC45" s="177">
        <f t="shared" si="76"/>
        <v>0</v>
      </c>
      <c r="CD45" s="177">
        <f t="shared" si="32"/>
        <v>0</v>
      </c>
      <c r="CE45" s="177">
        <f t="shared" si="77"/>
        <v>0</v>
      </c>
      <c r="CF45" s="177">
        <f t="shared" si="77"/>
        <v>0</v>
      </c>
      <c r="CG45" s="177">
        <f t="shared" si="77"/>
        <v>0</v>
      </c>
      <c r="CH45" s="177">
        <f t="shared" si="77"/>
        <v>0</v>
      </c>
      <c r="CI45" s="177">
        <f t="shared" si="77"/>
        <v>0</v>
      </c>
      <c r="CJ45" s="177">
        <f t="shared" si="77"/>
        <v>0</v>
      </c>
      <c r="CK45" s="177">
        <f t="shared" si="77"/>
        <v>0</v>
      </c>
      <c r="CL45" s="177">
        <f t="shared" si="77"/>
        <v>0</v>
      </c>
      <c r="CM45" s="177">
        <f t="shared" si="77"/>
        <v>0</v>
      </c>
      <c r="CN45" s="177">
        <f t="shared" si="77"/>
        <v>0</v>
      </c>
      <c r="CO45" s="177">
        <f t="shared" si="77"/>
        <v>0</v>
      </c>
      <c r="CP45" s="177">
        <f t="shared" si="77"/>
        <v>0</v>
      </c>
      <c r="CQ45" s="177">
        <f t="shared" si="77"/>
        <v>0</v>
      </c>
      <c r="CR45" s="177">
        <f t="shared" si="77"/>
        <v>0</v>
      </c>
      <c r="CS45" s="177">
        <f t="shared" si="77"/>
        <v>0</v>
      </c>
      <c r="CT45" s="177">
        <f t="shared" si="77"/>
        <v>0</v>
      </c>
      <c r="CU45" s="177">
        <f t="shared" si="67"/>
        <v>0</v>
      </c>
      <c r="CV45" s="177">
        <f t="shared" si="67"/>
        <v>0</v>
      </c>
      <c r="CW45" s="177">
        <f t="shared" si="67"/>
        <v>0</v>
      </c>
      <c r="CX45" s="177">
        <f t="shared" si="33"/>
        <v>0</v>
      </c>
      <c r="CY45" s="177">
        <f t="shared" si="78"/>
        <v>0</v>
      </c>
      <c r="CZ45" s="177">
        <f t="shared" si="78"/>
        <v>0</v>
      </c>
      <c r="DA45" s="177">
        <f t="shared" si="78"/>
        <v>0</v>
      </c>
      <c r="DB45" s="177">
        <f t="shared" si="78"/>
        <v>0</v>
      </c>
      <c r="DC45" s="177">
        <f t="shared" si="78"/>
        <v>0</v>
      </c>
      <c r="DD45" s="177">
        <f t="shared" si="78"/>
        <v>0</v>
      </c>
      <c r="DE45" s="177">
        <f t="shared" si="78"/>
        <v>0</v>
      </c>
      <c r="DF45" s="177">
        <f t="shared" si="78"/>
        <v>0</v>
      </c>
      <c r="DG45" s="177">
        <f t="shared" si="78"/>
        <v>0</v>
      </c>
      <c r="DH45" s="177">
        <f t="shared" si="78"/>
        <v>0</v>
      </c>
      <c r="DI45" s="177">
        <f t="shared" si="78"/>
        <v>0</v>
      </c>
      <c r="DJ45" s="177">
        <f t="shared" si="78"/>
        <v>0</v>
      </c>
      <c r="DK45" s="177">
        <f t="shared" si="78"/>
        <v>0</v>
      </c>
      <c r="DL45" s="177">
        <f t="shared" si="78"/>
        <v>0</v>
      </c>
      <c r="DM45" s="177">
        <f t="shared" si="78"/>
        <v>0</v>
      </c>
      <c r="DN45" s="177">
        <f t="shared" si="78"/>
        <v>0</v>
      </c>
      <c r="DO45" s="177">
        <f t="shared" si="69"/>
        <v>0</v>
      </c>
      <c r="DP45" s="177">
        <f t="shared" si="69"/>
        <v>0</v>
      </c>
      <c r="DQ45" s="177">
        <f t="shared" si="69"/>
        <v>0</v>
      </c>
      <c r="DR45" s="177">
        <f t="shared" si="69"/>
        <v>0</v>
      </c>
      <c r="DS45" s="177">
        <f t="shared" si="69"/>
        <v>0</v>
      </c>
      <c r="DT45" s="177">
        <f t="shared" si="69"/>
        <v>0</v>
      </c>
      <c r="DU45" s="177">
        <f t="shared" si="69"/>
        <v>0</v>
      </c>
      <c r="DV45" s="177">
        <f t="shared" si="69"/>
        <v>0</v>
      </c>
      <c r="DW45" s="177">
        <f t="shared" si="34"/>
        <v>0</v>
      </c>
      <c r="DX45" s="177">
        <f t="shared" si="79"/>
        <v>0</v>
      </c>
      <c r="DY45" s="177">
        <f t="shared" si="79"/>
        <v>0</v>
      </c>
      <c r="DZ45" s="177">
        <f t="shared" si="79"/>
        <v>0</v>
      </c>
      <c r="EA45" s="177">
        <f t="shared" si="79"/>
        <v>0</v>
      </c>
      <c r="EB45" s="177">
        <f t="shared" si="79"/>
        <v>0</v>
      </c>
      <c r="EC45" s="177">
        <f t="shared" si="79"/>
        <v>0</v>
      </c>
      <c r="ED45" s="177">
        <f t="shared" si="79"/>
        <v>0</v>
      </c>
      <c r="EE45" s="177">
        <f t="shared" si="79"/>
        <v>0</v>
      </c>
      <c r="EF45" s="177">
        <f t="shared" si="79"/>
        <v>0</v>
      </c>
      <c r="EG45" s="177">
        <f t="shared" si="79"/>
        <v>0</v>
      </c>
      <c r="EH45" s="177">
        <f t="shared" si="79"/>
        <v>0</v>
      </c>
      <c r="EI45" s="177">
        <f t="shared" si="79"/>
        <v>0</v>
      </c>
      <c r="EJ45" s="177">
        <f t="shared" si="79"/>
        <v>0</v>
      </c>
      <c r="EK45" s="177">
        <f t="shared" si="79"/>
        <v>0</v>
      </c>
      <c r="EL45" s="177">
        <f t="shared" si="79"/>
        <v>0</v>
      </c>
      <c r="EM45" s="177">
        <f t="shared" si="79"/>
        <v>0</v>
      </c>
      <c r="EN45" s="177">
        <f t="shared" si="71"/>
        <v>0</v>
      </c>
      <c r="EO45" s="177">
        <f t="shared" si="71"/>
        <v>0</v>
      </c>
      <c r="EP45" s="177">
        <f t="shared" si="71"/>
        <v>0</v>
      </c>
      <c r="EQ45" s="177">
        <f t="shared" si="71"/>
        <v>0</v>
      </c>
      <c r="ER45" s="177">
        <f t="shared" si="71"/>
        <v>0</v>
      </c>
      <c r="ES45" s="177">
        <f t="shared" si="71"/>
        <v>0</v>
      </c>
      <c r="ET45" s="177">
        <f t="shared" si="71"/>
        <v>0</v>
      </c>
      <c r="EU45" s="177">
        <f t="shared" si="71"/>
        <v>0</v>
      </c>
      <c r="EV45" s="177">
        <f t="shared" si="35"/>
        <v>0</v>
      </c>
    </row>
    <row r="46" spans="1:152" x14ac:dyDescent="0.25">
      <c r="A46" s="84">
        <v>38200</v>
      </c>
      <c r="B46" s="177">
        <f t="shared" si="26"/>
        <v>0</v>
      </c>
      <c r="C46" s="177">
        <f t="shared" si="72"/>
        <v>0</v>
      </c>
      <c r="D46" s="177">
        <f t="shared" si="72"/>
        <v>0</v>
      </c>
      <c r="E46" s="177">
        <f t="shared" si="72"/>
        <v>0</v>
      </c>
      <c r="F46" s="177">
        <f t="shared" si="72"/>
        <v>0</v>
      </c>
      <c r="G46" s="177">
        <f t="shared" si="72"/>
        <v>0</v>
      </c>
      <c r="H46" s="177">
        <f t="shared" si="72"/>
        <v>0</v>
      </c>
      <c r="I46" s="177">
        <f t="shared" si="72"/>
        <v>0</v>
      </c>
      <c r="J46" s="177">
        <f t="shared" si="72"/>
        <v>0</v>
      </c>
      <c r="K46" s="177">
        <f t="shared" si="72"/>
        <v>0</v>
      </c>
      <c r="L46" s="177">
        <f t="shared" si="72"/>
        <v>0</v>
      </c>
      <c r="M46" s="177">
        <f t="shared" si="72"/>
        <v>0</v>
      </c>
      <c r="N46" s="177">
        <f t="shared" si="72"/>
        <v>0</v>
      </c>
      <c r="O46" s="177">
        <f t="shared" si="72"/>
        <v>0</v>
      </c>
      <c r="P46" s="177">
        <f t="shared" si="72"/>
        <v>0</v>
      </c>
      <c r="Q46" s="177">
        <f t="shared" si="72"/>
        <v>0</v>
      </c>
      <c r="R46" s="177">
        <f t="shared" si="72"/>
        <v>0</v>
      </c>
      <c r="S46" s="177">
        <f t="shared" si="61"/>
        <v>0</v>
      </c>
      <c r="T46" s="177">
        <f t="shared" si="61"/>
        <v>0</v>
      </c>
      <c r="U46" s="177">
        <f t="shared" si="61"/>
        <v>0</v>
      </c>
      <c r="V46" s="177">
        <f t="shared" si="61"/>
        <v>0</v>
      </c>
      <c r="W46" s="177">
        <f t="shared" si="61"/>
        <v>0</v>
      </c>
      <c r="X46" s="177">
        <f t="shared" si="61"/>
        <v>0</v>
      </c>
      <c r="Y46" s="177">
        <f t="shared" si="61"/>
        <v>0</v>
      </c>
      <c r="Z46" s="177">
        <f t="shared" si="61"/>
        <v>0</v>
      </c>
      <c r="AA46" s="177">
        <f t="shared" si="27"/>
        <v>0</v>
      </c>
      <c r="AB46" s="177">
        <f t="shared" si="73"/>
        <v>0</v>
      </c>
      <c r="AC46" s="177">
        <f t="shared" si="73"/>
        <v>0</v>
      </c>
      <c r="AD46" s="177">
        <f t="shared" si="73"/>
        <v>0</v>
      </c>
      <c r="AE46" s="177">
        <f t="shared" si="73"/>
        <v>0</v>
      </c>
      <c r="AF46" s="177">
        <f t="shared" si="73"/>
        <v>0</v>
      </c>
      <c r="AG46" s="177">
        <f t="shared" si="73"/>
        <v>0</v>
      </c>
      <c r="AH46" s="177">
        <f t="shared" si="73"/>
        <v>0</v>
      </c>
      <c r="AI46" s="177">
        <f t="shared" si="73"/>
        <v>0</v>
      </c>
      <c r="AJ46" s="177">
        <f t="shared" si="73"/>
        <v>0</v>
      </c>
      <c r="AK46" s="177">
        <f t="shared" si="73"/>
        <v>0</v>
      </c>
      <c r="AL46" s="177">
        <f t="shared" si="73"/>
        <v>0</v>
      </c>
      <c r="AM46" s="177">
        <f t="shared" si="73"/>
        <v>0</v>
      </c>
      <c r="AN46" s="177">
        <f t="shared" si="73"/>
        <v>0</v>
      </c>
      <c r="AO46" s="177">
        <f t="shared" si="73"/>
        <v>0</v>
      </c>
      <c r="AP46" s="177">
        <f t="shared" si="73"/>
        <v>0</v>
      </c>
      <c r="AQ46" s="177">
        <f t="shared" si="73"/>
        <v>0</v>
      </c>
      <c r="AR46" s="177">
        <f t="shared" si="63"/>
        <v>0</v>
      </c>
      <c r="AS46" s="177">
        <f t="shared" si="63"/>
        <v>0</v>
      </c>
      <c r="AT46" s="177">
        <f t="shared" si="63"/>
        <v>0</v>
      </c>
      <c r="AU46" s="177">
        <f t="shared" si="63"/>
        <v>0</v>
      </c>
      <c r="AV46" s="177">
        <f t="shared" si="63"/>
        <v>0</v>
      </c>
      <c r="AW46" s="177">
        <f t="shared" si="63"/>
        <v>0</v>
      </c>
      <c r="AX46" s="177">
        <f t="shared" si="63"/>
        <v>0</v>
      </c>
      <c r="AY46" s="177">
        <f t="shared" si="63"/>
        <v>0</v>
      </c>
      <c r="AZ46" s="177">
        <f t="shared" si="28"/>
        <v>0</v>
      </c>
      <c r="BA46" s="177">
        <f t="shared" si="74"/>
        <v>0</v>
      </c>
      <c r="BB46" s="177">
        <f t="shared" si="74"/>
        <v>0</v>
      </c>
      <c r="BC46" s="177">
        <f t="shared" si="74"/>
        <v>0</v>
      </c>
      <c r="BD46" s="177">
        <f t="shared" si="74"/>
        <v>0</v>
      </c>
      <c r="BE46" s="177">
        <f t="shared" si="74"/>
        <v>0</v>
      </c>
      <c r="BF46" s="177">
        <f t="shared" si="74"/>
        <v>0</v>
      </c>
      <c r="BG46" s="177">
        <f t="shared" si="74"/>
        <v>0</v>
      </c>
      <c r="BH46" s="177">
        <f t="shared" si="74"/>
        <v>0</v>
      </c>
      <c r="BI46" s="177">
        <f t="shared" si="74"/>
        <v>0</v>
      </c>
      <c r="BJ46" s="177">
        <f t="shared" si="74"/>
        <v>0</v>
      </c>
      <c r="BK46" s="177">
        <f t="shared" si="74"/>
        <v>0</v>
      </c>
      <c r="BL46" s="177">
        <f t="shared" si="74"/>
        <v>0</v>
      </c>
      <c r="BM46" s="177">
        <f t="shared" si="74"/>
        <v>0</v>
      </c>
      <c r="BN46" s="177">
        <f t="shared" si="74"/>
        <v>0</v>
      </c>
      <c r="BO46" s="177">
        <f t="shared" si="74"/>
        <v>0</v>
      </c>
      <c r="BP46" s="177">
        <f t="shared" si="74"/>
        <v>0</v>
      </c>
      <c r="BQ46" s="177">
        <f t="shared" si="65"/>
        <v>0</v>
      </c>
      <c r="BR46" s="177">
        <f t="shared" si="65"/>
        <v>0</v>
      </c>
      <c r="BS46" s="177">
        <f t="shared" si="65"/>
        <v>0</v>
      </c>
      <c r="BT46" s="177">
        <f t="shared" si="29"/>
        <v>0</v>
      </c>
      <c r="BU46" s="177">
        <f t="shared" si="75"/>
        <v>0</v>
      </c>
      <c r="BV46" s="177">
        <f t="shared" si="75"/>
        <v>0</v>
      </c>
      <c r="BW46" s="177">
        <f t="shared" si="75"/>
        <v>0</v>
      </c>
      <c r="BX46" s="177">
        <f t="shared" si="75"/>
        <v>0</v>
      </c>
      <c r="BY46" s="177">
        <v>0</v>
      </c>
      <c r="BZ46" s="177">
        <f t="shared" si="76"/>
        <v>0</v>
      </c>
      <c r="CA46" s="177">
        <f t="shared" si="76"/>
        <v>0</v>
      </c>
      <c r="CB46" s="177">
        <f t="shared" si="76"/>
        <v>0</v>
      </c>
      <c r="CC46" s="177">
        <f t="shared" si="76"/>
        <v>0</v>
      </c>
      <c r="CD46" s="177">
        <f t="shared" si="32"/>
        <v>0</v>
      </c>
      <c r="CE46" s="177">
        <f t="shared" si="77"/>
        <v>0</v>
      </c>
      <c r="CF46" s="177">
        <f t="shared" si="77"/>
        <v>0</v>
      </c>
      <c r="CG46" s="177">
        <f t="shared" si="77"/>
        <v>0</v>
      </c>
      <c r="CH46" s="177">
        <f t="shared" si="77"/>
        <v>0</v>
      </c>
      <c r="CI46" s="177">
        <f t="shared" si="77"/>
        <v>0</v>
      </c>
      <c r="CJ46" s="177">
        <f t="shared" si="77"/>
        <v>0</v>
      </c>
      <c r="CK46" s="177">
        <f t="shared" si="77"/>
        <v>0</v>
      </c>
      <c r="CL46" s="177">
        <f t="shared" si="77"/>
        <v>0</v>
      </c>
      <c r="CM46" s="177">
        <f t="shared" si="77"/>
        <v>0</v>
      </c>
      <c r="CN46" s="177">
        <f t="shared" si="77"/>
        <v>0</v>
      </c>
      <c r="CO46" s="177">
        <f t="shared" si="77"/>
        <v>0</v>
      </c>
      <c r="CP46" s="177">
        <f t="shared" si="77"/>
        <v>0</v>
      </c>
      <c r="CQ46" s="177">
        <f t="shared" si="77"/>
        <v>0</v>
      </c>
      <c r="CR46" s="177">
        <f t="shared" si="77"/>
        <v>0</v>
      </c>
      <c r="CS46" s="177">
        <f t="shared" si="77"/>
        <v>0</v>
      </c>
      <c r="CT46" s="177">
        <f t="shared" si="77"/>
        <v>0</v>
      </c>
      <c r="CU46" s="177">
        <f t="shared" si="67"/>
        <v>0</v>
      </c>
      <c r="CV46" s="177">
        <f t="shared" si="67"/>
        <v>0</v>
      </c>
      <c r="CW46" s="177">
        <f t="shared" si="67"/>
        <v>0</v>
      </c>
      <c r="CX46" s="177">
        <f t="shared" si="33"/>
        <v>0</v>
      </c>
      <c r="CY46" s="177">
        <f t="shared" si="78"/>
        <v>0</v>
      </c>
      <c r="CZ46" s="177">
        <f t="shared" si="78"/>
        <v>0</v>
      </c>
      <c r="DA46" s="177">
        <f t="shared" si="78"/>
        <v>0</v>
      </c>
      <c r="DB46" s="177">
        <f t="shared" si="78"/>
        <v>0</v>
      </c>
      <c r="DC46" s="177">
        <f t="shared" si="78"/>
        <v>0</v>
      </c>
      <c r="DD46" s="177">
        <f t="shared" si="78"/>
        <v>0</v>
      </c>
      <c r="DE46" s="177">
        <f t="shared" si="78"/>
        <v>0</v>
      </c>
      <c r="DF46" s="177">
        <f t="shared" si="78"/>
        <v>0</v>
      </c>
      <c r="DG46" s="177">
        <f t="shared" si="78"/>
        <v>0</v>
      </c>
      <c r="DH46" s="177">
        <f t="shared" si="78"/>
        <v>0</v>
      </c>
      <c r="DI46" s="177">
        <f t="shared" si="78"/>
        <v>0</v>
      </c>
      <c r="DJ46" s="177">
        <f t="shared" si="78"/>
        <v>0</v>
      </c>
      <c r="DK46" s="177">
        <f t="shared" si="78"/>
        <v>0</v>
      </c>
      <c r="DL46" s="177">
        <f t="shared" si="78"/>
        <v>0</v>
      </c>
      <c r="DM46" s="177">
        <f t="shared" si="78"/>
        <v>0</v>
      </c>
      <c r="DN46" s="177">
        <f t="shared" si="78"/>
        <v>0</v>
      </c>
      <c r="DO46" s="177">
        <f t="shared" si="69"/>
        <v>0</v>
      </c>
      <c r="DP46" s="177">
        <f t="shared" si="69"/>
        <v>0</v>
      </c>
      <c r="DQ46" s="177">
        <f t="shared" si="69"/>
        <v>0</v>
      </c>
      <c r="DR46" s="177">
        <f t="shared" si="69"/>
        <v>0</v>
      </c>
      <c r="DS46" s="177">
        <f t="shared" si="69"/>
        <v>0</v>
      </c>
      <c r="DT46" s="177">
        <f t="shared" si="69"/>
        <v>0</v>
      </c>
      <c r="DU46" s="177">
        <f t="shared" si="69"/>
        <v>0</v>
      </c>
      <c r="DV46" s="177">
        <f t="shared" si="69"/>
        <v>0</v>
      </c>
      <c r="DW46" s="177">
        <f t="shared" si="34"/>
        <v>0</v>
      </c>
      <c r="DX46" s="177">
        <f t="shared" si="79"/>
        <v>0</v>
      </c>
      <c r="DY46" s="177">
        <f t="shared" si="79"/>
        <v>0</v>
      </c>
      <c r="DZ46" s="177">
        <f t="shared" si="79"/>
        <v>0</v>
      </c>
      <c r="EA46" s="177">
        <f t="shared" si="79"/>
        <v>0</v>
      </c>
      <c r="EB46" s="177">
        <f t="shared" si="79"/>
        <v>0</v>
      </c>
      <c r="EC46" s="177">
        <f t="shared" si="79"/>
        <v>0</v>
      </c>
      <c r="ED46" s="177">
        <f t="shared" si="79"/>
        <v>0</v>
      </c>
      <c r="EE46" s="177">
        <f t="shared" si="79"/>
        <v>0</v>
      </c>
      <c r="EF46" s="177">
        <f t="shared" si="79"/>
        <v>0</v>
      </c>
      <c r="EG46" s="177">
        <f t="shared" si="79"/>
        <v>0</v>
      </c>
      <c r="EH46" s="177">
        <f t="shared" si="79"/>
        <v>0</v>
      </c>
      <c r="EI46" s="177">
        <f t="shared" si="79"/>
        <v>0</v>
      </c>
      <c r="EJ46" s="177">
        <f t="shared" si="79"/>
        <v>0</v>
      </c>
      <c r="EK46" s="177">
        <f t="shared" si="79"/>
        <v>0</v>
      </c>
      <c r="EL46" s="177">
        <f t="shared" si="79"/>
        <v>0</v>
      </c>
      <c r="EM46" s="177">
        <f t="shared" si="79"/>
        <v>0</v>
      </c>
      <c r="EN46" s="177">
        <f t="shared" si="71"/>
        <v>0</v>
      </c>
      <c r="EO46" s="177">
        <f t="shared" si="71"/>
        <v>0</v>
      </c>
      <c r="EP46" s="177">
        <f t="shared" si="71"/>
        <v>0</v>
      </c>
      <c r="EQ46" s="177">
        <f t="shared" si="71"/>
        <v>0</v>
      </c>
      <c r="ER46" s="177">
        <f t="shared" si="71"/>
        <v>0</v>
      </c>
      <c r="ES46" s="177">
        <f t="shared" si="71"/>
        <v>0</v>
      </c>
      <c r="ET46" s="177">
        <f t="shared" si="71"/>
        <v>0</v>
      </c>
      <c r="EU46" s="177">
        <f t="shared" si="71"/>
        <v>0</v>
      </c>
      <c r="EV46" s="177">
        <f t="shared" si="35"/>
        <v>0</v>
      </c>
    </row>
    <row r="47" spans="1:152" x14ac:dyDescent="0.25">
      <c r="A47" s="84">
        <v>38231</v>
      </c>
      <c r="B47" s="177">
        <f t="shared" si="26"/>
        <v>0</v>
      </c>
      <c r="C47" s="177">
        <f t="shared" si="72"/>
        <v>0</v>
      </c>
      <c r="D47" s="177">
        <f t="shared" si="72"/>
        <v>0</v>
      </c>
      <c r="E47" s="177">
        <f t="shared" si="72"/>
        <v>0</v>
      </c>
      <c r="F47" s="177">
        <f t="shared" si="72"/>
        <v>0</v>
      </c>
      <c r="G47" s="177">
        <f t="shared" si="72"/>
        <v>0</v>
      </c>
      <c r="H47" s="177">
        <f t="shared" si="72"/>
        <v>0</v>
      </c>
      <c r="I47" s="177">
        <f t="shared" si="72"/>
        <v>0</v>
      </c>
      <c r="J47" s="177">
        <f t="shared" si="72"/>
        <v>0</v>
      </c>
      <c r="K47" s="177">
        <f t="shared" si="72"/>
        <v>0</v>
      </c>
      <c r="L47" s="177">
        <f t="shared" si="72"/>
        <v>0</v>
      </c>
      <c r="M47" s="177">
        <f t="shared" si="72"/>
        <v>0</v>
      </c>
      <c r="N47" s="177">
        <f t="shared" si="72"/>
        <v>0</v>
      </c>
      <c r="O47" s="177">
        <f t="shared" si="72"/>
        <v>0</v>
      </c>
      <c r="P47" s="177">
        <f t="shared" si="72"/>
        <v>0</v>
      </c>
      <c r="Q47" s="177">
        <f t="shared" si="72"/>
        <v>0</v>
      </c>
      <c r="R47" s="177">
        <f t="shared" si="72"/>
        <v>0</v>
      </c>
      <c r="S47" s="177">
        <f t="shared" si="61"/>
        <v>0</v>
      </c>
      <c r="T47" s="177">
        <f t="shared" si="61"/>
        <v>0</v>
      </c>
      <c r="U47" s="177">
        <f t="shared" si="61"/>
        <v>0</v>
      </c>
      <c r="V47" s="177">
        <f t="shared" si="61"/>
        <v>0</v>
      </c>
      <c r="W47" s="177">
        <f t="shared" si="61"/>
        <v>0</v>
      </c>
      <c r="X47" s="177">
        <f t="shared" si="61"/>
        <v>0</v>
      </c>
      <c r="Y47" s="177">
        <f t="shared" si="61"/>
        <v>0</v>
      </c>
      <c r="Z47" s="177">
        <f t="shared" si="61"/>
        <v>0</v>
      </c>
      <c r="AA47" s="177">
        <f t="shared" si="27"/>
        <v>0</v>
      </c>
      <c r="AB47" s="177">
        <f t="shared" si="73"/>
        <v>0</v>
      </c>
      <c r="AC47" s="177">
        <f t="shared" si="73"/>
        <v>0</v>
      </c>
      <c r="AD47" s="177">
        <f t="shared" si="73"/>
        <v>0</v>
      </c>
      <c r="AE47" s="177">
        <f t="shared" si="73"/>
        <v>0</v>
      </c>
      <c r="AF47" s="177">
        <f t="shared" si="73"/>
        <v>0</v>
      </c>
      <c r="AG47" s="177">
        <f t="shared" si="73"/>
        <v>0</v>
      </c>
      <c r="AH47" s="177">
        <f t="shared" si="73"/>
        <v>0</v>
      </c>
      <c r="AI47" s="177">
        <f t="shared" si="73"/>
        <v>0</v>
      </c>
      <c r="AJ47" s="177">
        <f t="shared" si="73"/>
        <v>0</v>
      </c>
      <c r="AK47" s="177">
        <f t="shared" si="73"/>
        <v>0</v>
      </c>
      <c r="AL47" s="177">
        <f t="shared" si="73"/>
        <v>0</v>
      </c>
      <c r="AM47" s="177">
        <f t="shared" si="73"/>
        <v>0</v>
      </c>
      <c r="AN47" s="177">
        <f t="shared" si="73"/>
        <v>0</v>
      </c>
      <c r="AO47" s="177">
        <f t="shared" si="73"/>
        <v>0</v>
      </c>
      <c r="AP47" s="177">
        <f t="shared" si="73"/>
        <v>0</v>
      </c>
      <c r="AQ47" s="177">
        <f t="shared" si="73"/>
        <v>0</v>
      </c>
      <c r="AR47" s="177">
        <f t="shared" si="63"/>
        <v>0</v>
      </c>
      <c r="AS47" s="177">
        <f t="shared" si="63"/>
        <v>0</v>
      </c>
      <c r="AT47" s="177">
        <f t="shared" si="63"/>
        <v>0</v>
      </c>
      <c r="AU47" s="177">
        <f t="shared" si="63"/>
        <v>0</v>
      </c>
      <c r="AV47" s="177">
        <f t="shared" si="63"/>
        <v>0</v>
      </c>
      <c r="AW47" s="177">
        <f t="shared" si="63"/>
        <v>0</v>
      </c>
      <c r="AX47" s="177">
        <f t="shared" si="63"/>
        <v>0</v>
      </c>
      <c r="AY47" s="177">
        <f t="shared" si="63"/>
        <v>0</v>
      </c>
      <c r="AZ47" s="177">
        <f t="shared" si="28"/>
        <v>0</v>
      </c>
      <c r="BA47" s="177">
        <f t="shared" si="74"/>
        <v>0</v>
      </c>
      <c r="BB47" s="177">
        <f t="shared" si="74"/>
        <v>0</v>
      </c>
      <c r="BC47" s="177">
        <f t="shared" si="74"/>
        <v>0</v>
      </c>
      <c r="BD47" s="177">
        <f t="shared" si="74"/>
        <v>0</v>
      </c>
      <c r="BE47" s="177">
        <f t="shared" si="74"/>
        <v>0</v>
      </c>
      <c r="BF47" s="177">
        <f t="shared" si="74"/>
        <v>0</v>
      </c>
      <c r="BG47" s="177">
        <f t="shared" si="74"/>
        <v>0</v>
      </c>
      <c r="BH47" s="177">
        <f t="shared" si="74"/>
        <v>0</v>
      </c>
      <c r="BI47" s="177">
        <f t="shared" si="74"/>
        <v>0</v>
      </c>
      <c r="BJ47" s="177">
        <f t="shared" si="74"/>
        <v>0</v>
      </c>
      <c r="BK47" s="177">
        <f t="shared" si="74"/>
        <v>0</v>
      </c>
      <c r="BL47" s="177">
        <f t="shared" si="74"/>
        <v>0</v>
      </c>
      <c r="BM47" s="177">
        <f t="shared" si="74"/>
        <v>0</v>
      </c>
      <c r="BN47" s="177">
        <f t="shared" si="74"/>
        <v>0</v>
      </c>
      <c r="BO47" s="177">
        <f t="shared" si="74"/>
        <v>0</v>
      </c>
      <c r="BP47" s="177">
        <f t="shared" si="74"/>
        <v>0</v>
      </c>
      <c r="BQ47" s="177">
        <f t="shared" si="65"/>
        <v>0</v>
      </c>
      <c r="BR47" s="177">
        <f t="shared" si="65"/>
        <v>0</v>
      </c>
      <c r="BS47" s="177">
        <f t="shared" si="65"/>
        <v>0</v>
      </c>
      <c r="BT47" s="177">
        <f t="shared" si="29"/>
        <v>0</v>
      </c>
      <c r="BU47" s="177">
        <f t="shared" si="75"/>
        <v>0</v>
      </c>
      <c r="BV47" s="177">
        <f t="shared" si="75"/>
        <v>0</v>
      </c>
      <c r="BW47" s="177">
        <f t="shared" si="75"/>
        <v>0</v>
      </c>
      <c r="BX47" s="177">
        <f t="shared" si="75"/>
        <v>0</v>
      </c>
      <c r="BY47" s="177">
        <v>0</v>
      </c>
      <c r="BZ47" s="177">
        <f t="shared" si="76"/>
        <v>0</v>
      </c>
      <c r="CA47" s="177">
        <f t="shared" si="76"/>
        <v>0</v>
      </c>
      <c r="CB47" s="177">
        <f t="shared" si="76"/>
        <v>0</v>
      </c>
      <c r="CC47" s="177">
        <f t="shared" si="76"/>
        <v>0</v>
      </c>
      <c r="CD47" s="177">
        <f t="shared" si="32"/>
        <v>0</v>
      </c>
      <c r="CE47" s="177">
        <f t="shared" si="77"/>
        <v>0</v>
      </c>
      <c r="CF47" s="177">
        <f t="shared" si="77"/>
        <v>0</v>
      </c>
      <c r="CG47" s="177">
        <f t="shared" si="77"/>
        <v>0</v>
      </c>
      <c r="CH47" s="177">
        <f t="shared" si="77"/>
        <v>0</v>
      </c>
      <c r="CI47" s="177">
        <f t="shared" si="77"/>
        <v>0</v>
      </c>
      <c r="CJ47" s="177">
        <f t="shared" si="77"/>
        <v>0</v>
      </c>
      <c r="CK47" s="177">
        <f t="shared" si="77"/>
        <v>0</v>
      </c>
      <c r="CL47" s="177">
        <f t="shared" si="77"/>
        <v>0</v>
      </c>
      <c r="CM47" s="177">
        <f t="shared" si="77"/>
        <v>0</v>
      </c>
      <c r="CN47" s="177">
        <f t="shared" si="77"/>
        <v>0</v>
      </c>
      <c r="CO47" s="177">
        <f t="shared" si="77"/>
        <v>0</v>
      </c>
      <c r="CP47" s="177">
        <f t="shared" si="77"/>
        <v>0</v>
      </c>
      <c r="CQ47" s="177">
        <f t="shared" si="77"/>
        <v>0</v>
      </c>
      <c r="CR47" s="177">
        <f t="shared" si="77"/>
        <v>0</v>
      </c>
      <c r="CS47" s="177">
        <f t="shared" si="77"/>
        <v>0</v>
      </c>
      <c r="CT47" s="177">
        <f t="shared" si="77"/>
        <v>0</v>
      </c>
      <c r="CU47" s="177">
        <f t="shared" si="67"/>
        <v>0</v>
      </c>
      <c r="CV47" s="177">
        <f t="shared" si="67"/>
        <v>0</v>
      </c>
      <c r="CW47" s="177">
        <f t="shared" si="67"/>
        <v>0</v>
      </c>
      <c r="CX47" s="177">
        <f t="shared" si="33"/>
        <v>0</v>
      </c>
      <c r="CY47" s="177">
        <f t="shared" si="78"/>
        <v>0</v>
      </c>
      <c r="CZ47" s="177">
        <f t="shared" si="78"/>
        <v>0</v>
      </c>
      <c r="DA47" s="177">
        <f t="shared" si="78"/>
        <v>0</v>
      </c>
      <c r="DB47" s="177">
        <f t="shared" si="78"/>
        <v>0</v>
      </c>
      <c r="DC47" s="177">
        <f t="shared" si="78"/>
        <v>0</v>
      </c>
      <c r="DD47" s="177">
        <f t="shared" si="78"/>
        <v>0</v>
      </c>
      <c r="DE47" s="177">
        <f t="shared" si="78"/>
        <v>0</v>
      </c>
      <c r="DF47" s="177">
        <f t="shared" si="78"/>
        <v>0</v>
      </c>
      <c r="DG47" s="177">
        <f t="shared" si="78"/>
        <v>0</v>
      </c>
      <c r="DH47" s="177">
        <f t="shared" si="78"/>
        <v>0</v>
      </c>
      <c r="DI47" s="177">
        <f t="shared" si="78"/>
        <v>0</v>
      </c>
      <c r="DJ47" s="177">
        <f t="shared" si="78"/>
        <v>0</v>
      </c>
      <c r="DK47" s="177">
        <f t="shared" si="78"/>
        <v>0</v>
      </c>
      <c r="DL47" s="177">
        <f t="shared" si="78"/>
        <v>0</v>
      </c>
      <c r="DM47" s="177">
        <f t="shared" si="78"/>
        <v>0</v>
      </c>
      <c r="DN47" s="177">
        <f t="shared" si="78"/>
        <v>0</v>
      </c>
      <c r="DO47" s="177">
        <f t="shared" si="69"/>
        <v>0</v>
      </c>
      <c r="DP47" s="177">
        <f t="shared" si="69"/>
        <v>0</v>
      </c>
      <c r="DQ47" s="177">
        <f t="shared" si="69"/>
        <v>0</v>
      </c>
      <c r="DR47" s="177">
        <f t="shared" si="69"/>
        <v>0</v>
      </c>
      <c r="DS47" s="177">
        <f t="shared" si="69"/>
        <v>0</v>
      </c>
      <c r="DT47" s="177">
        <f t="shared" si="69"/>
        <v>0</v>
      </c>
      <c r="DU47" s="177">
        <f t="shared" si="69"/>
        <v>0</v>
      </c>
      <c r="DV47" s="177">
        <f t="shared" si="69"/>
        <v>0</v>
      </c>
      <c r="DW47" s="177">
        <f t="shared" si="34"/>
        <v>0</v>
      </c>
      <c r="DX47" s="177">
        <f t="shared" si="79"/>
        <v>0</v>
      </c>
      <c r="DY47" s="177">
        <f t="shared" si="79"/>
        <v>0</v>
      </c>
      <c r="DZ47" s="177">
        <f t="shared" si="79"/>
        <v>0</v>
      </c>
      <c r="EA47" s="177">
        <f t="shared" si="79"/>
        <v>0</v>
      </c>
      <c r="EB47" s="177">
        <f t="shared" si="79"/>
        <v>0</v>
      </c>
      <c r="EC47" s="177">
        <f t="shared" si="79"/>
        <v>0</v>
      </c>
      <c r="ED47" s="177">
        <f t="shared" si="79"/>
        <v>0</v>
      </c>
      <c r="EE47" s="177">
        <f t="shared" si="79"/>
        <v>0</v>
      </c>
      <c r="EF47" s="177">
        <f t="shared" si="79"/>
        <v>0</v>
      </c>
      <c r="EG47" s="177">
        <f t="shared" si="79"/>
        <v>0</v>
      </c>
      <c r="EH47" s="177">
        <f t="shared" si="79"/>
        <v>0</v>
      </c>
      <c r="EI47" s="177">
        <f t="shared" si="79"/>
        <v>0</v>
      </c>
      <c r="EJ47" s="177">
        <f t="shared" si="79"/>
        <v>0</v>
      </c>
      <c r="EK47" s="177">
        <f t="shared" si="79"/>
        <v>0</v>
      </c>
      <c r="EL47" s="177">
        <f t="shared" si="79"/>
        <v>0</v>
      </c>
      <c r="EM47" s="177">
        <f t="shared" si="79"/>
        <v>0</v>
      </c>
      <c r="EN47" s="177">
        <f t="shared" si="71"/>
        <v>0</v>
      </c>
      <c r="EO47" s="177">
        <f t="shared" si="71"/>
        <v>0</v>
      </c>
      <c r="EP47" s="177">
        <f t="shared" si="71"/>
        <v>0</v>
      </c>
      <c r="EQ47" s="177">
        <f t="shared" si="71"/>
        <v>0</v>
      </c>
      <c r="ER47" s="177">
        <f t="shared" si="71"/>
        <v>0</v>
      </c>
      <c r="ES47" s="177">
        <f t="shared" si="71"/>
        <v>0</v>
      </c>
      <c r="ET47" s="177">
        <f t="shared" si="71"/>
        <v>0</v>
      </c>
      <c r="EU47" s="177">
        <f t="shared" si="71"/>
        <v>0</v>
      </c>
      <c r="EV47" s="177">
        <f t="shared" si="35"/>
        <v>0</v>
      </c>
    </row>
    <row r="48" spans="1:152" x14ac:dyDescent="0.25">
      <c r="A48" s="84">
        <v>38261</v>
      </c>
      <c r="B48" s="177">
        <f t="shared" si="26"/>
        <v>0</v>
      </c>
      <c r="C48" s="177">
        <f t="shared" si="72"/>
        <v>0</v>
      </c>
      <c r="D48" s="177">
        <f t="shared" si="72"/>
        <v>0</v>
      </c>
      <c r="E48" s="177">
        <f t="shared" si="72"/>
        <v>0</v>
      </c>
      <c r="F48" s="177">
        <f t="shared" si="72"/>
        <v>0</v>
      </c>
      <c r="G48" s="177">
        <f t="shared" si="72"/>
        <v>0</v>
      </c>
      <c r="H48" s="177">
        <f t="shared" si="72"/>
        <v>0</v>
      </c>
      <c r="I48" s="177">
        <f t="shared" si="72"/>
        <v>0</v>
      </c>
      <c r="J48" s="177">
        <f t="shared" si="72"/>
        <v>0</v>
      </c>
      <c r="K48" s="177">
        <f t="shared" si="72"/>
        <v>0</v>
      </c>
      <c r="L48" s="177">
        <f t="shared" si="72"/>
        <v>0</v>
      </c>
      <c r="M48" s="177">
        <f t="shared" si="72"/>
        <v>0</v>
      </c>
      <c r="N48" s="177">
        <f t="shared" si="72"/>
        <v>0</v>
      </c>
      <c r="O48" s="177">
        <f t="shared" si="72"/>
        <v>0</v>
      </c>
      <c r="P48" s="177">
        <f t="shared" si="72"/>
        <v>0</v>
      </c>
      <c r="Q48" s="177">
        <f t="shared" si="72"/>
        <v>0</v>
      </c>
      <c r="R48" s="177">
        <f t="shared" si="72"/>
        <v>0</v>
      </c>
      <c r="S48" s="177">
        <f t="shared" si="61"/>
        <v>0</v>
      </c>
      <c r="T48" s="177">
        <f t="shared" si="61"/>
        <v>0</v>
      </c>
      <c r="U48" s="177">
        <f t="shared" si="61"/>
        <v>0</v>
      </c>
      <c r="V48" s="177">
        <f t="shared" si="61"/>
        <v>0</v>
      </c>
      <c r="W48" s="177">
        <f t="shared" si="61"/>
        <v>0</v>
      </c>
      <c r="X48" s="177">
        <f t="shared" si="61"/>
        <v>0</v>
      </c>
      <c r="Y48" s="177">
        <f t="shared" si="61"/>
        <v>0</v>
      </c>
      <c r="Z48" s="177">
        <f t="shared" si="61"/>
        <v>0</v>
      </c>
      <c r="AA48" s="177">
        <f t="shared" si="27"/>
        <v>0</v>
      </c>
      <c r="AB48" s="177">
        <f t="shared" si="73"/>
        <v>0</v>
      </c>
      <c r="AC48" s="177">
        <f t="shared" si="73"/>
        <v>0</v>
      </c>
      <c r="AD48" s="177">
        <f t="shared" si="73"/>
        <v>0</v>
      </c>
      <c r="AE48" s="177">
        <f t="shared" si="73"/>
        <v>0</v>
      </c>
      <c r="AF48" s="177">
        <f t="shared" si="73"/>
        <v>0</v>
      </c>
      <c r="AG48" s="177">
        <f t="shared" si="73"/>
        <v>0</v>
      </c>
      <c r="AH48" s="177">
        <f t="shared" si="73"/>
        <v>0</v>
      </c>
      <c r="AI48" s="177">
        <f t="shared" si="73"/>
        <v>0</v>
      </c>
      <c r="AJ48" s="177">
        <f t="shared" si="73"/>
        <v>0</v>
      </c>
      <c r="AK48" s="177">
        <f t="shared" si="73"/>
        <v>0</v>
      </c>
      <c r="AL48" s="177">
        <f t="shared" si="73"/>
        <v>0</v>
      </c>
      <c r="AM48" s="177">
        <f t="shared" si="73"/>
        <v>0</v>
      </c>
      <c r="AN48" s="177">
        <f t="shared" si="73"/>
        <v>0</v>
      </c>
      <c r="AO48" s="177">
        <f t="shared" si="73"/>
        <v>0</v>
      </c>
      <c r="AP48" s="177">
        <f t="shared" si="73"/>
        <v>0</v>
      </c>
      <c r="AQ48" s="177">
        <f t="shared" si="73"/>
        <v>0</v>
      </c>
      <c r="AR48" s="177">
        <f t="shared" si="63"/>
        <v>0</v>
      </c>
      <c r="AS48" s="177">
        <f t="shared" si="63"/>
        <v>0</v>
      </c>
      <c r="AT48" s="177">
        <f t="shared" si="63"/>
        <v>0</v>
      </c>
      <c r="AU48" s="177">
        <f t="shared" si="63"/>
        <v>0</v>
      </c>
      <c r="AV48" s="177">
        <f t="shared" si="63"/>
        <v>0</v>
      </c>
      <c r="AW48" s="177">
        <f t="shared" si="63"/>
        <v>0</v>
      </c>
      <c r="AX48" s="177">
        <f t="shared" si="63"/>
        <v>0</v>
      </c>
      <c r="AY48" s="177">
        <f t="shared" si="63"/>
        <v>0</v>
      </c>
      <c r="AZ48" s="177">
        <f t="shared" si="28"/>
        <v>0</v>
      </c>
      <c r="BA48" s="177">
        <f t="shared" si="74"/>
        <v>0</v>
      </c>
      <c r="BB48" s="177">
        <f t="shared" si="74"/>
        <v>0</v>
      </c>
      <c r="BC48" s="177">
        <f t="shared" si="74"/>
        <v>0</v>
      </c>
      <c r="BD48" s="177">
        <f t="shared" si="74"/>
        <v>0</v>
      </c>
      <c r="BE48" s="177">
        <f t="shared" si="74"/>
        <v>0</v>
      </c>
      <c r="BF48" s="177">
        <f t="shared" si="74"/>
        <v>0</v>
      </c>
      <c r="BG48" s="177">
        <f t="shared" si="74"/>
        <v>0</v>
      </c>
      <c r="BH48" s="177">
        <f t="shared" si="74"/>
        <v>0</v>
      </c>
      <c r="BI48" s="177">
        <f t="shared" si="74"/>
        <v>0</v>
      </c>
      <c r="BJ48" s="177">
        <f t="shared" si="74"/>
        <v>0</v>
      </c>
      <c r="BK48" s="177">
        <f t="shared" si="74"/>
        <v>0</v>
      </c>
      <c r="BL48" s="177">
        <f t="shared" si="74"/>
        <v>0</v>
      </c>
      <c r="BM48" s="177">
        <f t="shared" si="74"/>
        <v>0</v>
      </c>
      <c r="BN48" s="177">
        <f t="shared" si="74"/>
        <v>0</v>
      </c>
      <c r="BO48" s="177">
        <f t="shared" si="74"/>
        <v>0</v>
      </c>
      <c r="BP48" s="177">
        <f t="shared" si="74"/>
        <v>0</v>
      </c>
      <c r="BQ48" s="177">
        <f t="shared" si="65"/>
        <v>0</v>
      </c>
      <c r="BR48" s="177">
        <f t="shared" si="65"/>
        <v>0</v>
      </c>
      <c r="BS48" s="177">
        <f t="shared" si="65"/>
        <v>0</v>
      </c>
      <c r="BT48" s="177">
        <f t="shared" si="29"/>
        <v>0</v>
      </c>
      <c r="BU48" s="177">
        <f t="shared" si="75"/>
        <v>0</v>
      </c>
      <c r="BV48" s="177">
        <f t="shared" si="75"/>
        <v>0</v>
      </c>
      <c r="BW48" s="177">
        <f t="shared" si="75"/>
        <v>0</v>
      </c>
      <c r="BX48" s="177">
        <f t="shared" si="75"/>
        <v>0</v>
      </c>
      <c r="BY48" s="177">
        <v>0</v>
      </c>
      <c r="BZ48" s="177">
        <f t="shared" si="76"/>
        <v>0</v>
      </c>
      <c r="CA48" s="177">
        <f t="shared" si="76"/>
        <v>0</v>
      </c>
      <c r="CB48" s="177">
        <f t="shared" si="76"/>
        <v>0</v>
      </c>
      <c r="CC48" s="177">
        <f t="shared" si="76"/>
        <v>0</v>
      </c>
      <c r="CD48" s="177">
        <f t="shared" si="32"/>
        <v>0</v>
      </c>
      <c r="CE48" s="177">
        <f t="shared" si="77"/>
        <v>0</v>
      </c>
      <c r="CF48" s="177">
        <f t="shared" si="77"/>
        <v>0</v>
      </c>
      <c r="CG48" s="177">
        <f t="shared" si="77"/>
        <v>0</v>
      </c>
      <c r="CH48" s="177">
        <f t="shared" si="77"/>
        <v>0</v>
      </c>
      <c r="CI48" s="177">
        <f t="shared" si="77"/>
        <v>0</v>
      </c>
      <c r="CJ48" s="177">
        <f t="shared" si="77"/>
        <v>0</v>
      </c>
      <c r="CK48" s="177">
        <f t="shared" si="77"/>
        <v>0</v>
      </c>
      <c r="CL48" s="177">
        <f t="shared" si="77"/>
        <v>0</v>
      </c>
      <c r="CM48" s="177">
        <f t="shared" si="77"/>
        <v>0</v>
      </c>
      <c r="CN48" s="177">
        <f t="shared" si="77"/>
        <v>0</v>
      </c>
      <c r="CO48" s="177">
        <f t="shared" si="77"/>
        <v>0</v>
      </c>
      <c r="CP48" s="177">
        <f t="shared" si="77"/>
        <v>0</v>
      </c>
      <c r="CQ48" s="177">
        <f t="shared" si="77"/>
        <v>0</v>
      </c>
      <c r="CR48" s="177">
        <f t="shared" si="77"/>
        <v>0</v>
      </c>
      <c r="CS48" s="177">
        <f t="shared" si="77"/>
        <v>0</v>
      </c>
      <c r="CT48" s="177">
        <f t="shared" si="77"/>
        <v>0</v>
      </c>
      <c r="CU48" s="177">
        <f t="shared" si="67"/>
        <v>0</v>
      </c>
      <c r="CV48" s="177">
        <f t="shared" si="67"/>
        <v>0</v>
      </c>
      <c r="CW48" s="177">
        <f t="shared" si="67"/>
        <v>0</v>
      </c>
      <c r="CX48" s="177">
        <f t="shared" si="33"/>
        <v>0</v>
      </c>
      <c r="CY48" s="177">
        <f t="shared" si="78"/>
        <v>0</v>
      </c>
      <c r="CZ48" s="177">
        <f t="shared" si="78"/>
        <v>0</v>
      </c>
      <c r="DA48" s="177">
        <f t="shared" si="78"/>
        <v>0</v>
      </c>
      <c r="DB48" s="177">
        <f t="shared" si="78"/>
        <v>0</v>
      </c>
      <c r="DC48" s="177">
        <f t="shared" si="78"/>
        <v>0</v>
      </c>
      <c r="DD48" s="177">
        <f t="shared" si="78"/>
        <v>0</v>
      </c>
      <c r="DE48" s="177">
        <f t="shared" si="78"/>
        <v>0</v>
      </c>
      <c r="DF48" s="177">
        <f t="shared" si="78"/>
        <v>0</v>
      </c>
      <c r="DG48" s="177">
        <f t="shared" si="78"/>
        <v>0</v>
      </c>
      <c r="DH48" s="177">
        <f t="shared" si="78"/>
        <v>0</v>
      </c>
      <c r="DI48" s="177">
        <f t="shared" si="78"/>
        <v>0</v>
      </c>
      <c r="DJ48" s="177">
        <f t="shared" si="78"/>
        <v>0</v>
      </c>
      <c r="DK48" s="177">
        <f t="shared" si="78"/>
        <v>0</v>
      </c>
      <c r="DL48" s="177">
        <f t="shared" si="78"/>
        <v>0</v>
      </c>
      <c r="DM48" s="177">
        <f t="shared" si="78"/>
        <v>0</v>
      </c>
      <c r="DN48" s="177">
        <f t="shared" si="78"/>
        <v>0</v>
      </c>
      <c r="DO48" s="177">
        <f t="shared" si="69"/>
        <v>0</v>
      </c>
      <c r="DP48" s="177">
        <f t="shared" si="69"/>
        <v>0</v>
      </c>
      <c r="DQ48" s="177">
        <f t="shared" si="69"/>
        <v>0</v>
      </c>
      <c r="DR48" s="177">
        <f t="shared" si="69"/>
        <v>0</v>
      </c>
      <c r="DS48" s="177">
        <f t="shared" si="69"/>
        <v>0</v>
      </c>
      <c r="DT48" s="177">
        <f t="shared" si="69"/>
        <v>0</v>
      </c>
      <c r="DU48" s="177">
        <f t="shared" si="69"/>
        <v>0</v>
      </c>
      <c r="DV48" s="177">
        <f t="shared" si="69"/>
        <v>0</v>
      </c>
      <c r="DW48" s="177">
        <f t="shared" si="34"/>
        <v>0</v>
      </c>
      <c r="DX48" s="177">
        <f t="shared" si="79"/>
        <v>0</v>
      </c>
      <c r="DY48" s="177">
        <f t="shared" si="79"/>
        <v>0</v>
      </c>
      <c r="DZ48" s="177">
        <f t="shared" si="79"/>
        <v>0</v>
      </c>
      <c r="EA48" s="177">
        <f t="shared" si="79"/>
        <v>0</v>
      </c>
      <c r="EB48" s="177">
        <f t="shared" si="79"/>
        <v>0</v>
      </c>
      <c r="EC48" s="177">
        <f t="shared" si="79"/>
        <v>0</v>
      </c>
      <c r="ED48" s="177">
        <f t="shared" si="79"/>
        <v>0</v>
      </c>
      <c r="EE48" s="177">
        <f t="shared" si="79"/>
        <v>0</v>
      </c>
      <c r="EF48" s="177">
        <f t="shared" si="79"/>
        <v>0</v>
      </c>
      <c r="EG48" s="177">
        <f t="shared" si="79"/>
        <v>0</v>
      </c>
      <c r="EH48" s="177">
        <f t="shared" si="79"/>
        <v>0</v>
      </c>
      <c r="EI48" s="177">
        <f t="shared" si="79"/>
        <v>0</v>
      </c>
      <c r="EJ48" s="177">
        <f t="shared" si="79"/>
        <v>0</v>
      </c>
      <c r="EK48" s="177">
        <f t="shared" si="79"/>
        <v>0</v>
      </c>
      <c r="EL48" s="177">
        <f t="shared" si="79"/>
        <v>0</v>
      </c>
      <c r="EM48" s="177">
        <f t="shared" si="79"/>
        <v>0</v>
      </c>
      <c r="EN48" s="177">
        <f t="shared" si="71"/>
        <v>0</v>
      </c>
      <c r="EO48" s="177">
        <f t="shared" si="71"/>
        <v>0</v>
      </c>
      <c r="EP48" s="177">
        <f t="shared" si="71"/>
        <v>0</v>
      </c>
      <c r="EQ48" s="177">
        <f t="shared" si="71"/>
        <v>0</v>
      </c>
      <c r="ER48" s="177">
        <f t="shared" si="71"/>
        <v>0</v>
      </c>
      <c r="ES48" s="177">
        <f t="shared" si="71"/>
        <v>0</v>
      </c>
      <c r="ET48" s="177">
        <f t="shared" si="71"/>
        <v>0</v>
      </c>
      <c r="EU48" s="177">
        <f t="shared" si="71"/>
        <v>0</v>
      </c>
      <c r="EV48" s="177">
        <f t="shared" si="35"/>
        <v>0</v>
      </c>
    </row>
    <row r="49" spans="1:152" x14ac:dyDescent="0.25">
      <c r="A49" s="84">
        <v>38292</v>
      </c>
      <c r="B49" s="177">
        <f t="shared" si="26"/>
        <v>0</v>
      </c>
      <c r="C49" s="177">
        <f t="shared" si="72"/>
        <v>0</v>
      </c>
      <c r="D49" s="177">
        <f t="shared" si="72"/>
        <v>0</v>
      </c>
      <c r="E49" s="177">
        <f t="shared" si="72"/>
        <v>0</v>
      </c>
      <c r="F49" s="177">
        <f t="shared" si="72"/>
        <v>0</v>
      </c>
      <c r="G49" s="177">
        <f t="shared" si="72"/>
        <v>0</v>
      </c>
      <c r="H49" s="177">
        <f t="shared" si="72"/>
        <v>0</v>
      </c>
      <c r="I49" s="177">
        <f t="shared" si="72"/>
        <v>0</v>
      </c>
      <c r="J49" s="177">
        <f t="shared" si="72"/>
        <v>0</v>
      </c>
      <c r="K49" s="177">
        <f t="shared" si="72"/>
        <v>0</v>
      </c>
      <c r="L49" s="177">
        <f t="shared" si="72"/>
        <v>0</v>
      </c>
      <c r="M49" s="177">
        <f t="shared" si="72"/>
        <v>0</v>
      </c>
      <c r="N49" s="177">
        <f t="shared" si="72"/>
        <v>0</v>
      </c>
      <c r="O49" s="177">
        <f t="shared" si="72"/>
        <v>0</v>
      </c>
      <c r="P49" s="177">
        <f t="shared" si="72"/>
        <v>0</v>
      </c>
      <c r="Q49" s="177">
        <f t="shared" si="72"/>
        <v>0</v>
      </c>
      <c r="R49" s="177">
        <f t="shared" si="72"/>
        <v>0</v>
      </c>
      <c r="S49" s="177">
        <f t="shared" si="61"/>
        <v>0</v>
      </c>
      <c r="T49" s="177">
        <f t="shared" si="61"/>
        <v>0</v>
      </c>
      <c r="U49" s="177">
        <f t="shared" si="61"/>
        <v>0</v>
      </c>
      <c r="V49" s="177">
        <f t="shared" si="61"/>
        <v>0</v>
      </c>
      <c r="W49" s="177">
        <f t="shared" si="61"/>
        <v>0</v>
      </c>
      <c r="X49" s="177">
        <f t="shared" si="61"/>
        <v>0</v>
      </c>
      <c r="Y49" s="177">
        <f t="shared" si="61"/>
        <v>0</v>
      </c>
      <c r="Z49" s="177">
        <f t="shared" si="61"/>
        <v>0</v>
      </c>
      <c r="AA49" s="177">
        <f t="shared" si="27"/>
        <v>0</v>
      </c>
      <c r="AB49" s="177">
        <f t="shared" si="73"/>
        <v>0</v>
      </c>
      <c r="AC49" s="177">
        <f t="shared" si="73"/>
        <v>0</v>
      </c>
      <c r="AD49" s="177">
        <f t="shared" si="73"/>
        <v>0</v>
      </c>
      <c r="AE49" s="177">
        <f t="shared" si="73"/>
        <v>0</v>
      </c>
      <c r="AF49" s="177">
        <f t="shared" si="73"/>
        <v>0</v>
      </c>
      <c r="AG49" s="177">
        <f t="shared" si="73"/>
        <v>0</v>
      </c>
      <c r="AH49" s="177">
        <f t="shared" si="73"/>
        <v>0</v>
      </c>
      <c r="AI49" s="177">
        <f t="shared" si="73"/>
        <v>0</v>
      </c>
      <c r="AJ49" s="177">
        <f t="shared" si="73"/>
        <v>0</v>
      </c>
      <c r="AK49" s="177">
        <f t="shared" si="73"/>
        <v>0</v>
      </c>
      <c r="AL49" s="177">
        <f t="shared" si="73"/>
        <v>0</v>
      </c>
      <c r="AM49" s="177">
        <f t="shared" si="73"/>
        <v>0</v>
      </c>
      <c r="AN49" s="177">
        <f t="shared" si="73"/>
        <v>0</v>
      </c>
      <c r="AO49" s="177">
        <f t="shared" si="73"/>
        <v>0</v>
      </c>
      <c r="AP49" s="177">
        <f t="shared" si="73"/>
        <v>0</v>
      </c>
      <c r="AQ49" s="177">
        <f t="shared" si="73"/>
        <v>0</v>
      </c>
      <c r="AR49" s="177">
        <f t="shared" si="63"/>
        <v>0</v>
      </c>
      <c r="AS49" s="177">
        <f t="shared" si="63"/>
        <v>0</v>
      </c>
      <c r="AT49" s="177">
        <f t="shared" si="63"/>
        <v>0</v>
      </c>
      <c r="AU49" s="177">
        <f t="shared" si="63"/>
        <v>0</v>
      </c>
      <c r="AV49" s="177">
        <f t="shared" si="63"/>
        <v>0</v>
      </c>
      <c r="AW49" s="177">
        <f t="shared" si="63"/>
        <v>0</v>
      </c>
      <c r="AX49" s="177">
        <f t="shared" si="63"/>
        <v>0</v>
      </c>
      <c r="AY49" s="177">
        <f t="shared" si="63"/>
        <v>0</v>
      </c>
      <c r="AZ49" s="177">
        <f t="shared" si="28"/>
        <v>0</v>
      </c>
      <c r="BA49" s="177">
        <f t="shared" si="74"/>
        <v>0</v>
      </c>
      <c r="BB49" s="177">
        <f t="shared" si="74"/>
        <v>0</v>
      </c>
      <c r="BC49" s="177">
        <f t="shared" si="74"/>
        <v>0</v>
      </c>
      <c r="BD49" s="177">
        <f t="shared" si="74"/>
        <v>0</v>
      </c>
      <c r="BE49" s="177">
        <f t="shared" si="74"/>
        <v>0</v>
      </c>
      <c r="BF49" s="177">
        <f t="shared" si="74"/>
        <v>0</v>
      </c>
      <c r="BG49" s="177">
        <f t="shared" si="74"/>
        <v>0</v>
      </c>
      <c r="BH49" s="177">
        <f t="shared" si="74"/>
        <v>0</v>
      </c>
      <c r="BI49" s="177">
        <f t="shared" si="74"/>
        <v>0</v>
      </c>
      <c r="BJ49" s="177">
        <f t="shared" si="74"/>
        <v>0</v>
      </c>
      <c r="BK49" s="177">
        <f t="shared" si="74"/>
        <v>0</v>
      </c>
      <c r="BL49" s="177">
        <f t="shared" si="74"/>
        <v>0</v>
      </c>
      <c r="BM49" s="177">
        <f t="shared" si="74"/>
        <v>0</v>
      </c>
      <c r="BN49" s="177">
        <f t="shared" si="74"/>
        <v>0</v>
      </c>
      <c r="BO49" s="177">
        <f t="shared" si="74"/>
        <v>0</v>
      </c>
      <c r="BP49" s="177">
        <f t="shared" si="74"/>
        <v>0</v>
      </c>
      <c r="BQ49" s="177">
        <f t="shared" si="65"/>
        <v>0</v>
      </c>
      <c r="BR49" s="177">
        <f t="shared" si="65"/>
        <v>0</v>
      </c>
      <c r="BS49" s="177">
        <f t="shared" si="65"/>
        <v>0</v>
      </c>
      <c r="BT49" s="177">
        <f t="shared" si="29"/>
        <v>0</v>
      </c>
      <c r="BU49" s="177">
        <f t="shared" si="75"/>
        <v>0</v>
      </c>
      <c r="BV49" s="177">
        <f t="shared" si="75"/>
        <v>0</v>
      </c>
      <c r="BW49" s="177">
        <f t="shared" si="75"/>
        <v>0</v>
      </c>
      <c r="BX49" s="177">
        <f t="shared" si="75"/>
        <v>0</v>
      </c>
      <c r="BY49" s="177">
        <v>0</v>
      </c>
      <c r="BZ49" s="177">
        <f t="shared" si="76"/>
        <v>0</v>
      </c>
      <c r="CA49" s="177">
        <f t="shared" si="76"/>
        <v>0</v>
      </c>
      <c r="CB49" s="177">
        <f t="shared" si="76"/>
        <v>0</v>
      </c>
      <c r="CC49" s="177">
        <f t="shared" si="76"/>
        <v>0</v>
      </c>
      <c r="CD49" s="177">
        <f t="shared" si="32"/>
        <v>0</v>
      </c>
      <c r="CE49" s="177">
        <f t="shared" si="77"/>
        <v>0</v>
      </c>
      <c r="CF49" s="177">
        <f t="shared" si="77"/>
        <v>0</v>
      </c>
      <c r="CG49" s="177">
        <f t="shared" si="77"/>
        <v>0</v>
      </c>
      <c r="CH49" s="177">
        <f t="shared" si="77"/>
        <v>0</v>
      </c>
      <c r="CI49" s="177">
        <f t="shared" si="77"/>
        <v>0</v>
      </c>
      <c r="CJ49" s="177">
        <f t="shared" si="77"/>
        <v>0</v>
      </c>
      <c r="CK49" s="177">
        <f t="shared" si="77"/>
        <v>0</v>
      </c>
      <c r="CL49" s="177">
        <f t="shared" si="77"/>
        <v>0</v>
      </c>
      <c r="CM49" s="177">
        <f t="shared" si="77"/>
        <v>0</v>
      </c>
      <c r="CN49" s="177">
        <f t="shared" si="77"/>
        <v>0</v>
      </c>
      <c r="CO49" s="177">
        <f t="shared" si="77"/>
        <v>0</v>
      </c>
      <c r="CP49" s="177">
        <f t="shared" si="77"/>
        <v>0</v>
      </c>
      <c r="CQ49" s="177">
        <f t="shared" si="77"/>
        <v>0</v>
      </c>
      <c r="CR49" s="177">
        <f t="shared" si="77"/>
        <v>0</v>
      </c>
      <c r="CS49" s="177">
        <f t="shared" si="77"/>
        <v>0</v>
      </c>
      <c r="CT49" s="177">
        <f t="shared" si="77"/>
        <v>0</v>
      </c>
      <c r="CU49" s="177">
        <f t="shared" si="67"/>
        <v>0</v>
      </c>
      <c r="CV49" s="177">
        <f t="shared" si="67"/>
        <v>0</v>
      </c>
      <c r="CW49" s="177">
        <f t="shared" si="67"/>
        <v>0</v>
      </c>
      <c r="CX49" s="177">
        <f t="shared" si="33"/>
        <v>0</v>
      </c>
      <c r="CY49" s="177">
        <f t="shared" si="78"/>
        <v>0</v>
      </c>
      <c r="CZ49" s="177">
        <f t="shared" si="78"/>
        <v>0</v>
      </c>
      <c r="DA49" s="177">
        <f t="shared" si="78"/>
        <v>0</v>
      </c>
      <c r="DB49" s="177">
        <f t="shared" si="78"/>
        <v>0</v>
      </c>
      <c r="DC49" s="177">
        <f t="shared" si="78"/>
        <v>0</v>
      </c>
      <c r="DD49" s="177">
        <f t="shared" si="78"/>
        <v>0</v>
      </c>
      <c r="DE49" s="177">
        <f t="shared" si="78"/>
        <v>0</v>
      </c>
      <c r="DF49" s="177">
        <f t="shared" si="78"/>
        <v>0</v>
      </c>
      <c r="DG49" s="177">
        <f t="shared" si="78"/>
        <v>0</v>
      </c>
      <c r="DH49" s="177">
        <f t="shared" si="78"/>
        <v>0</v>
      </c>
      <c r="DI49" s="177">
        <f t="shared" si="78"/>
        <v>0</v>
      </c>
      <c r="DJ49" s="177">
        <f t="shared" si="78"/>
        <v>0</v>
      </c>
      <c r="DK49" s="177">
        <f t="shared" si="78"/>
        <v>0</v>
      </c>
      <c r="DL49" s="177">
        <f t="shared" si="78"/>
        <v>0</v>
      </c>
      <c r="DM49" s="177">
        <f t="shared" si="78"/>
        <v>0</v>
      </c>
      <c r="DN49" s="177">
        <f t="shared" si="78"/>
        <v>0</v>
      </c>
      <c r="DO49" s="177">
        <f t="shared" si="69"/>
        <v>0</v>
      </c>
      <c r="DP49" s="177">
        <f t="shared" si="69"/>
        <v>0</v>
      </c>
      <c r="DQ49" s="177">
        <f t="shared" si="69"/>
        <v>0</v>
      </c>
      <c r="DR49" s="177">
        <f t="shared" si="69"/>
        <v>0</v>
      </c>
      <c r="DS49" s="177">
        <f t="shared" si="69"/>
        <v>0</v>
      </c>
      <c r="DT49" s="177">
        <f t="shared" si="69"/>
        <v>0</v>
      </c>
      <c r="DU49" s="177">
        <f t="shared" si="69"/>
        <v>0</v>
      </c>
      <c r="DV49" s="177">
        <f t="shared" si="69"/>
        <v>0</v>
      </c>
      <c r="DW49" s="177">
        <f t="shared" si="34"/>
        <v>0</v>
      </c>
      <c r="DX49" s="177">
        <f t="shared" si="79"/>
        <v>0</v>
      </c>
      <c r="DY49" s="177">
        <f t="shared" si="79"/>
        <v>0</v>
      </c>
      <c r="DZ49" s="177">
        <f t="shared" si="79"/>
        <v>0</v>
      </c>
      <c r="EA49" s="177">
        <f t="shared" si="79"/>
        <v>0</v>
      </c>
      <c r="EB49" s="177">
        <f t="shared" si="79"/>
        <v>0</v>
      </c>
      <c r="EC49" s="177">
        <f t="shared" si="79"/>
        <v>0</v>
      </c>
      <c r="ED49" s="177">
        <f t="shared" si="79"/>
        <v>0</v>
      </c>
      <c r="EE49" s="177">
        <f t="shared" si="79"/>
        <v>0</v>
      </c>
      <c r="EF49" s="177">
        <f t="shared" si="79"/>
        <v>0</v>
      </c>
      <c r="EG49" s="177">
        <f t="shared" si="79"/>
        <v>0</v>
      </c>
      <c r="EH49" s="177">
        <f t="shared" si="79"/>
        <v>0</v>
      </c>
      <c r="EI49" s="177">
        <f t="shared" si="79"/>
        <v>0</v>
      </c>
      <c r="EJ49" s="177">
        <f t="shared" si="79"/>
        <v>0</v>
      </c>
      <c r="EK49" s="177">
        <f t="shared" si="79"/>
        <v>0</v>
      </c>
      <c r="EL49" s="177">
        <f t="shared" si="79"/>
        <v>0</v>
      </c>
      <c r="EM49" s="177">
        <f t="shared" si="79"/>
        <v>0</v>
      </c>
      <c r="EN49" s="177">
        <f t="shared" si="71"/>
        <v>0</v>
      </c>
      <c r="EO49" s="177">
        <f t="shared" si="71"/>
        <v>0</v>
      </c>
      <c r="EP49" s="177">
        <f t="shared" si="71"/>
        <v>0</v>
      </c>
      <c r="EQ49" s="177">
        <f t="shared" si="71"/>
        <v>0</v>
      </c>
      <c r="ER49" s="177">
        <f t="shared" si="71"/>
        <v>0</v>
      </c>
      <c r="ES49" s="177">
        <f t="shared" si="71"/>
        <v>0</v>
      </c>
      <c r="ET49" s="177">
        <f t="shared" si="71"/>
        <v>0</v>
      </c>
      <c r="EU49" s="177">
        <f t="shared" si="71"/>
        <v>0</v>
      </c>
      <c r="EV49" s="177">
        <f t="shared" si="35"/>
        <v>0</v>
      </c>
    </row>
    <row r="50" spans="1:152" x14ac:dyDescent="0.25">
      <c r="A50" s="84">
        <v>38322</v>
      </c>
      <c r="B50" s="177">
        <f t="shared" si="26"/>
        <v>0</v>
      </c>
      <c r="C50" s="177">
        <f t="shared" si="72"/>
        <v>0</v>
      </c>
      <c r="D50" s="177">
        <f t="shared" si="72"/>
        <v>0</v>
      </c>
      <c r="E50" s="177">
        <f t="shared" si="72"/>
        <v>0</v>
      </c>
      <c r="F50" s="177">
        <f t="shared" si="72"/>
        <v>0</v>
      </c>
      <c r="G50" s="177">
        <f t="shared" si="72"/>
        <v>0</v>
      </c>
      <c r="H50" s="177">
        <f t="shared" si="72"/>
        <v>0</v>
      </c>
      <c r="I50" s="177">
        <f t="shared" si="72"/>
        <v>0</v>
      </c>
      <c r="J50" s="177">
        <f t="shared" si="72"/>
        <v>0</v>
      </c>
      <c r="K50" s="177">
        <f t="shared" si="72"/>
        <v>0</v>
      </c>
      <c r="L50" s="177">
        <f t="shared" si="72"/>
        <v>0</v>
      </c>
      <c r="M50" s="177">
        <f t="shared" si="72"/>
        <v>0</v>
      </c>
      <c r="N50" s="177">
        <f t="shared" si="72"/>
        <v>0</v>
      </c>
      <c r="O50" s="177">
        <f t="shared" si="72"/>
        <v>0</v>
      </c>
      <c r="P50" s="177">
        <f t="shared" si="72"/>
        <v>0</v>
      </c>
      <c r="Q50" s="177">
        <f t="shared" si="72"/>
        <v>0</v>
      </c>
      <c r="R50" s="177">
        <f t="shared" si="72"/>
        <v>0</v>
      </c>
      <c r="S50" s="177">
        <f t="shared" si="61"/>
        <v>0</v>
      </c>
      <c r="T50" s="177">
        <f t="shared" si="61"/>
        <v>0</v>
      </c>
      <c r="U50" s="177">
        <f t="shared" si="61"/>
        <v>0</v>
      </c>
      <c r="V50" s="177">
        <f t="shared" si="61"/>
        <v>0</v>
      </c>
      <c r="W50" s="177">
        <f t="shared" si="61"/>
        <v>0</v>
      </c>
      <c r="X50" s="177">
        <f t="shared" si="61"/>
        <v>0</v>
      </c>
      <c r="Y50" s="177">
        <f t="shared" si="61"/>
        <v>0</v>
      </c>
      <c r="Z50" s="177">
        <f t="shared" si="61"/>
        <v>0</v>
      </c>
      <c r="AA50" s="177">
        <f t="shared" si="27"/>
        <v>0</v>
      </c>
      <c r="AB50" s="177">
        <f t="shared" si="73"/>
        <v>0</v>
      </c>
      <c r="AC50" s="177">
        <f t="shared" si="73"/>
        <v>0</v>
      </c>
      <c r="AD50" s="177">
        <f t="shared" si="73"/>
        <v>0</v>
      </c>
      <c r="AE50" s="177">
        <f t="shared" si="73"/>
        <v>0</v>
      </c>
      <c r="AF50" s="177">
        <f t="shared" si="73"/>
        <v>0</v>
      </c>
      <c r="AG50" s="177">
        <f t="shared" si="73"/>
        <v>0</v>
      </c>
      <c r="AH50" s="177">
        <f t="shared" si="73"/>
        <v>0</v>
      </c>
      <c r="AI50" s="177">
        <f t="shared" si="73"/>
        <v>0</v>
      </c>
      <c r="AJ50" s="177">
        <f t="shared" si="73"/>
        <v>0</v>
      </c>
      <c r="AK50" s="177">
        <f t="shared" si="73"/>
        <v>0</v>
      </c>
      <c r="AL50" s="177">
        <f t="shared" si="73"/>
        <v>0</v>
      </c>
      <c r="AM50" s="177">
        <f t="shared" si="73"/>
        <v>0</v>
      </c>
      <c r="AN50" s="177">
        <f t="shared" si="73"/>
        <v>0</v>
      </c>
      <c r="AO50" s="177">
        <f t="shared" si="73"/>
        <v>0</v>
      </c>
      <c r="AP50" s="177">
        <f t="shared" si="73"/>
        <v>0</v>
      </c>
      <c r="AQ50" s="177">
        <f t="shared" si="73"/>
        <v>0</v>
      </c>
      <c r="AR50" s="177">
        <f t="shared" si="63"/>
        <v>0</v>
      </c>
      <c r="AS50" s="177">
        <f t="shared" si="63"/>
        <v>0</v>
      </c>
      <c r="AT50" s="177">
        <f t="shared" si="63"/>
        <v>0</v>
      </c>
      <c r="AU50" s="177">
        <f t="shared" si="63"/>
        <v>0</v>
      </c>
      <c r="AV50" s="177">
        <f t="shared" si="63"/>
        <v>0</v>
      </c>
      <c r="AW50" s="177">
        <f t="shared" si="63"/>
        <v>0</v>
      </c>
      <c r="AX50" s="177">
        <f t="shared" si="63"/>
        <v>0</v>
      </c>
      <c r="AY50" s="177">
        <f t="shared" si="63"/>
        <v>0</v>
      </c>
      <c r="AZ50" s="177">
        <f t="shared" si="28"/>
        <v>0</v>
      </c>
      <c r="BA50" s="177">
        <f t="shared" si="74"/>
        <v>0</v>
      </c>
      <c r="BB50" s="177">
        <f t="shared" si="74"/>
        <v>0</v>
      </c>
      <c r="BC50" s="177">
        <f t="shared" si="74"/>
        <v>0</v>
      </c>
      <c r="BD50" s="177">
        <f t="shared" si="74"/>
        <v>0</v>
      </c>
      <c r="BE50" s="177">
        <f t="shared" si="74"/>
        <v>0</v>
      </c>
      <c r="BF50" s="177">
        <f t="shared" si="74"/>
        <v>0</v>
      </c>
      <c r="BG50" s="177">
        <f t="shared" si="74"/>
        <v>0</v>
      </c>
      <c r="BH50" s="177">
        <f t="shared" si="74"/>
        <v>0</v>
      </c>
      <c r="BI50" s="177">
        <f t="shared" si="74"/>
        <v>0</v>
      </c>
      <c r="BJ50" s="177">
        <f t="shared" si="74"/>
        <v>0</v>
      </c>
      <c r="BK50" s="177">
        <f t="shared" si="74"/>
        <v>0</v>
      </c>
      <c r="BL50" s="177">
        <f t="shared" si="74"/>
        <v>0</v>
      </c>
      <c r="BM50" s="177">
        <f t="shared" si="74"/>
        <v>0</v>
      </c>
      <c r="BN50" s="177">
        <f t="shared" si="74"/>
        <v>0</v>
      </c>
      <c r="BO50" s="177">
        <f t="shared" si="74"/>
        <v>0</v>
      </c>
      <c r="BP50" s="177">
        <f t="shared" si="74"/>
        <v>0</v>
      </c>
      <c r="BQ50" s="177">
        <f t="shared" si="65"/>
        <v>0</v>
      </c>
      <c r="BR50" s="177">
        <f t="shared" si="65"/>
        <v>0</v>
      </c>
      <c r="BS50" s="177">
        <f t="shared" si="65"/>
        <v>0</v>
      </c>
      <c r="BT50" s="177">
        <f t="shared" si="29"/>
        <v>0</v>
      </c>
      <c r="BU50" s="177">
        <f t="shared" si="75"/>
        <v>0</v>
      </c>
      <c r="BV50" s="177">
        <f t="shared" si="75"/>
        <v>0</v>
      </c>
      <c r="BW50" s="177">
        <f t="shared" si="75"/>
        <v>0</v>
      </c>
      <c r="BX50" s="177">
        <f t="shared" si="75"/>
        <v>0</v>
      </c>
      <c r="BY50" s="177">
        <v>0</v>
      </c>
      <c r="BZ50" s="177">
        <f t="shared" si="76"/>
        <v>0</v>
      </c>
      <c r="CA50" s="177">
        <f t="shared" si="76"/>
        <v>0</v>
      </c>
      <c r="CB50" s="177">
        <f t="shared" si="76"/>
        <v>0</v>
      </c>
      <c r="CC50" s="177">
        <f t="shared" si="76"/>
        <v>0</v>
      </c>
      <c r="CD50" s="177">
        <f t="shared" si="32"/>
        <v>0</v>
      </c>
      <c r="CE50" s="177">
        <f t="shared" si="77"/>
        <v>0</v>
      </c>
      <c r="CF50" s="177">
        <f t="shared" si="77"/>
        <v>0</v>
      </c>
      <c r="CG50" s="177">
        <f t="shared" si="77"/>
        <v>0</v>
      </c>
      <c r="CH50" s="177">
        <f t="shared" si="77"/>
        <v>0</v>
      </c>
      <c r="CI50" s="177">
        <f t="shared" si="77"/>
        <v>0</v>
      </c>
      <c r="CJ50" s="177">
        <f t="shared" si="77"/>
        <v>0</v>
      </c>
      <c r="CK50" s="177">
        <f t="shared" si="77"/>
        <v>0</v>
      </c>
      <c r="CL50" s="177">
        <f t="shared" si="77"/>
        <v>0</v>
      </c>
      <c r="CM50" s="177">
        <f t="shared" si="77"/>
        <v>0</v>
      </c>
      <c r="CN50" s="177">
        <f t="shared" si="77"/>
        <v>0</v>
      </c>
      <c r="CO50" s="177">
        <f t="shared" si="77"/>
        <v>0</v>
      </c>
      <c r="CP50" s="177">
        <f t="shared" si="77"/>
        <v>0</v>
      </c>
      <c r="CQ50" s="177">
        <f t="shared" si="77"/>
        <v>0</v>
      </c>
      <c r="CR50" s="177">
        <f t="shared" si="77"/>
        <v>0</v>
      </c>
      <c r="CS50" s="177">
        <f t="shared" si="77"/>
        <v>0</v>
      </c>
      <c r="CT50" s="177">
        <f t="shared" si="77"/>
        <v>0</v>
      </c>
      <c r="CU50" s="177">
        <f t="shared" si="67"/>
        <v>0</v>
      </c>
      <c r="CV50" s="177">
        <f t="shared" si="67"/>
        <v>0</v>
      </c>
      <c r="CW50" s="177">
        <f t="shared" si="67"/>
        <v>0</v>
      </c>
      <c r="CX50" s="177">
        <f t="shared" si="33"/>
        <v>0</v>
      </c>
      <c r="CY50" s="177">
        <f t="shared" si="78"/>
        <v>0</v>
      </c>
      <c r="CZ50" s="177">
        <f t="shared" si="78"/>
        <v>0</v>
      </c>
      <c r="DA50" s="177">
        <f t="shared" si="78"/>
        <v>0</v>
      </c>
      <c r="DB50" s="177">
        <f t="shared" si="78"/>
        <v>0</v>
      </c>
      <c r="DC50" s="177">
        <f t="shared" si="78"/>
        <v>0</v>
      </c>
      <c r="DD50" s="177">
        <f t="shared" si="78"/>
        <v>0</v>
      </c>
      <c r="DE50" s="177">
        <f t="shared" si="78"/>
        <v>0</v>
      </c>
      <c r="DF50" s="177">
        <f t="shared" si="78"/>
        <v>0</v>
      </c>
      <c r="DG50" s="177">
        <f t="shared" si="78"/>
        <v>0</v>
      </c>
      <c r="DH50" s="177">
        <f t="shared" si="78"/>
        <v>0</v>
      </c>
      <c r="DI50" s="177">
        <f t="shared" si="78"/>
        <v>0</v>
      </c>
      <c r="DJ50" s="177">
        <f t="shared" si="78"/>
        <v>0</v>
      </c>
      <c r="DK50" s="177">
        <f t="shared" si="78"/>
        <v>0</v>
      </c>
      <c r="DL50" s="177">
        <f t="shared" si="78"/>
        <v>0</v>
      </c>
      <c r="DM50" s="177">
        <f t="shared" si="78"/>
        <v>0</v>
      </c>
      <c r="DN50" s="177">
        <f t="shared" si="78"/>
        <v>0</v>
      </c>
      <c r="DO50" s="177">
        <f t="shared" si="69"/>
        <v>0</v>
      </c>
      <c r="DP50" s="177">
        <f t="shared" si="69"/>
        <v>0</v>
      </c>
      <c r="DQ50" s="177">
        <f t="shared" si="69"/>
        <v>0</v>
      </c>
      <c r="DR50" s="177">
        <f t="shared" si="69"/>
        <v>0</v>
      </c>
      <c r="DS50" s="177">
        <f t="shared" si="69"/>
        <v>0</v>
      </c>
      <c r="DT50" s="177">
        <f t="shared" si="69"/>
        <v>0</v>
      </c>
      <c r="DU50" s="177">
        <f t="shared" si="69"/>
        <v>0</v>
      </c>
      <c r="DV50" s="177">
        <f t="shared" si="69"/>
        <v>0</v>
      </c>
      <c r="DW50" s="177">
        <f t="shared" si="34"/>
        <v>0</v>
      </c>
      <c r="DX50" s="177">
        <f t="shared" si="79"/>
        <v>0</v>
      </c>
      <c r="DY50" s="177">
        <f t="shared" si="79"/>
        <v>0</v>
      </c>
      <c r="DZ50" s="177">
        <f t="shared" si="79"/>
        <v>0</v>
      </c>
      <c r="EA50" s="177">
        <f t="shared" si="79"/>
        <v>0</v>
      </c>
      <c r="EB50" s="177">
        <f t="shared" si="79"/>
        <v>0</v>
      </c>
      <c r="EC50" s="177">
        <f t="shared" si="79"/>
        <v>0</v>
      </c>
      <c r="ED50" s="177">
        <f t="shared" si="79"/>
        <v>0</v>
      </c>
      <c r="EE50" s="177">
        <f t="shared" si="79"/>
        <v>0</v>
      </c>
      <c r="EF50" s="177">
        <f t="shared" si="79"/>
        <v>0</v>
      </c>
      <c r="EG50" s="177">
        <f t="shared" si="79"/>
        <v>0</v>
      </c>
      <c r="EH50" s="177">
        <f t="shared" si="79"/>
        <v>0</v>
      </c>
      <c r="EI50" s="177">
        <f t="shared" si="79"/>
        <v>0</v>
      </c>
      <c r="EJ50" s="177">
        <f t="shared" si="79"/>
        <v>0</v>
      </c>
      <c r="EK50" s="177">
        <f t="shared" si="79"/>
        <v>0</v>
      </c>
      <c r="EL50" s="177">
        <f t="shared" si="79"/>
        <v>0</v>
      </c>
      <c r="EM50" s="177">
        <f t="shared" si="79"/>
        <v>0</v>
      </c>
      <c r="EN50" s="177">
        <f t="shared" si="71"/>
        <v>0</v>
      </c>
      <c r="EO50" s="177">
        <f t="shared" si="71"/>
        <v>0</v>
      </c>
      <c r="EP50" s="177">
        <f t="shared" si="71"/>
        <v>0</v>
      </c>
      <c r="EQ50" s="177">
        <f t="shared" si="71"/>
        <v>0</v>
      </c>
      <c r="ER50" s="177">
        <f t="shared" si="71"/>
        <v>0</v>
      </c>
      <c r="ES50" s="177">
        <f t="shared" si="71"/>
        <v>0</v>
      </c>
      <c r="ET50" s="177">
        <f t="shared" si="71"/>
        <v>0</v>
      </c>
      <c r="EU50" s="177">
        <f t="shared" si="71"/>
        <v>0</v>
      </c>
      <c r="EV50" s="177">
        <f t="shared" si="35"/>
        <v>0</v>
      </c>
    </row>
    <row r="51" spans="1:152" x14ac:dyDescent="0.25">
      <c r="A51" s="84">
        <v>38353</v>
      </c>
      <c r="B51" s="177">
        <f t="shared" si="26"/>
        <v>0</v>
      </c>
      <c r="C51" s="177">
        <f t="shared" si="72"/>
        <v>0</v>
      </c>
      <c r="D51" s="177">
        <f t="shared" si="72"/>
        <v>0</v>
      </c>
      <c r="E51" s="177">
        <f t="shared" si="72"/>
        <v>0</v>
      </c>
      <c r="F51" s="177">
        <f t="shared" si="72"/>
        <v>0</v>
      </c>
      <c r="G51" s="177">
        <f t="shared" si="72"/>
        <v>0</v>
      </c>
      <c r="H51" s="177">
        <f t="shared" si="72"/>
        <v>0</v>
      </c>
      <c r="I51" s="177">
        <f t="shared" si="72"/>
        <v>0</v>
      </c>
      <c r="J51" s="177">
        <f t="shared" si="72"/>
        <v>0</v>
      </c>
      <c r="K51" s="177">
        <f t="shared" si="72"/>
        <v>0</v>
      </c>
      <c r="L51" s="177">
        <f t="shared" si="72"/>
        <v>0</v>
      </c>
      <c r="M51" s="177">
        <f t="shared" si="72"/>
        <v>0</v>
      </c>
      <c r="N51" s="177">
        <f t="shared" si="72"/>
        <v>0</v>
      </c>
      <c r="O51" s="177">
        <f t="shared" si="72"/>
        <v>0</v>
      </c>
      <c r="P51" s="177">
        <f t="shared" si="72"/>
        <v>0</v>
      </c>
      <c r="Q51" s="177">
        <f t="shared" si="72"/>
        <v>0</v>
      </c>
      <c r="R51" s="177">
        <f t="shared" si="72"/>
        <v>0</v>
      </c>
      <c r="S51" s="177">
        <f t="shared" si="61"/>
        <v>0</v>
      </c>
      <c r="T51" s="177">
        <f t="shared" si="61"/>
        <v>0</v>
      </c>
      <c r="U51" s="177">
        <f t="shared" si="61"/>
        <v>0</v>
      </c>
      <c r="V51" s="177">
        <f t="shared" si="61"/>
        <v>0</v>
      </c>
      <c r="W51" s="177">
        <f t="shared" si="61"/>
        <v>0</v>
      </c>
      <c r="X51" s="177">
        <f t="shared" si="61"/>
        <v>0</v>
      </c>
      <c r="Y51" s="177">
        <f t="shared" si="61"/>
        <v>0</v>
      </c>
      <c r="Z51" s="177">
        <f t="shared" si="61"/>
        <v>0</v>
      </c>
      <c r="AA51" s="177">
        <f t="shared" si="27"/>
        <v>0</v>
      </c>
      <c r="AB51" s="177">
        <f t="shared" si="73"/>
        <v>0</v>
      </c>
      <c r="AC51" s="177">
        <f t="shared" si="73"/>
        <v>0</v>
      </c>
      <c r="AD51" s="177">
        <f t="shared" si="73"/>
        <v>0</v>
      </c>
      <c r="AE51" s="177">
        <f t="shared" si="73"/>
        <v>0</v>
      </c>
      <c r="AF51" s="177">
        <f t="shared" si="73"/>
        <v>0</v>
      </c>
      <c r="AG51" s="177">
        <f t="shared" si="73"/>
        <v>0</v>
      </c>
      <c r="AH51" s="177">
        <f t="shared" si="73"/>
        <v>0</v>
      </c>
      <c r="AI51" s="177">
        <f t="shared" si="73"/>
        <v>0</v>
      </c>
      <c r="AJ51" s="177">
        <f t="shared" si="73"/>
        <v>0</v>
      </c>
      <c r="AK51" s="177">
        <f t="shared" si="73"/>
        <v>0</v>
      </c>
      <c r="AL51" s="177">
        <f t="shared" si="73"/>
        <v>0</v>
      </c>
      <c r="AM51" s="177">
        <f t="shared" si="73"/>
        <v>0</v>
      </c>
      <c r="AN51" s="177">
        <f t="shared" si="73"/>
        <v>0</v>
      </c>
      <c r="AO51" s="177">
        <f t="shared" si="73"/>
        <v>0</v>
      </c>
      <c r="AP51" s="177">
        <f t="shared" si="73"/>
        <v>0</v>
      </c>
      <c r="AQ51" s="177">
        <f t="shared" si="73"/>
        <v>0</v>
      </c>
      <c r="AR51" s="177">
        <f t="shared" si="63"/>
        <v>0</v>
      </c>
      <c r="AS51" s="177">
        <f t="shared" si="63"/>
        <v>0</v>
      </c>
      <c r="AT51" s="177">
        <f t="shared" si="63"/>
        <v>0</v>
      </c>
      <c r="AU51" s="177">
        <f t="shared" si="63"/>
        <v>0</v>
      </c>
      <c r="AV51" s="177">
        <f t="shared" si="63"/>
        <v>0</v>
      </c>
      <c r="AW51" s="177">
        <f t="shared" si="63"/>
        <v>0</v>
      </c>
      <c r="AX51" s="177">
        <f t="shared" si="63"/>
        <v>0</v>
      </c>
      <c r="AY51" s="177">
        <f t="shared" si="63"/>
        <v>0</v>
      </c>
      <c r="AZ51" s="177">
        <f t="shared" si="28"/>
        <v>0</v>
      </c>
      <c r="BA51" s="177">
        <f t="shared" si="74"/>
        <v>0</v>
      </c>
      <c r="BB51" s="177">
        <f t="shared" si="74"/>
        <v>0</v>
      </c>
      <c r="BC51" s="177">
        <f t="shared" si="74"/>
        <v>0</v>
      </c>
      <c r="BD51" s="177">
        <f t="shared" si="74"/>
        <v>0</v>
      </c>
      <c r="BE51" s="177">
        <f t="shared" si="74"/>
        <v>0</v>
      </c>
      <c r="BF51" s="177">
        <f t="shared" si="74"/>
        <v>0</v>
      </c>
      <c r="BG51" s="177">
        <f t="shared" si="74"/>
        <v>0</v>
      </c>
      <c r="BH51" s="177">
        <f t="shared" si="74"/>
        <v>0</v>
      </c>
      <c r="BI51" s="177">
        <f t="shared" si="74"/>
        <v>0</v>
      </c>
      <c r="BJ51" s="177">
        <f t="shared" si="74"/>
        <v>0</v>
      </c>
      <c r="BK51" s="177">
        <f t="shared" si="74"/>
        <v>0</v>
      </c>
      <c r="BL51" s="177">
        <f t="shared" si="74"/>
        <v>0</v>
      </c>
      <c r="BM51" s="177">
        <f t="shared" si="74"/>
        <v>0</v>
      </c>
      <c r="BN51" s="177">
        <f t="shared" si="74"/>
        <v>0</v>
      </c>
      <c r="BO51" s="177">
        <f t="shared" si="74"/>
        <v>0</v>
      </c>
      <c r="BP51" s="177">
        <f t="shared" si="74"/>
        <v>0</v>
      </c>
      <c r="BQ51" s="177">
        <f t="shared" si="65"/>
        <v>0</v>
      </c>
      <c r="BR51" s="177">
        <f t="shared" si="65"/>
        <v>0</v>
      </c>
      <c r="BS51" s="177">
        <f t="shared" si="65"/>
        <v>0</v>
      </c>
      <c r="BT51" s="177">
        <f t="shared" si="29"/>
        <v>0</v>
      </c>
      <c r="BU51" s="177">
        <f t="shared" si="75"/>
        <v>0</v>
      </c>
      <c r="BV51" s="177">
        <f t="shared" si="75"/>
        <v>0</v>
      </c>
      <c r="BW51" s="177">
        <f t="shared" si="75"/>
        <v>0</v>
      </c>
      <c r="BX51" s="177">
        <f t="shared" si="75"/>
        <v>0</v>
      </c>
      <c r="BY51" s="177">
        <v>0</v>
      </c>
      <c r="BZ51" s="177">
        <f t="shared" si="76"/>
        <v>0</v>
      </c>
      <c r="CA51" s="177">
        <f t="shared" si="76"/>
        <v>0</v>
      </c>
      <c r="CB51" s="177">
        <f t="shared" si="76"/>
        <v>0</v>
      </c>
      <c r="CC51" s="177">
        <f t="shared" si="76"/>
        <v>0</v>
      </c>
      <c r="CD51" s="177">
        <f t="shared" si="32"/>
        <v>0</v>
      </c>
      <c r="CE51" s="177">
        <f t="shared" si="77"/>
        <v>0</v>
      </c>
      <c r="CF51" s="177">
        <f t="shared" si="77"/>
        <v>0</v>
      </c>
      <c r="CG51" s="177">
        <f t="shared" si="77"/>
        <v>0</v>
      </c>
      <c r="CH51" s="177">
        <f t="shared" si="77"/>
        <v>0</v>
      </c>
      <c r="CI51" s="177">
        <f t="shared" si="77"/>
        <v>0</v>
      </c>
      <c r="CJ51" s="177">
        <f t="shared" si="77"/>
        <v>0</v>
      </c>
      <c r="CK51" s="177">
        <f t="shared" si="77"/>
        <v>0</v>
      </c>
      <c r="CL51" s="177">
        <f t="shared" si="77"/>
        <v>0</v>
      </c>
      <c r="CM51" s="177">
        <f t="shared" si="77"/>
        <v>0</v>
      </c>
      <c r="CN51" s="177">
        <f t="shared" si="77"/>
        <v>0</v>
      </c>
      <c r="CO51" s="177">
        <f t="shared" si="77"/>
        <v>0</v>
      </c>
      <c r="CP51" s="177">
        <f t="shared" si="77"/>
        <v>0</v>
      </c>
      <c r="CQ51" s="177">
        <f t="shared" si="77"/>
        <v>0</v>
      </c>
      <c r="CR51" s="177">
        <f t="shared" si="77"/>
        <v>0</v>
      </c>
      <c r="CS51" s="177">
        <f t="shared" si="77"/>
        <v>0</v>
      </c>
      <c r="CT51" s="177">
        <f t="shared" si="77"/>
        <v>0</v>
      </c>
      <c r="CU51" s="177">
        <f t="shared" si="67"/>
        <v>0</v>
      </c>
      <c r="CV51" s="177">
        <f t="shared" si="67"/>
        <v>0</v>
      </c>
      <c r="CW51" s="177">
        <f t="shared" si="67"/>
        <v>0</v>
      </c>
      <c r="CX51" s="177">
        <f t="shared" si="33"/>
        <v>0</v>
      </c>
      <c r="CY51" s="177">
        <f t="shared" si="78"/>
        <v>0</v>
      </c>
      <c r="CZ51" s="177">
        <f t="shared" si="78"/>
        <v>0</v>
      </c>
      <c r="DA51" s="177">
        <f t="shared" si="78"/>
        <v>0</v>
      </c>
      <c r="DB51" s="177">
        <f t="shared" si="78"/>
        <v>0</v>
      </c>
      <c r="DC51" s="177">
        <f t="shared" si="78"/>
        <v>0</v>
      </c>
      <c r="DD51" s="177">
        <f t="shared" si="78"/>
        <v>0</v>
      </c>
      <c r="DE51" s="177">
        <f t="shared" si="78"/>
        <v>0</v>
      </c>
      <c r="DF51" s="177">
        <f t="shared" si="78"/>
        <v>0</v>
      </c>
      <c r="DG51" s="177">
        <f t="shared" si="78"/>
        <v>0</v>
      </c>
      <c r="DH51" s="177">
        <f t="shared" si="78"/>
        <v>0</v>
      </c>
      <c r="DI51" s="177">
        <f t="shared" si="78"/>
        <v>0</v>
      </c>
      <c r="DJ51" s="177">
        <f t="shared" si="78"/>
        <v>0</v>
      </c>
      <c r="DK51" s="177">
        <f t="shared" si="78"/>
        <v>0</v>
      </c>
      <c r="DL51" s="177">
        <f t="shared" si="78"/>
        <v>0</v>
      </c>
      <c r="DM51" s="177">
        <f t="shared" si="78"/>
        <v>0</v>
      </c>
      <c r="DN51" s="177">
        <f t="shared" si="78"/>
        <v>0</v>
      </c>
      <c r="DO51" s="177">
        <f t="shared" si="69"/>
        <v>0</v>
      </c>
      <c r="DP51" s="177">
        <f t="shared" si="69"/>
        <v>0</v>
      </c>
      <c r="DQ51" s="177">
        <f t="shared" si="69"/>
        <v>0</v>
      </c>
      <c r="DR51" s="177">
        <f t="shared" si="69"/>
        <v>0</v>
      </c>
      <c r="DS51" s="177">
        <f t="shared" si="69"/>
        <v>0</v>
      </c>
      <c r="DT51" s="177">
        <f t="shared" si="69"/>
        <v>0</v>
      </c>
      <c r="DU51" s="177">
        <f t="shared" si="69"/>
        <v>0</v>
      </c>
      <c r="DV51" s="177">
        <f t="shared" si="69"/>
        <v>0</v>
      </c>
      <c r="DW51" s="177">
        <f t="shared" si="34"/>
        <v>0</v>
      </c>
      <c r="DX51" s="177">
        <f t="shared" si="79"/>
        <v>0</v>
      </c>
      <c r="DY51" s="177">
        <f t="shared" si="79"/>
        <v>0</v>
      </c>
      <c r="DZ51" s="177">
        <f t="shared" si="79"/>
        <v>0</v>
      </c>
      <c r="EA51" s="177">
        <f t="shared" si="79"/>
        <v>0</v>
      </c>
      <c r="EB51" s="177">
        <f t="shared" si="79"/>
        <v>0</v>
      </c>
      <c r="EC51" s="177">
        <f t="shared" si="79"/>
        <v>0</v>
      </c>
      <c r="ED51" s="177">
        <f t="shared" si="79"/>
        <v>0</v>
      </c>
      <c r="EE51" s="177">
        <f t="shared" si="79"/>
        <v>0</v>
      </c>
      <c r="EF51" s="177">
        <f t="shared" si="79"/>
        <v>0</v>
      </c>
      <c r="EG51" s="177">
        <f t="shared" si="79"/>
        <v>0</v>
      </c>
      <c r="EH51" s="177">
        <f t="shared" si="79"/>
        <v>0</v>
      </c>
      <c r="EI51" s="177">
        <f t="shared" si="79"/>
        <v>0</v>
      </c>
      <c r="EJ51" s="177">
        <f t="shared" si="79"/>
        <v>0</v>
      </c>
      <c r="EK51" s="177">
        <f t="shared" si="79"/>
        <v>0</v>
      </c>
      <c r="EL51" s="177">
        <f t="shared" si="79"/>
        <v>0</v>
      </c>
      <c r="EM51" s="177">
        <f t="shared" si="79"/>
        <v>0</v>
      </c>
      <c r="EN51" s="177">
        <f t="shared" si="71"/>
        <v>0</v>
      </c>
      <c r="EO51" s="177">
        <f t="shared" si="71"/>
        <v>0</v>
      </c>
      <c r="EP51" s="177">
        <f t="shared" si="71"/>
        <v>0</v>
      </c>
      <c r="EQ51" s="177">
        <f t="shared" si="71"/>
        <v>0</v>
      </c>
      <c r="ER51" s="177">
        <f t="shared" si="71"/>
        <v>0</v>
      </c>
      <c r="ES51" s="177">
        <f t="shared" si="71"/>
        <v>0</v>
      </c>
      <c r="ET51" s="177">
        <f t="shared" si="71"/>
        <v>0</v>
      </c>
      <c r="EU51" s="177">
        <f t="shared" si="71"/>
        <v>0</v>
      </c>
      <c r="EV51" s="177">
        <f t="shared" si="35"/>
        <v>0</v>
      </c>
    </row>
    <row r="52" spans="1:152" x14ac:dyDescent="0.25">
      <c r="A52" s="84">
        <v>38384</v>
      </c>
      <c r="B52" s="177">
        <f t="shared" si="26"/>
        <v>0</v>
      </c>
      <c r="C52" s="177">
        <f t="shared" si="72"/>
        <v>0</v>
      </c>
      <c r="D52" s="177">
        <f t="shared" si="72"/>
        <v>0</v>
      </c>
      <c r="E52" s="177">
        <f t="shared" si="72"/>
        <v>0</v>
      </c>
      <c r="F52" s="177">
        <f t="shared" si="72"/>
        <v>0</v>
      </c>
      <c r="G52" s="177">
        <f t="shared" si="72"/>
        <v>0</v>
      </c>
      <c r="H52" s="177">
        <f t="shared" si="72"/>
        <v>0</v>
      </c>
      <c r="I52" s="177">
        <f t="shared" si="72"/>
        <v>0</v>
      </c>
      <c r="J52" s="177">
        <f t="shared" si="72"/>
        <v>0</v>
      </c>
      <c r="K52" s="177">
        <f t="shared" si="72"/>
        <v>0</v>
      </c>
      <c r="L52" s="177">
        <f t="shared" si="72"/>
        <v>0</v>
      </c>
      <c r="M52" s="177">
        <f t="shared" si="72"/>
        <v>0</v>
      </c>
      <c r="N52" s="177">
        <f t="shared" si="72"/>
        <v>0</v>
      </c>
      <c r="O52" s="177">
        <f t="shared" si="72"/>
        <v>0</v>
      </c>
      <c r="P52" s="177">
        <f t="shared" si="72"/>
        <v>0</v>
      </c>
      <c r="Q52" s="177">
        <f t="shared" si="72"/>
        <v>0</v>
      </c>
      <c r="R52" s="177">
        <f t="shared" si="72"/>
        <v>0</v>
      </c>
      <c r="S52" s="177">
        <f t="shared" si="61"/>
        <v>0</v>
      </c>
      <c r="T52" s="177">
        <f t="shared" si="61"/>
        <v>0</v>
      </c>
      <c r="U52" s="177">
        <f t="shared" si="61"/>
        <v>0</v>
      </c>
      <c r="V52" s="177">
        <f t="shared" si="61"/>
        <v>0</v>
      </c>
      <c r="W52" s="177">
        <f t="shared" si="61"/>
        <v>0</v>
      </c>
      <c r="X52" s="177">
        <f t="shared" si="61"/>
        <v>0</v>
      </c>
      <c r="Y52" s="177">
        <f t="shared" si="61"/>
        <v>0</v>
      </c>
      <c r="Z52" s="177">
        <f t="shared" si="61"/>
        <v>0</v>
      </c>
      <c r="AA52" s="177">
        <f t="shared" si="27"/>
        <v>0</v>
      </c>
      <c r="AB52" s="177">
        <f t="shared" si="73"/>
        <v>0</v>
      </c>
      <c r="AC52" s="177">
        <f t="shared" si="73"/>
        <v>0</v>
      </c>
      <c r="AD52" s="177">
        <f t="shared" si="73"/>
        <v>0</v>
      </c>
      <c r="AE52" s="177">
        <f t="shared" si="73"/>
        <v>0</v>
      </c>
      <c r="AF52" s="177">
        <f t="shared" si="73"/>
        <v>0</v>
      </c>
      <c r="AG52" s="177">
        <f t="shared" si="73"/>
        <v>0</v>
      </c>
      <c r="AH52" s="177">
        <f t="shared" si="73"/>
        <v>0</v>
      </c>
      <c r="AI52" s="177">
        <f t="shared" si="73"/>
        <v>0</v>
      </c>
      <c r="AJ52" s="177">
        <f t="shared" si="73"/>
        <v>0</v>
      </c>
      <c r="AK52" s="177">
        <f t="shared" si="73"/>
        <v>0</v>
      </c>
      <c r="AL52" s="177">
        <f t="shared" si="73"/>
        <v>0</v>
      </c>
      <c r="AM52" s="177">
        <f t="shared" si="73"/>
        <v>0</v>
      </c>
      <c r="AN52" s="177">
        <f t="shared" si="73"/>
        <v>0</v>
      </c>
      <c r="AO52" s="177">
        <f t="shared" si="73"/>
        <v>0</v>
      </c>
      <c r="AP52" s="177">
        <f t="shared" si="73"/>
        <v>0</v>
      </c>
      <c r="AQ52" s="177">
        <f t="shared" si="73"/>
        <v>0</v>
      </c>
      <c r="AR52" s="177">
        <f t="shared" si="63"/>
        <v>0</v>
      </c>
      <c r="AS52" s="177">
        <f t="shared" si="63"/>
        <v>0</v>
      </c>
      <c r="AT52" s="177">
        <f t="shared" si="63"/>
        <v>0</v>
      </c>
      <c r="AU52" s="177">
        <f t="shared" si="63"/>
        <v>0</v>
      </c>
      <c r="AV52" s="177">
        <f t="shared" si="63"/>
        <v>0</v>
      </c>
      <c r="AW52" s="177">
        <f t="shared" si="63"/>
        <v>0</v>
      </c>
      <c r="AX52" s="177">
        <f t="shared" si="63"/>
        <v>0</v>
      </c>
      <c r="AY52" s="177">
        <f t="shared" si="63"/>
        <v>0</v>
      </c>
      <c r="AZ52" s="177">
        <f t="shared" si="28"/>
        <v>0</v>
      </c>
      <c r="BA52" s="177">
        <f t="shared" si="74"/>
        <v>0</v>
      </c>
      <c r="BB52" s="177">
        <f t="shared" si="74"/>
        <v>0</v>
      </c>
      <c r="BC52" s="177">
        <f t="shared" si="74"/>
        <v>0</v>
      </c>
      <c r="BD52" s="177">
        <f t="shared" si="74"/>
        <v>0</v>
      </c>
      <c r="BE52" s="177">
        <f t="shared" si="74"/>
        <v>0</v>
      </c>
      <c r="BF52" s="177">
        <f t="shared" si="74"/>
        <v>0</v>
      </c>
      <c r="BG52" s="177">
        <f t="shared" si="74"/>
        <v>0</v>
      </c>
      <c r="BH52" s="177">
        <f t="shared" si="74"/>
        <v>0</v>
      </c>
      <c r="BI52" s="177">
        <f t="shared" si="74"/>
        <v>0</v>
      </c>
      <c r="BJ52" s="177">
        <f t="shared" si="74"/>
        <v>0</v>
      </c>
      <c r="BK52" s="177">
        <f t="shared" si="74"/>
        <v>0</v>
      </c>
      <c r="BL52" s="177">
        <f t="shared" si="74"/>
        <v>0</v>
      </c>
      <c r="BM52" s="177">
        <f t="shared" si="74"/>
        <v>0</v>
      </c>
      <c r="BN52" s="177">
        <f t="shared" si="74"/>
        <v>0</v>
      </c>
      <c r="BO52" s="177">
        <f t="shared" si="74"/>
        <v>0</v>
      </c>
      <c r="BP52" s="177">
        <f t="shared" si="74"/>
        <v>0</v>
      </c>
      <c r="BQ52" s="177">
        <f t="shared" si="65"/>
        <v>0</v>
      </c>
      <c r="BR52" s="177">
        <f t="shared" si="65"/>
        <v>0</v>
      </c>
      <c r="BS52" s="177">
        <f t="shared" si="65"/>
        <v>0</v>
      </c>
      <c r="BT52" s="177">
        <f t="shared" si="29"/>
        <v>0</v>
      </c>
      <c r="BU52" s="177">
        <f t="shared" si="75"/>
        <v>0</v>
      </c>
      <c r="BV52" s="177">
        <f t="shared" si="75"/>
        <v>0</v>
      </c>
      <c r="BW52" s="177">
        <f t="shared" si="75"/>
        <v>0</v>
      </c>
      <c r="BX52" s="177">
        <f t="shared" si="75"/>
        <v>0</v>
      </c>
      <c r="BY52" s="177">
        <v>0</v>
      </c>
      <c r="BZ52" s="177">
        <f t="shared" si="76"/>
        <v>0</v>
      </c>
      <c r="CA52" s="177">
        <f t="shared" si="76"/>
        <v>0</v>
      </c>
      <c r="CB52" s="177">
        <f t="shared" si="76"/>
        <v>0</v>
      </c>
      <c r="CC52" s="177">
        <f t="shared" si="76"/>
        <v>0</v>
      </c>
      <c r="CD52" s="177">
        <f t="shared" si="32"/>
        <v>0</v>
      </c>
      <c r="CE52" s="177">
        <f t="shared" si="77"/>
        <v>0</v>
      </c>
      <c r="CF52" s="177">
        <f t="shared" si="77"/>
        <v>0</v>
      </c>
      <c r="CG52" s="177">
        <f t="shared" si="77"/>
        <v>0</v>
      </c>
      <c r="CH52" s="177">
        <f t="shared" si="77"/>
        <v>0</v>
      </c>
      <c r="CI52" s="177">
        <f t="shared" si="77"/>
        <v>0</v>
      </c>
      <c r="CJ52" s="177">
        <f t="shared" si="77"/>
        <v>0</v>
      </c>
      <c r="CK52" s="177">
        <f t="shared" si="77"/>
        <v>0</v>
      </c>
      <c r="CL52" s="177">
        <f t="shared" si="77"/>
        <v>0</v>
      </c>
      <c r="CM52" s="177">
        <f t="shared" si="77"/>
        <v>0</v>
      </c>
      <c r="CN52" s="177">
        <f t="shared" si="77"/>
        <v>0</v>
      </c>
      <c r="CO52" s="177">
        <f t="shared" si="77"/>
        <v>0</v>
      </c>
      <c r="CP52" s="177">
        <f t="shared" si="77"/>
        <v>0</v>
      </c>
      <c r="CQ52" s="177">
        <f t="shared" si="77"/>
        <v>0</v>
      </c>
      <c r="CR52" s="177">
        <f t="shared" si="77"/>
        <v>0</v>
      </c>
      <c r="CS52" s="177">
        <f t="shared" si="77"/>
        <v>0</v>
      </c>
      <c r="CT52" s="177">
        <f t="shared" si="77"/>
        <v>0</v>
      </c>
      <c r="CU52" s="177">
        <f t="shared" si="67"/>
        <v>0</v>
      </c>
      <c r="CV52" s="177">
        <f t="shared" si="67"/>
        <v>0</v>
      </c>
      <c r="CW52" s="177">
        <f t="shared" si="67"/>
        <v>0</v>
      </c>
      <c r="CX52" s="177">
        <f t="shared" si="33"/>
        <v>0</v>
      </c>
      <c r="CY52" s="177">
        <f t="shared" si="78"/>
        <v>0</v>
      </c>
      <c r="CZ52" s="177">
        <f t="shared" si="78"/>
        <v>0</v>
      </c>
      <c r="DA52" s="177">
        <f t="shared" si="78"/>
        <v>0</v>
      </c>
      <c r="DB52" s="177">
        <f t="shared" si="78"/>
        <v>0</v>
      </c>
      <c r="DC52" s="177">
        <f t="shared" si="78"/>
        <v>0</v>
      </c>
      <c r="DD52" s="177">
        <f t="shared" si="78"/>
        <v>0</v>
      </c>
      <c r="DE52" s="177">
        <f t="shared" si="78"/>
        <v>0</v>
      </c>
      <c r="DF52" s="177">
        <f t="shared" si="78"/>
        <v>0</v>
      </c>
      <c r="DG52" s="177">
        <f t="shared" si="78"/>
        <v>0</v>
      </c>
      <c r="DH52" s="177">
        <f t="shared" si="78"/>
        <v>0</v>
      </c>
      <c r="DI52" s="177">
        <f t="shared" si="78"/>
        <v>0</v>
      </c>
      <c r="DJ52" s="177">
        <f t="shared" si="78"/>
        <v>0</v>
      </c>
      <c r="DK52" s="177">
        <f t="shared" si="78"/>
        <v>0</v>
      </c>
      <c r="DL52" s="177">
        <f t="shared" si="78"/>
        <v>0</v>
      </c>
      <c r="DM52" s="177">
        <f t="shared" si="78"/>
        <v>0</v>
      </c>
      <c r="DN52" s="177">
        <f t="shared" si="78"/>
        <v>0</v>
      </c>
      <c r="DO52" s="177">
        <f t="shared" si="69"/>
        <v>0</v>
      </c>
      <c r="DP52" s="177">
        <f t="shared" si="69"/>
        <v>0</v>
      </c>
      <c r="DQ52" s="177">
        <f t="shared" si="69"/>
        <v>0</v>
      </c>
      <c r="DR52" s="177">
        <f t="shared" si="69"/>
        <v>0</v>
      </c>
      <c r="DS52" s="177">
        <f t="shared" si="69"/>
        <v>0</v>
      </c>
      <c r="DT52" s="177">
        <f t="shared" si="69"/>
        <v>0</v>
      </c>
      <c r="DU52" s="177">
        <f t="shared" si="69"/>
        <v>0</v>
      </c>
      <c r="DV52" s="177">
        <f t="shared" si="69"/>
        <v>0</v>
      </c>
      <c r="DW52" s="177">
        <f t="shared" si="34"/>
        <v>0</v>
      </c>
      <c r="DX52" s="177">
        <f t="shared" si="79"/>
        <v>0</v>
      </c>
      <c r="DY52" s="177">
        <f t="shared" si="79"/>
        <v>0</v>
      </c>
      <c r="DZ52" s="177">
        <f t="shared" si="79"/>
        <v>0</v>
      </c>
      <c r="EA52" s="177">
        <f t="shared" si="79"/>
        <v>0</v>
      </c>
      <c r="EB52" s="177">
        <f t="shared" si="79"/>
        <v>0</v>
      </c>
      <c r="EC52" s="177">
        <f t="shared" si="79"/>
        <v>0</v>
      </c>
      <c r="ED52" s="177">
        <f t="shared" si="79"/>
        <v>0</v>
      </c>
      <c r="EE52" s="177">
        <f t="shared" si="79"/>
        <v>0</v>
      </c>
      <c r="EF52" s="177">
        <f t="shared" si="79"/>
        <v>0</v>
      </c>
      <c r="EG52" s="177">
        <f t="shared" si="79"/>
        <v>0</v>
      </c>
      <c r="EH52" s="177">
        <f t="shared" si="79"/>
        <v>0</v>
      </c>
      <c r="EI52" s="177">
        <f t="shared" si="79"/>
        <v>0</v>
      </c>
      <c r="EJ52" s="177">
        <f t="shared" si="79"/>
        <v>0</v>
      </c>
      <c r="EK52" s="177">
        <f t="shared" si="79"/>
        <v>0</v>
      </c>
      <c r="EL52" s="177">
        <f t="shared" si="79"/>
        <v>0</v>
      </c>
      <c r="EM52" s="177">
        <f t="shared" si="79"/>
        <v>0</v>
      </c>
      <c r="EN52" s="177">
        <f t="shared" si="71"/>
        <v>0</v>
      </c>
      <c r="EO52" s="177">
        <f t="shared" si="71"/>
        <v>0</v>
      </c>
      <c r="EP52" s="177">
        <f t="shared" si="71"/>
        <v>0</v>
      </c>
      <c r="EQ52" s="177">
        <f t="shared" si="71"/>
        <v>0</v>
      </c>
      <c r="ER52" s="177">
        <f t="shared" si="71"/>
        <v>0</v>
      </c>
      <c r="ES52" s="177">
        <f t="shared" si="71"/>
        <v>0</v>
      </c>
      <c r="ET52" s="177">
        <f t="shared" si="71"/>
        <v>0</v>
      </c>
      <c r="EU52" s="177">
        <f t="shared" si="71"/>
        <v>0</v>
      </c>
      <c r="EV52" s="177">
        <f t="shared" si="35"/>
        <v>0</v>
      </c>
    </row>
    <row r="53" spans="1:152" x14ac:dyDescent="0.25">
      <c r="A53" s="84">
        <v>38412</v>
      </c>
      <c r="B53" s="177">
        <f t="shared" si="26"/>
        <v>0</v>
      </c>
      <c r="C53" s="177">
        <f t="shared" si="72"/>
        <v>0</v>
      </c>
      <c r="D53" s="177">
        <f t="shared" si="72"/>
        <v>0</v>
      </c>
      <c r="E53" s="177">
        <f t="shared" si="72"/>
        <v>0</v>
      </c>
      <c r="F53" s="177">
        <f t="shared" si="72"/>
        <v>0</v>
      </c>
      <c r="G53" s="177">
        <f t="shared" si="72"/>
        <v>0</v>
      </c>
      <c r="H53" s="177">
        <f t="shared" si="72"/>
        <v>0</v>
      </c>
      <c r="I53" s="177">
        <f t="shared" si="72"/>
        <v>0</v>
      </c>
      <c r="J53" s="177">
        <f t="shared" si="72"/>
        <v>0</v>
      </c>
      <c r="K53" s="177">
        <f t="shared" si="72"/>
        <v>0</v>
      </c>
      <c r="L53" s="177">
        <f t="shared" si="72"/>
        <v>0</v>
      </c>
      <c r="M53" s="177">
        <f t="shared" si="72"/>
        <v>0</v>
      </c>
      <c r="N53" s="177">
        <f t="shared" si="72"/>
        <v>0</v>
      </c>
      <c r="O53" s="177">
        <f t="shared" si="72"/>
        <v>0</v>
      </c>
      <c r="P53" s="177">
        <f t="shared" si="72"/>
        <v>0</v>
      </c>
      <c r="Q53" s="177">
        <f t="shared" si="72"/>
        <v>0</v>
      </c>
      <c r="R53" s="177">
        <f t="shared" ref="R53:Z58" si="80">(($B53-$AA53)*R$2)+$AA53</f>
        <v>0</v>
      </c>
      <c r="S53" s="177">
        <f t="shared" si="80"/>
        <v>0</v>
      </c>
      <c r="T53" s="177">
        <f t="shared" si="80"/>
        <v>0</v>
      </c>
      <c r="U53" s="177">
        <f t="shared" si="80"/>
        <v>0</v>
      </c>
      <c r="V53" s="177">
        <f t="shared" si="80"/>
        <v>0</v>
      </c>
      <c r="W53" s="177">
        <f t="shared" si="80"/>
        <v>0</v>
      </c>
      <c r="X53" s="177">
        <f t="shared" si="80"/>
        <v>0</v>
      </c>
      <c r="Y53" s="177">
        <f t="shared" si="80"/>
        <v>0</v>
      </c>
      <c r="Z53" s="177">
        <f t="shared" si="80"/>
        <v>0</v>
      </c>
      <c r="AA53" s="177">
        <f t="shared" si="27"/>
        <v>0</v>
      </c>
      <c r="AB53" s="177">
        <f t="shared" si="73"/>
        <v>0</v>
      </c>
      <c r="AC53" s="177">
        <f t="shared" si="73"/>
        <v>0</v>
      </c>
      <c r="AD53" s="177">
        <f t="shared" si="73"/>
        <v>0</v>
      </c>
      <c r="AE53" s="177">
        <f t="shared" si="73"/>
        <v>0</v>
      </c>
      <c r="AF53" s="177">
        <f t="shared" si="73"/>
        <v>0</v>
      </c>
      <c r="AG53" s="177">
        <f t="shared" si="73"/>
        <v>0</v>
      </c>
      <c r="AH53" s="177">
        <f t="shared" si="73"/>
        <v>0</v>
      </c>
      <c r="AI53" s="177">
        <f t="shared" si="73"/>
        <v>0</v>
      </c>
      <c r="AJ53" s="177">
        <f t="shared" si="73"/>
        <v>0</v>
      </c>
      <c r="AK53" s="177">
        <f t="shared" si="73"/>
        <v>0</v>
      </c>
      <c r="AL53" s="177">
        <f t="shared" si="73"/>
        <v>0</v>
      </c>
      <c r="AM53" s="177">
        <f t="shared" si="73"/>
        <v>0</v>
      </c>
      <c r="AN53" s="177">
        <f t="shared" si="73"/>
        <v>0</v>
      </c>
      <c r="AO53" s="177">
        <f t="shared" si="73"/>
        <v>0</v>
      </c>
      <c r="AP53" s="177">
        <f t="shared" si="73"/>
        <v>0</v>
      </c>
      <c r="AQ53" s="177">
        <f t="shared" ref="AQ53:AY58" si="81">(($AA53-$AZ53)*AQ$2)+$AZ53</f>
        <v>0</v>
      </c>
      <c r="AR53" s="177">
        <f t="shared" si="81"/>
        <v>0</v>
      </c>
      <c r="AS53" s="177">
        <f t="shared" si="81"/>
        <v>0</v>
      </c>
      <c r="AT53" s="177">
        <f t="shared" si="81"/>
        <v>0</v>
      </c>
      <c r="AU53" s="177">
        <f t="shared" si="81"/>
        <v>0</v>
      </c>
      <c r="AV53" s="177">
        <f t="shared" si="81"/>
        <v>0</v>
      </c>
      <c r="AW53" s="177">
        <f t="shared" si="81"/>
        <v>0</v>
      </c>
      <c r="AX53" s="177">
        <f t="shared" si="81"/>
        <v>0</v>
      </c>
      <c r="AY53" s="177">
        <f t="shared" si="81"/>
        <v>0</v>
      </c>
      <c r="AZ53" s="177">
        <f t="shared" si="28"/>
        <v>0</v>
      </c>
      <c r="BA53" s="177">
        <f t="shared" si="74"/>
        <v>0</v>
      </c>
      <c r="BB53" s="177">
        <f t="shared" si="74"/>
        <v>0</v>
      </c>
      <c r="BC53" s="177">
        <f t="shared" si="74"/>
        <v>0</v>
      </c>
      <c r="BD53" s="177">
        <f t="shared" si="74"/>
        <v>0</v>
      </c>
      <c r="BE53" s="177">
        <f t="shared" si="74"/>
        <v>0</v>
      </c>
      <c r="BF53" s="177">
        <f t="shared" si="74"/>
        <v>0</v>
      </c>
      <c r="BG53" s="177">
        <f t="shared" si="74"/>
        <v>0</v>
      </c>
      <c r="BH53" s="177">
        <f t="shared" si="74"/>
        <v>0</v>
      </c>
      <c r="BI53" s="177">
        <f t="shared" si="74"/>
        <v>0</v>
      </c>
      <c r="BJ53" s="177">
        <f t="shared" si="74"/>
        <v>0</v>
      </c>
      <c r="BK53" s="177">
        <f t="shared" si="74"/>
        <v>0</v>
      </c>
      <c r="BL53" s="177">
        <f t="shared" si="74"/>
        <v>0</v>
      </c>
      <c r="BM53" s="177">
        <f t="shared" si="74"/>
        <v>0</v>
      </c>
      <c r="BN53" s="177">
        <f t="shared" si="74"/>
        <v>0</v>
      </c>
      <c r="BO53" s="177">
        <f t="shared" si="74"/>
        <v>0</v>
      </c>
      <c r="BP53" s="177">
        <f t="shared" ref="BP53:BS58" si="82">(($AZ53-$BT53)*BP$2)+$BT53</f>
        <v>0</v>
      </c>
      <c r="BQ53" s="177">
        <f t="shared" si="82"/>
        <v>0</v>
      </c>
      <c r="BR53" s="177">
        <f t="shared" si="82"/>
        <v>0</v>
      </c>
      <c r="BS53" s="177">
        <f t="shared" si="82"/>
        <v>0</v>
      </c>
      <c r="BT53" s="177">
        <f t="shared" si="29"/>
        <v>0</v>
      </c>
      <c r="BU53" s="177">
        <f t="shared" si="75"/>
        <v>0</v>
      </c>
      <c r="BV53" s="177">
        <f t="shared" si="75"/>
        <v>0</v>
      </c>
      <c r="BW53" s="177">
        <f t="shared" si="75"/>
        <v>0</v>
      </c>
      <c r="BX53" s="177">
        <f t="shared" si="75"/>
        <v>0</v>
      </c>
      <c r="BY53" s="177">
        <v>0</v>
      </c>
      <c r="BZ53" s="177">
        <f t="shared" si="76"/>
        <v>0</v>
      </c>
      <c r="CA53" s="177">
        <f t="shared" si="76"/>
        <v>0</v>
      </c>
      <c r="CB53" s="177">
        <f t="shared" si="76"/>
        <v>0</v>
      </c>
      <c r="CC53" s="177">
        <f t="shared" si="76"/>
        <v>0</v>
      </c>
      <c r="CD53" s="177">
        <f t="shared" si="32"/>
        <v>0</v>
      </c>
      <c r="CE53" s="177">
        <f t="shared" si="77"/>
        <v>0</v>
      </c>
      <c r="CF53" s="177">
        <f t="shared" si="77"/>
        <v>0</v>
      </c>
      <c r="CG53" s="177">
        <f t="shared" si="77"/>
        <v>0</v>
      </c>
      <c r="CH53" s="177">
        <f t="shared" si="77"/>
        <v>0</v>
      </c>
      <c r="CI53" s="177">
        <f t="shared" si="77"/>
        <v>0</v>
      </c>
      <c r="CJ53" s="177">
        <f t="shared" si="77"/>
        <v>0</v>
      </c>
      <c r="CK53" s="177">
        <f t="shared" si="77"/>
        <v>0</v>
      </c>
      <c r="CL53" s="177">
        <f t="shared" si="77"/>
        <v>0</v>
      </c>
      <c r="CM53" s="177">
        <f t="shared" si="77"/>
        <v>0</v>
      </c>
      <c r="CN53" s="177">
        <f t="shared" si="77"/>
        <v>0</v>
      </c>
      <c r="CO53" s="177">
        <f t="shared" si="77"/>
        <v>0</v>
      </c>
      <c r="CP53" s="177">
        <f t="shared" si="77"/>
        <v>0</v>
      </c>
      <c r="CQ53" s="177">
        <f t="shared" si="77"/>
        <v>0</v>
      </c>
      <c r="CR53" s="177">
        <f t="shared" si="77"/>
        <v>0</v>
      </c>
      <c r="CS53" s="177">
        <f t="shared" si="77"/>
        <v>0</v>
      </c>
      <c r="CT53" s="177">
        <f t="shared" ref="CT53:CW58" si="83">(($CX53-$CD53)*CT$2)+$CD53</f>
        <v>0</v>
      </c>
      <c r="CU53" s="177">
        <f t="shared" si="83"/>
        <v>0</v>
      </c>
      <c r="CV53" s="177">
        <f t="shared" si="83"/>
        <v>0</v>
      </c>
      <c r="CW53" s="177">
        <f t="shared" si="83"/>
        <v>0</v>
      </c>
      <c r="CX53" s="177">
        <f t="shared" si="33"/>
        <v>0</v>
      </c>
      <c r="CY53" s="177">
        <f t="shared" si="78"/>
        <v>0</v>
      </c>
      <c r="CZ53" s="177">
        <f t="shared" si="78"/>
        <v>0</v>
      </c>
      <c r="DA53" s="177">
        <f t="shared" si="78"/>
        <v>0</v>
      </c>
      <c r="DB53" s="177">
        <f t="shared" si="78"/>
        <v>0</v>
      </c>
      <c r="DC53" s="177">
        <f t="shared" si="78"/>
        <v>0</v>
      </c>
      <c r="DD53" s="177">
        <f t="shared" si="78"/>
        <v>0</v>
      </c>
      <c r="DE53" s="177">
        <f t="shared" si="78"/>
        <v>0</v>
      </c>
      <c r="DF53" s="177">
        <f t="shared" si="78"/>
        <v>0</v>
      </c>
      <c r="DG53" s="177">
        <f t="shared" si="78"/>
        <v>0</v>
      </c>
      <c r="DH53" s="177">
        <f t="shared" si="78"/>
        <v>0</v>
      </c>
      <c r="DI53" s="177">
        <f t="shared" si="78"/>
        <v>0</v>
      </c>
      <c r="DJ53" s="177">
        <f t="shared" si="78"/>
        <v>0</v>
      </c>
      <c r="DK53" s="177">
        <f t="shared" si="78"/>
        <v>0</v>
      </c>
      <c r="DL53" s="177">
        <f t="shared" si="78"/>
        <v>0</v>
      </c>
      <c r="DM53" s="177">
        <f t="shared" si="78"/>
        <v>0</v>
      </c>
      <c r="DN53" s="177">
        <f t="shared" ref="DN53:DV58" si="84">(($DW53-$CX53)*DN$2)+$CX53</f>
        <v>0</v>
      </c>
      <c r="DO53" s="177">
        <f t="shared" si="84"/>
        <v>0</v>
      </c>
      <c r="DP53" s="177">
        <f t="shared" si="84"/>
        <v>0</v>
      </c>
      <c r="DQ53" s="177">
        <f t="shared" si="84"/>
        <v>0</v>
      </c>
      <c r="DR53" s="177">
        <f t="shared" si="84"/>
        <v>0</v>
      </c>
      <c r="DS53" s="177">
        <f t="shared" si="84"/>
        <v>0</v>
      </c>
      <c r="DT53" s="177">
        <f t="shared" si="84"/>
        <v>0</v>
      </c>
      <c r="DU53" s="177">
        <f t="shared" si="84"/>
        <v>0</v>
      </c>
      <c r="DV53" s="177">
        <f t="shared" si="84"/>
        <v>0</v>
      </c>
      <c r="DW53" s="177">
        <f t="shared" si="34"/>
        <v>0</v>
      </c>
      <c r="DX53" s="177">
        <f t="shared" si="79"/>
        <v>0</v>
      </c>
      <c r="DY53" s="177">
        <f t="shared" si="79"/>
        <v>0</v>
      </c>
      <c r="DZ53" s="177">
        <f t="shared" si="79"/>
        <v>0</v>
      </c>
      <c r="EA53" s="177">
        <f t="shared" si="79"/>
        <v>0</v>
      </c>
      <c r="EB53" s="177">
        <f t="shared" si="79"/>
        <v>0</v>
      </c>
      <c r="EC53" s="177">
        <f t="shared" si="79"/>
        <v>0</v>
      </c>
      <c r="ED53" s="177">
        <f t="shared" si="79"/>
        <v>0</v>
      </c>
      <c r="EE53" s="177">
        <f t="shared" si="79"/>
        <v>0</v>
      </c>
      <c r="EF53" s="177">
        <f t="shared" si="79"/>
        <v>0</v>
      </c>
      <c r="EG53" s="177">
        <f t="shared" si="79"/>
        <v>0</v>
      </c>
      <c r="EH53" s="177">
        <f t="shared" si="79"/>
        <v>0</v>
      </c>
      <c r="EI53" s="177">
        <f t="shared" si="79"/>
        <v>0</v>
      </c>
      <c r="EJ53" s="177">
        <f t="shared" si="79"/>
        <v>0</v>
      </c>
      <c r="EK53" s="177">
        <f t="shared" si="79"/>
        <v>0</v>
      </c>
      <c r="EL53" s="177">
        <f t="shared" si="79"/>
        <v>0</v>
      </c>
      <c r="EM53" s="177">
        <f t="shared" ref="EM53:EU58" si="85">(($EV53-$DW53)*EM$2)+$DW53</f>
        <v>0</v>
      </c>
      <c r="EN53" s="177">
        <f t="shared" si="85"/>
        <v>0</v>
      </c>
      <c r="EO53" s="177">
        <f t="shared" si="85"/>
        <v>0</v>
      </c>
      <c r="EP53" s="177">
        <f t="shared" si="85"/>
        <v>0</v>
      </c>
      <c r="EQ53" s="177">
        <f t="shared" si="85"/>
        <v>0</v>
      </c>
      <c r="ER53" s="177">
        <f t="shared" si="85"/>
        <v>0</v>
      </c>
      <c r="ES53" s="177">
        <f t="shared" si="85"/>
        <v>0</v>
      </c>
      <c r="ET53" s="177">
        <f t="shared" si="85"/>
        <v>0</v>
      </c>
      <c r="EU53" s="177">
        <f t="shared" si="85"/>
        <v>0</v>
      </c>
      <c r="EV53" s="177">
        <f t="shared" si="35"/>
        <v>0</v>
      </c>
    </row>
    <row r="54" spans="1:152" x14ac:dyDescent="0.25">
      <c r="A54" s="84">
        <v>38443</v>
      </c>
      <c r="B54" s="177">
        <f t="shared" si="26"/>
        <v>0</v>
      </c>
      <c r="C54" s="177">
        <f t="shared" ref="C54:R58" si="86">(($B54-$AA54)*C$2)+$AA54</f>
        <v>0</v>
      </c>
      <c r="D54" s="177">
        <f t="shared" si="86"/>
        <v>0</v>
      </c>
      <c r="E54" s="177">
        <f t="shared" si="86"/>
        <v>0</v>
      </c>
      <c r="F54" s="177">
        <f t="shared" si="86"/>
        <v>0</v>
      </c>
      <c r="G54" s="177">
        <f t="shared" si="86"/>
        <v>0</v>
      </c>
      <c r="H54" s="177">
        <f t="shared" si="86"/>
        <v>0</v>
      </c>
      <c r="I54" s="177">
        <f t="shared" si="86"/>
        <v>0</v>
      </c>
      <c r="J54" s="177">
        <f t="shared" si="86"/>
        <v>0</v>
      </c>
      <c r="K54" s="177">
        <f t="shared" si="86"/>
        <v>0</v>
      </c>
      <c r="L54" s="177">
        <f t="shared" si="86"/>
        <v>0</v>
      </c>
      <c r="M54" s="177">
        <f t="shared" si="86"/>
        <v>0</v>
      </c>
      <c r="N54" s="177">
        <f t="shared" si="86"/>
        <v>0</v>
      </c>
      <c r="O54" s="177">
        <f t="shared" si="86"/>
        <v>0</v>
      </c>
      <c r="P54" s="177">
        <f t="shared" si="86"/>
        <v>0</v>
      </c>
      <c r="Q54" s="177">
        <f t="shared" si="86"/>
        <v>0</v>
      </c>
      <c r="R54" s="177">
        <f t="shared" si="86"/>
        <v>0</v>
      </c>
      <c r="S54" s="177">
        <f t="shared" si="80"/>
        <v>0</v>
      </c>
      <c r="T54" s="177">
        <f t="shared" si="80"/>
        <v>0</v>
      </c>
      <c r="U54" s="177">
        <f t="shared" si="80"/>
        <v>0</v>
      </c>
      <c r="V54" s="177">
        <f t="shared" si="80"/>
        <v>0</v>
      </c>
      <c r="W54" s="177">
        <f t="shared" si="80"/>
        <v>0</v>
      </c>
      <c r="X54" s="177">
        <f t="shared" si="80"/>
        <v>0</v>
      </c>
      <c r="Y54" s="177">
        <f t="shared" si="80"/>
        <v>0</v>
      </c>
      <c r="Z54" s="177">
        <f t="shared" si="80"/>
        <v>0</v>
      </c>
      <c r="AA54" s="177">
        <f t="shared" si="27"/>
        <v>0</v>
      </c>
      <c r="AB54" s="177">
        <f t="shared" ref="AB54:AQ58" si="87">(($AA54-$AZ54)*AB$2)+$AZ54</f>
        <v>0</v>
      </c>
      <c r="AC54" s="177">
        <f t="shared" si="87"/>
        <v>0</v>
      </c>
      <c r="AD54" s="177">
        <f t="shared" si="87"/>
        <v>0</v>
      </c>
      <c r="AE54" s="177">
        <f t="shared" si="87"/>
        <v>0</v>
      </c>
      <c r="AF54" s="177">
        <f t="shared" si="87"/>
        <v>0</v>
      </c>
      <c r="AG54" s="177">
        <f t="shared" si="87"/>
        <v>0</v>
      </c>
      <c r="AH54" s="177">
        <f t="shared" si="87"/>
        <v>0</v>
      </c>
      <c r="AI54" s="177">
        <f t="shared" si="87"/>
        <v>0</v>
      </c>
      <c r="AJ54" s="177">
        <f t="shared" si="87"/>
        <v>0</v>
      </c>
      <c r="AK54" s="177">
        <f t="shared" si="87"/>
        <v>0</v>
      </c>
      <c r="AL54" s="177">
        <f t="shared" si="87"/>
        <v>0</v>
      </c>
      <c r="AM54" s="177">
        <f t="shared" si="87"/>
        <v>0</v>
      </c>
      <c r="AN54" s="177">
        <f t="shared" si="87"/>
        <v>0</v>
      </c>
      <c r="AO54" s="177">
        <f t="shared" si="87"/>
        <v>0</v>
      </c>
      <c r="AP54" s="177">
        <f t="shared" si="87"/>
        <v>0</v>
      </c>
      <c r="AQ54" s="177">
        <f t="shared" si="87"/>
        <v>0</v>
      </c>
      <c r="AR54" s="177">
        <f t="shared" si="81"/>
        <v>0</v>
      </c>
      <c r="AS54" s="177">
        <f t="shared" si="81"/>
        <v>0</v>
      </c>
      <c r="AT54" s="177">
        <f t="shared" si="81"/>
        <v>0</v>
      </c>
      <c r="AU54" s="177">
        <f t="shared" si="81"/>
        <v>0</v>
      </c>
      <c r="AV54" s="177">
        <f t="shared" si="81"/>
        <v>0</v>
      </c>
      <c r="AW54" s="177">
        <f t="shared" si="81"/>
        <v>0</v>
      </c>
      <c r="AX54" s="177">
        <f t="shared" si="81"/>
        <v>0</v>
      </c>
      <c r="AY54" s="177">
        <f t="shared" si="81"/>
        <v>0</v>
      </c>
      <c r="AZ54" s="177">
        <f t="shared" si="28"/>
        <v>0</v>
      </c>
      <c r="BA54" s="177">
        <f t="shared" ref="BA54:BP58" si="88">(($AZ54-$BT54)*BA$2)+$BT54</f>
        <v>0</v>
      </c>
      <c r="BB54" s="177">
        <f t="shared" si="88"/>
        <v>0</v>
      </c>
      <c r="BC54" s="177">
        <f t="shared" si="88"/>
        <v>0</v>
      </c>
      <c r="BD54" s="177">
        <f t="shared" si="88"/>
        <v>0</v>
      </c>
      <c r="BE54" s="177">
        <f t="shared" si="88"/>
        <v>0</v>
      </c>
      <c r="BF54" s="177">
        <f t="shared" si="88"/>
        <v>0</v>
      </c>
      <c r="BG54" s="177">
        <f t="shared" si="88"/>
        <v>0</v>
      </c>
      <c r="BH54" s="177">
        <f t="shared" si="88"/>
        <v>0</v>
      </c>
      <c r="BI54" s="177">
        <f t="shared" si="88"/>
        <v>0</v>
      </c>
      <c r="BJ54" s="177">
        <f t="shared" si="88"/>
        <v>0</v>
      </c>
      <c r="BK54" s="177">
        <f t="shared" si="88"/>
        <v>0</v>
      </c>
      <c r="BL54" s="177">
        <f t="shared" si="88"/>
        <v>0</v>
      </c>
      <c r="BM54" s="177">
        <f t="shared" si="88"/>
        <v>0</v>
      </c>
      <c r="BN54" s="177">
        <f t="shared" si="88"/>
        <v>0</v>
      </c>
      <c r="BO54" s="177">
        <f t="shared" si="88"/>
        <v>0</v>
      </c>
      <c r="BP54" s="177">
        <f t="shared" si="88"/>
        <v>0</v>
      </c>
      <c r="BQ54" s="177">
        <f t="shared" si="82"/>
        <v>0</v>
      </c>
      <c r="BR54" s="177">
        <f t="shared" si="82"/>
        <v>0</v>
      </c>
      <c r="BS54" s="177">
        <f t="shared" si="82"/>
        <v>0</v>
      </c>
      <c r="BT54" s="177">
        <f t="shared" si="29"/>
        <v>0</v>
      </c>
      <c r="BU54" s="177">
        <f t="shared" si="75"/>
        <v>0</v>
      </c>
      <c r="BV54" s="177">
        <f t="shared" si="75"/>
        <v>0</v>
      </c>
      <c r="BW54" s="177">
        <f t="shared" si="75"/>
        <v>0</v>
      </c>
      <c r="BX54" s="177">
        <f t="shared" si="75"/>
        <v>0</v>
      </c>
      <c r="BY54" s="177">
        <v>0</v>
      </c>
      <c r="BZ54" s="177">
        <f t="shared" si="76"/>
        <v>0</v>
      </c>
      <c r="CA54" s="177">
        <f t="shared" si="76"/>
        <v>0</v>
      </c>
      <c r="CB54" s="177">
        <f t="shared" si="76"/>
        <v>0</v>
      </c>
      <c r="CC54" s="177">
        <f t="shared" si="76"/>
        <v>0</v>
      </c>
      <c r="CD54" s="177">
        <f t="shared" si="32"/>
        <v>0</v>
      </c>
      <c r="CE54" s="177">
        <f t="shared" ref="CE54:CT58" si="89">(($CX54-$CD54)*CE$2)+$CD54</f>
        <v>0</v>
      </c>
      <c r="CF54" s="177">
        <f t="shared" si="89"/>
        <v>0</v>
      </c>
      <c r="CG54" s="177">
        <f t="shared" si="89"/>
        <v>0</v>
      </c>
      <c r="CH54" s="177">
        <f t="shared" si="89"/>
        <v>0</v>
      </c>
      <c r="CI54" s="177">
        <f t="shared" si="89"/>
        <v>0</v>
      </c>
      <c r="CJ54" s="177">
        <f t="shared" si="89"/>
        <v>0</v>
      </c>
      <c r="CK54" s="177">
        <f t="shared" si="89"/>
        <v>0</v>
      </c>
      <c r="CL54" s="177">
        <f t="shared" si="89"/>
        <v>0</v>
      </c>
      <c r="CM54" s="177">
        <f t="shared" si="89"/>
        <v>0</v>
      </c>
      <c r="CN54" s="177">
        <f t="shared" si="89"/>
        <v>0</v>
      </c>
      <c r="CO54" s="177">
        <f t="shared" si="89"/>
        <v>0</v>
      </c>
      <c r="CP54" s="177">
        <f t="shared" si="89"/>
        <v>0</v>
      </c>
      <c r="CQ54" s="177">
        <f t="shared" si="89"/>
        <v>0</v>
      </c>
      <c r="CR54" s="177">
        <f t="shared" si="89"/>
        <v>0</v>
      </c>
      <c r="CS54" s="177">
        <f t="shared" si="89"/>
        <v>0</v>
      </c>
      <c r="CT54" s="177">
        <f t="shared" si="89"/>
        <v>0</v>
      </c>
      <c r="CU54" s="177">
        <f t="shared" si="83"/>
        <v>0</v>
      </c>
      <c r="CV54" s="177">
        <f t="shared" si="83"/>
        <v>0</v>
      </c>
      <c r="CW54" s="177">
        <f t="shared" si="83"/>
        <v>0</v>
      </c>
      <c r="CX54" s="177">
        <f t="shared" si="33"/>
        <v>0</v>
      </c>
      <c r="CY54" s="177">
        <f t="shared" ref="CY54:DN58" si="90">(($DW54-$CX54)*CY$2)+$CX54</f>
        <v>0</v>
      </c>
      <c r="CZ54" s="177">
        <f t="shared" si="90"/>
        <v>0</v>
      </c>
      <c r="DA54" s="177">
        <f t="shared" si="90"/>
        <v>0</v>
      </c>
      <c r="DB54" s="177">
        <f t="shared" si="90"/>
        <v>0</v>
      </c>
      <c r="DC54" s="177">
        <f t="shared" si="90"/>
        <v>0</v>
      </c>
      <c r="DD54" s="177">
        <f t="shared" si="90"/>
        <v>0</v>
      </c>
      <c r="DE54" s="177">
        <f t="shared" si="90"/>
        <v>0</v>
      </c>
      <c r="DF54" s="177">
        <f t="shared" si="90"/>
        <v>0</v>
      </c>
      <c r="DG54" s="177">
        <f t="shared" si="90"/>
        <v>0</v>
      </c>
      <c r="DH54" s="177">
        <f t="shared" si="90"/>
        <v>0</v>
      </c>
      <c r="DI54" s="177">
        <f t="shared" si="90"/>
        <v>0</v>
      </c>
      <c r="DJ54" s="177">
        <f t="shared" si="90"/>
        <v>0</v>
      </c>
      <c r="DK54" s="177">
        <f t="shared" si="90"/>
        <v>0</v>
      </c>
      <c r="DL54" s="177">
        <f t="shared" si="90"/>
        <v>0</v>
      </c>
      <c r="DM54" s="177">
        <f t="shared" si="90"/>
        <v>0</v>
      </c>
      <c r="DN54" s="177">
        <f t="shared" si="90"/>
        <v>0</v>
      </c>
      <c r="DO54" s="177">
        <f t="shared" si="84"/>
        <v>0</v>
      </c>
      <c r="DP54" s="177">
        <f t="shared" si="84"/>
        <v>0</v>
      </c>
      <c r="DQ54" s="177">
        <f t="shared" si="84"/>
        <v>0</v>
      </c>
      <c r="DR54" s="177">
        <f t="shared" si="84"/>
        <v>0</v>
      </c>
      <c r="DS54" s="177">
        <f t="shared" si="84"/>
        <v>0</v>
      </c>
      <c r="DT54" s="177">
        <f t="shared" si="84"/>
        <v>0</v>
      </c>
      <c r="DU54" s="177">
        <f t="shared" si="84"/>
        <v>0</v>
      </c>
      <c r="DV54" s="177">
        <f t="shared" si="84"/>
        <v>0</v>
      </c>
      <c r="DW54" s="177">
        <f t="shared" si="34"/>
        <v>0</v>
      </c>
      <c r="DX54" s="177">
        <f t="shared" ref="DX54:EM58" si="91">(($EV54-$DW54)*DX$2)+$DW54</f>
        <v>0</v>
      </c>
      <c r="DY54" s="177">
        <f t="shared" si="91"/>
        <v>0</v>
      </c>
      <c r="DZ54" s="177">
        <f t="shared" si="91"/>
        <v>0</v>
      </c>
      <c r="EA54" s="177">
        <f t="shared" si="91"/>
        <v>0</v>
      </c>
      <c r="EB54" s="177">
        <f t="shared" si="91"/>
        <v>0</v>
      </c>
      <c r="EC54" s="177">
        <f t="shared" si="91"/>
        <v>0</v>
      </c>
      <c r="ED54" s="177">
        <f t="shared" si="91"/>
        <v>0</v>
      </c>
      <c r="EE54" s="177">
        <f t="shared" si="91"/>
        <v>0</v>
      </c>
      <c r="EF54" s="177">
        <f t="shared" si="91"/>
        <v>0</v>
      </c>
      <c r="EG54" s="177">
        <f t="shared" si="91"/>
        <v>0</v>
      </c>
      <c r="EH54" s="177">
        <f t="shared" si="91"/>
        <v>0</v>
      </c>
      <c r="EI54" s="177">
        <f t="shared" si="91"/>
        <v>0</v>
      </c>
      <c r="EJ54" s="177">
        <f t="shared" si="91"/>
        <v>0</v>
      </c>
      <c r="EK54" s="177">
        <f t="shared" si="91"/>
        <v>0</v>
      </c>
      <c r="EL54" s="177">
        <f t="shared" si="91"/>
        <v>0</v>
      </c>
      <c r="EM54" s="177">
        <f t="shared" si="91"/>
        <v>0</v>
      </c>
      <c r="EN54" s="177">
        <f t="shared" si="85"/>
        <v>0</v>
      </c>
      <c r="EO54" s="177">
        <f t="shared" si="85"/>
        <v>0</v>
      </c>
      <c r="EP54" s="177">
        <f t="shared" si="85"/>
        <v>0</v>
      </c>
      <c r="EQ54" s="177">
        <f t="shared" si="85"/>
        <v>0</v>
      </c>
      <c r="ER54" s="177">
        <f t="shared" si="85"/>
        <v>0</v>
      </c>
      <c r="ES54" s="177">
        <f t="shared" si="85"/>
        <v>0</v>
      </c>
      <c r="ET54" s="177">
        <f t="shared" si="85"/>
        <v>0</v>
      </c>
      <c r="EU54" s="177">
        <f t="shared" si="85"/>
        <v>0</v>
      </c>
      <c r="EV54" s="177">
        <f t="shared" si="35"/>
        <v>0</v>
      </c>
    </row>
    <row r="55" spans="1:152" x14ac:dyDescent="0.25">
      <c r="A55" s="84">
        <v>38473</v>
      </c>
      <c r="B55" s="177">
        <f t="shared" si="26"/>
        <v>0</v>
      </c>
      <c r="C55" s="177">
        <f t="shared" si="86"/>
        <v>0</v>
      </c>
      <c r="D55" s="177">
        <f t="shared" si="86"/>
        <v>0</v>
      </c>
      <c r="E55" s="177">
        <f t="shared" si="86"/>
        <v>0</v>
      </c>
      <c r="F55" s="177">
        <f t="shared" si="86"/>
        <v>0</v>
      </c>
      <c r="G55" s="177">
        <f t="shared" si="86"/>
        <v>0</v>
      </c>
      <c r="H55" s="177">
        <f t="shared" si="86"/>
        <v>0</v>
      </c>
      <c r="I55" s="177">
        <f t="shared" si="86"/>
        <v>0</v>
      </c>
      <c r="J55" s="177">
        <f t="shared" si="86"/>
        <v>0</v>
      </c>
      <c r="K55" s="177">
        <f t="shared" si="86"/>
        <v>0</v>
      </c>
      <c r="L55" s="177">
        <f t="shared" si="86"/>
        <v>0</v>
      </c>
      <c r="M55" s="177">
        <f t="shared" si="86"/>
        <v>0</v>
      </c>
      <c r="N55" s="177">
        <f t="shared" si="86"/>
        <v>0</v>
      </c>
      <c r="O55" s="177">
        <f t="shared" si="86"/>
        <v>0</v>
      </c>
      <c r="P55" s="177">
        <f t="shared" si="86"/>
        <v>0</v>
      </c>
      <c r="Q55" s="177">
        <f t="shared" si="86"/>
        <v>0</v>
      </c>
      <c r="R55" s="177">
        <f t="shared" si="86"/>
        <v>0</v>
      </c>
      <c r="S55" s="177">
        <f t="shared" si="80"/>
        <v>0</v>
      </c>
      <c r="T55" s="177">
        <f t="shared" si="80"/>
        <v>0</v>
      </c>
      <c r="U55" s="177">
        <f t="shared" si="80"/>
        <v>0</v>
      </c>
      <c r="V55" s="177">
        <f t="shared" si="80"/>
        <v>0</v>
      </c>
      <c r="W55" s="177">
        <f t="shared" si="80"/>
        <v>0</v>
      </c>
      <c r="X55" s="177">
        <f t="shared" si="80"/>
        <v>0</v>
      </c>
      <c r="Y55" s="177">
        <f t="shared" si="80"/>
        <v>0</v>
      </c>
      <c r="Z55" s="177">
        <f t="shared" si="80"/>
        <v>0</v>
      </c>
      <c r="AA55" s="177">
        <f t="shared" si="27"/>
        <v>0</v>
      </c>
      <c r="AB55" s="177">
        <f t="shared" si="87"/>
        <v>0</v>
      </c>
      <c r="AC55" s="177">
        <f t="shared" si="87"/>
        <v>0</v>
      </c>
      <c r="AD55" s="177">
        <f t="shared" si="87"/>
        <v>0</v>
      </c>
      <c r="AE55" s="177">
        <f t="shared" si="87"/>
        <v>0</v>
      </c>
      <c r="AF55" s="177">
        <f t="shared" si="87"/>
        <v>0</v>
      </c>
      <c r="AG55" s="177">
        <f t="shared" si="87"/>
        <v>0</v>
      </c>
      <c r="AH55" s="177">
        <f t="shared" si="87"/>
        <v>0</v>
      </c>
      <c r="AI55" s="177">
        <f t="shared" si="87"/>
        <v>0</v>
      </c>
      <c r="AJ55" s="177">
        <f t="shared" si="87"/>
        <v>0</v>
      </c>
      <c r="AK55" s="177">
        <f t="shared" si="87"/>
        <v>0</v>
      </c>
      <c r="AL55" s="177">
        <f t="shared" si="87"/>
        <v>0</v>
      </c>
      <c r="AM55" s="177">
        <f t="shared" si="87"/>
        <v>0</v>
      </c>
      <c r="AN55" s="177">
        <f t="shared" si="87"/>
        <v>0</v>
      </c>
      <c r="AO55" s="177">
        <f t="shared" si="87"/>
        <v>0</v>
      </c>
      <c r="AP55" s="177">
        <f t="shared" si="87"/>
        <v>0</v>
      </c>
      <c r="AQ55" s="177">
        <f t="shared" si="87"/>
        <v>0</v>
      </c>
      <c r="AR55" s="177">
        <f t="shared" si="81"/>
        <v>0</v>
      </c>
      <c r="AS55" s="177">
        <f t="shared" si="81"/>
        <v>0</v>
      </c>
      <c r="AT55" s="177">
        <f t="shared" si="81"/>
        <v>0</v>
      </c>
      <c r="AU55" s="177">
        <f t="shared" si="81"/>
        <v>0</v>
      </c>
      <c r="AV55" s="177">
        <f t="shared" si="81"/>
        <v>0</v>
      </c>
      <c r="AW55" s="177">
        <f t="shared" si="81"/>
        <v>0</v>
      </c>
      <c r="AX55" s="177">
        <f t="shared" si="81"/>
        <v>0</v>
      </c>
      <c r="AY55" s="177">
        <f t="shared" si="81"/>
        <v>0</v>
      </c>
      <c r="AZ55" s="177">
        <f t="shared" si="28"/>
        <v>0</v>
      </c>
      <c r="BA55" s="177">
        <f t="shared" si="88"/>
        <v>0</v>
      </c>
      <c r="BB55" s="177">
        <f t="shared" si="88"/>
        <v>0</v>
      </c>
      <c r="BC55" s="177">
        <f t="shared" si="88"/>
        <v>0</v>
      </c>
      <c r="BD55" s="177">
        <f t="shared" si="88"/>
        <v>0</v>
      </c>
      <c r="BE55" s="177">
        <f t="shared" si="88"/>
        <v>0</v>
      </c>
      <c r="BF55" s="177">
        <f t="shared" si="88"/>
        <v>0</v>
      </c>
      <c r="BG55" s="177">
        <f t="shared" si="88"/>
        <v>0</v>
      </c>
      <c r="BH55" s="177">
        <f t="shared" si="88"/>
        <v>0</v>
      </c>
      <c r="BI55" s="177">
        <f t="shared" si="88"/>
        <v>0</v>
      </c>
      <c r="BJ55" s="177">
        <f t="shared" si="88"/>
        <v>0</v>
      </c>
      <c r="BK55" s="177">
        <f t="shared" si="88"/>
        <v>0</v>
      </c>
      <c r="BL55" s="177">
        <f t="shared" si="88"/>
        <v>0</v>
      </c>
      <c r="BM55" s="177">
        <f t="shared" si="88"/>
        <v>0</v>
      </c>
      <c r="BN55" s="177">
        <f t="shared" si="88"/>
        <v>0</v>
      </c>
      <c r="BO55" s="177">
        <f t="shared" si="88"/>
        <v>0</v>
      </c>
      <c r="BP55" s="177">
        <f t="shared" si="88"/>
        <v>0</v>
      </c>
      <c r="BQ55" s="177">
        <f t="shared" si="82"/>
        <v>0</v>
      </c>
      <c r="BR55" s="177">
        <f t="shared" si="82"/>
        <v>0</v>
      </c>
      <c r="BS55" s="177">
        <f t="shared" si="82"/>
        <v>0</v>
      </c>
      <c r="BT55" s="177">
        <f t="shared" si="29"/>
        <v>0</v>
      </c>
      <c r="BU55" s="177">
        <f t="shared" si="75"/>
        <v>0</v>
      </c>
      <c r="BV55" s="177">
        <f t="shared" si="75"/>
        <v>0</v>
      </c>
      <c r="BW55" s="177">
        <f t="shared" si="75"/>
        <v>0</v>
      </c>
      <c r="BX55" s="177">
        <f t="shared" si="75"/>
        <v>0</v>
      </c>
      <c r="BY55" s="177">
        <v>0</v>
      </c>
      <c r="BZ55" s="177">
        <f t="shared" si="76"/>
        <v>0</v>
      </c>
      <c r="CA55" s="177">
        <f t="shared" si="76"/>
        <v>0</v>
      </c>
      <c r="CB55" s="177">
        <f t="shared" si="76"/>
        <v>0</v>
      </c>
      <c r="CC55" s="177">
        <f t="shared" si="76"/>
        <v>0</v>
      </c>
      <c r="CD55" s="177">
        <f t="shared" si="32"/>
        <v>0</v>
      </c>
      <c r="CE55" s="177">
        <f t="shared" si="89"/>
        <v>0</v>
      </c>
      <c r="CF55" s="177">
        <f t="shared" si="89"/>
        <v>0</v>
      </c>
      <c r="CG55" s="177">
        <f t="shared" si="89"/>
        <v>0</v>
      </c>
      <c r="CH55" s="177">
        <f t="shared" si="89"/>
        <v>0</v>
      </c>
      <c r="CI55" s="177">
        <f t="shared" si="89"/>
        <v>0</v>
      </c>
      <c r="CJ55" s="177">
        <f t="shared" si="89"/>
        <v>0</v>
      </c>
      <c r="CK55" s="177">
        <f t="shared" si="89"/>
        <v>0</v>
      </c>
      <c r="CL55" s="177">
        <f t="shared" si="89"/>
        <v>0</v>
      </c>
      <c r="CM55" s="177">
        <f t="shared" si="89"/>
        <v>0</v>
      </c>
      <c r="CN55" s="177">
        <f t="shared" si="89"/>
        <v>0</v>
      </c>
      <c r="CO55" s="177">
        <f t="shared" si="89"/>
        <v>0</v>
      </c>
      <c r="CP55" s="177">
        <f t="shared" si="89"/>
        <v>0</v>
      </c>
      <c r="CQ55" s="177">
        <f t="shared" si="89"/>
        <v>0</v>
      </c>
      <c r="CR55" s="177">
        <f t="shared" si="89"/>
        <v>0</v>
      </c>
      <c r="CS55" s="177">
        <f t="shared" si="89"/>
        <v>0</v>
      </c>
      <c r="CT55" s="177">
        <f t="shared" si="89"/>
        <v>0</v>
      </c>
      <c r="CU55" s="177">
        <f t="shared" si="83"/>
        <v>0</v>
      </c>
      <c r="CV55" s="177">
        <f t="shared" si="83"/>
        <v>0</v>
      </c>
      <c r="CW55" s="177">
        <f t="shared" si="83"/>
        <v>0</v>
      </c>
      <c r="CX55" s="177">
        <f t="shared" si="33"/>
        <v>0</v>
      </c>
      <c r="CY55" s="177">
        <f t="shared" si="90"/>
        <v>0</v>
      </c>
      <c r="CZ55" s="177">
        <f t="shared" si="90"/>
        <v>0</v>
      </c>
      <c r="DA55" s="177">
        <f t="shared" si="90"/>
        <v>0</v>
      </c>
      <c r="DB55" s="177">
        <f t="shared" si="90"/>
        <v>0</v>
      </c>
      <c r="DC55" s="177">
        <f t="shared" si="90"/>
        <v>0</v>
      </c>
      <c r="DD55" s="177">
        <f t="shared" si="90"/>
        <v>0</v>
      </c>
      <c r="DE55" s="177">
        <f t="shared" si="90"/>
        <v>0</v>
      </c>
      <c r="DF55" s="177">
        <f t="shared" si="90"/>
        <v>0</v>
      </c>
      <c r="DG55" s="177">
        <f t="shared" si="90"/>
        <v>0</v>
      </c>
      <c r="DH55" s="177">
        <f t="shared" si="90"/>
        <v>0</v>
      </c>
      <c r="DI55" s="177">
        <f t="shared" si="90"/>
        <v>0</v>
      </c>
      <c r="DJ55" s="177">
        <f t="shared" si="90"/>
        <v>0</v>
      </c>
      <c r="DK55" s="177">
        <f t="shared" si="90"/>
        <v>0</v>
      </c>
      <c r="DL55" s="177">
        <f t="shared" si="90"/>
        <v>0</v>
      </c>
      <c r="DM55" s="177">
        <f t="shared" si="90"/>
        <v>0</v>
      </c>
      <c r="DN55" s="177">
        <f t="shared" si="90"/>
        <v>0</v>
      </c>
      <c r="DO55" s="177">
        <f t="shared" si="84"/>
        <v>0</v>
      </c>
      <c r="DP55" s="177">
        <f t="shared" si="84"/>
        <v>0</v>
      </c>
      <c r="DQ55" s="177">
        <f t="shared" si="84"/>
        <v>0</v>
      </c>
      <c r="DR55" s="177">
        <f t="shared" si="84"/>
        <v>0</v>
      </c>
      <c r="DS55" s="177">
        <f t="shared" si="84"/>
        <v>0</v>
      </c>
      <c r="DT55" s="177">
        <f t="shared" si="84"/>
        <v>0</v>
      </c>
      <c r="DU55" s="177">
        <f t="shared" si="84"/>
        <v>0</v>
      </c>
      <c r="DV55" s="177">
        <f t="shared" si="84"/>
        <v>0</v>
      </c>
      <c r="DW55" s="177">
        <f t="shared" si="34"/>
        <v>0</v>
      </c>
      <c r="DX55" s="177">
        <f t="shared" si="91"/>
        <v>0</v>
      </c>
      <c r="DY55" s="177">
        <f t="shared" si="91"/>
        <v>0</v>
      </c>
      <c r="DZ55" s="177">
        <f t="shared" si="91"/>
        <v>0</v>
      </c>
      <c r="EA55" s="177">
        <f t="shared" si="91"/>
        <v>0</v>
      </c>
      <c r="EB55" s="177">
        <f t="shared" si="91"/>
        <v>0</v>
      </c>
      <c r="EC55" s="177">
        <f t="shared" si="91"/>
        <v>0</v>
      </c>
      <c r="ED55" s="177">
        <f t="shared" si="91"/>
        <v>0</v>
      </c>
      <c r="EE55" s="177">
        <f t="shared" si="91"/>
        <v>0</v>
      </c>
      <c r="EF55" s="177">
        <f t="shared" si="91"/>
        <v>0</v>
      </c>
      <c r="EG55" s="177">
        <f t="shared" si="91"/>
        <v>0</v>
      </c>
      <c r="EH55" s="177">
        <f t="shared" si="91"/>
        <v>0</v>
      </c>
      <c r="EI55" s="177">
        <f t="shared" si="91"/>
        <v>0</v>
      </c>
      <c r="EJ55" s="177">
        <f t="shared" si="91"/>
        <v>0</v>
      </c>
      <c r="EK55" s="177">
        <f t="shared" si="91"/>
        <v>0</v>
      </c>
      <c r="EL55" s="177">
        <f t="shared" si="91"/>
        <v>0</v>
      </c>
      <c r="EM55" s="177">
        <f t="shared" si="91"/>
        <v>0</v>
      </c>
      <c r="EN55" s="177">
        <f t="shared" si="85"/>
        <v>0</v>
      </c>
      <c r="EO55" s="177">
        <f t="shared" si="85"/>
        <v>0</v>
      </c>
      <c r="EP55" s="177">
        <f t="shared" si="85"/>
        <v>0</v>
      </c>
      <c r="EQ55" s="177">
        <f t="shared" si="85"/>
        <v>0</v>
      </c>
      <c r="ER55" s="177">
        <f t="shared" si="85"/>
        <v>0</v>
      </c>
      <c r="ES55" s="177">
        <f t="shared" si="85"/>
        <v>0</v>
      </c>
      <c r="ET55" s="177">
        <f t="shared" si="85"/>
        <v>0</v>
      </c>
      <c r="EU55" s="177">
        <f t="shared" si="85"/>
        <v>0</v>
      </c>
      <c r="EV55" s="177">
        <f t="shared" si="35"/>
        <v>0</v>
      </c>
    </row>
    <row r="56" spans="1:152" x14ac:dyDescent="0.25">
      <c r="A56" s="84">
        <v>38504</v>
      </c>
      <c r="B56" s="177">
        <f t="shared" si="26"/>
        <v>0</v>
      </c>
      <c r="C56" s="177">
        <f t="shared" si="86"/>
        <v>0</v>
      </c>
      <c r="D56" s="177">
        <f t="shared" si="86"/>
        <v>0</v>
      </c>
      <c r="E56" s="177">
        <f t="shared" si="86"/>
        <v>0</v>
      </c>
      <c r="F56" s="177">
        <f t="shared" si="86"/>
        <v>0</v>
      </c>
      <c r="G56" s="177">
        <f t="shared" si="86"/>
        <v>0</v>
      </c>
      <c r="H56" s="177">
        <f t="shared" si="86"/>
        <v>0</v>
      </c>
      <c r="I56" s="177">
        <f t="shared" si="86"/>
        <v>0</v>
      </c>
      <c r="J56" s="177">
        <f t="shared" si="86"/>
        <v>0</v>
      </c>
      <c r="K56" s="177">
        <f t="shared" si="86"/>
        <v>0</v>
      </c>
      <c r="L56" s="177">
        <f t="shared" si="86"/>
        <v>0</v>
      </c>
      <c r="M56" s="177">
        <f t="shared" si="86"/>
        <v>0</v>
      </c>
      <c r="N56" s="177">
        <f t="shared" si="86"/>
        <v>0</v>
      </c>
      <c r="O56" s="177">
        <f t="shared" si="86"/>
        <v>0</v>
      </c>
      <c r="P56" s="177">
        <f t="shared" si="86"/>
        <v>0</v>
      </c>
      <c r="Q56" s="177">
        <f t="shared" si="86"/>
        <v>0</v>
      </c>
      <c r="R56" s="177">
        <f t="shared" si="86"/>
        <v>0</v>
      </c>
      <c r="S56" s="177">
        <f t="shared" si="80"/>
        <v>0</v>
      </c>
      <c r="T56" s="177">
        <f t="shared" si="80"/>
        <v>0</v>
      </c>
      <c r="U56" s="177">
        <f t="shared" si="80"/>
        <v>0</v>
      </c>
      <c r="V56" s="177">
        <f t="shared" si="80"/>
        <v>0</v>
      </c>
      <c r="W56" s="177">
        <f t="shared" si="80"/>
        <v>0</v>
      </c>
      <c r="X56" s="177">
        <f t="shared" si="80"/>
        <v>0</v>
      </c>
      <c r="Y56" s="177">
        <f t="shared" si="80"/>
        <v>0</v>
      </c>
      <c r="Z56" s="177">
        <f t="shared" si="80"/>
        <v>0</v>
      </c>
      <c r="AA56" s="177">
        <f t="shared" si="27"/>
        <v>0</v>
      </c>
      <c r="AB56" s="177">
        <f t="shared" si="87"/>
        <v>0</v>
      </c>
      <c r="AC56" s="177">
        <f t="shared" si="87"/>
        <v>0</v>
      </c>
      <c r="AD56" s="177">
        <f t="shared" si="87"/>
        <v>0</v>
      </c>
      <c r="AE56" s="177">
        <f t="shared" si="87"/>
        <v>0</v>
      </c>
      <c r="AF56" s="177">
        <f t="shared" si="87"/>
        <v>0</v>
      </c>
      <c r="AG56" s="177">
        <f t="shared" si="87"/>
        <v>0</v>
      </c>
      <c r="AH56" s="177">
        <f t="shared" si="87"/>
        <v>0</v>
      </c>
      <c r="AI56" s="177">
        <f t="shared" si="87"/>
        <v>0</v>
      </c>
      <c r="AJ56" s="177">
        <f t="shared" si="87"/>
        <v>0</v>
      </c>
      <c r="AK56" s="177">
        <f t="shared" si="87"/>
        <v>0</v>
      </c>
      <c r="AL56" s="177">
        <f t="shared" si="87"/>
        <v>0</v>
      </c>
      <c r="AM56" s="177">
        <f t="shared" si="87"/>
        <v>0</v>
      </c>
      <c r="AN56" s="177">
        <f t="shared" si="87"/>
        <v>0</v>
      </c>
      <c r="AO56" s="177">
        <f t="shared" si="87"/>
        <v>0</v>
      </c>
      <c r="AP56" s="177">
        <f t="shared" si="87"/>
        <v>0</v>
      </c>
      <c r="AQ56" s="177">
        <f t="shared" si="87"/>
        <v>0</v>
      </c>
      <c r="AR56" s="177">
        <f t="shared" si="81"/>
        <v>0</v>
      </c>
      <c r="AS56" s="177">
        <f t="shared" si="81"/>
        <v>0</v>
      </c>
      <c r="AT56" s="177">
        <f t="shared" si="81"/>
        <v>0</v>
      </c>
      <c r="AU56" s="177">
        <f t="shared" si="81"/>
        <v>0</v>
      </c>
      <c r="AV56" s="177">
        <f t="shared" si="81"/>
        <v>0</v>
      </c>
      <c r="AW56" s="177">
        <f t="shared" si="81"/>
        <v>0</v>
      </c>
      <c r="AX56" s="177">
        <f t="shared" si="81"/>
        <v>0</v>
      </c>
      <c r="AY56" s="177">
        <f t="shared" si="81"/>
        <v>0</v>
      </c>
      <c r="AZ56" s="177">
        <f t="shared" si="28"/>
        <v>0</v>
      </c>
      <c r="BA56" s="177">
        <f t="shared" si="88"/>
        <v>0</v>
      </c>
      <c r="BB56" s="177">
        <f t="shared" si="88"/>
        <v>0</v>
      </c>
      <c r="BC56" s="177">
        <f t="shared" si="88"/>
        <v>0</v>
      </c>
      <c r="BD56" s="177">
        <f t="shared" si="88"/>
        <v>0</v>
      </c>
      <c r="BE56" s="177">
        <f t="shared" si="88"/>
        <v>0</v>
      </c>
      <c r="BF56" s="177">
        <f t="shared" si="88"/>
        <v>0</v>
      </c>
      <c r="BG56" s="177">
        <f t="shared" si="88"/>
        <v>0</v>
      </c>
      <c r="BH56" s="177">
        <f t="shared" si="88"/>
        <v>0</v>
      </c>
      <c r="BI56" s="177">
        <f t="shared" si="88"/>
        <v>0</v>
      </c>
      <c r="BJ56" s="177">
        <f t="shared" si="88"/>
        <v>0</v>
      </c>
      <c r="BK56" s="177">
        <f t="shared" si="88"/>
        <v>0</v>
      </c>
      <c r="BL56" s="177">
        <f t="shared" si="88"/>
        <v>0</v>
      </c>
      <c r="BM56" s="177">
        <f t="shared" si="88"/>
        <v>0</v>
      </c>
      <c r="BN56" s="177">
        <f t="shared" si="88"/>
        <v>0</v>
      </c>
      <c r="BO56" s="177">
        <f t="shared" si="88"/>
        <v>0</v>
      </c>
      <c r="BP56" s="177">
        <f t="shared" si="88"/>
        <v>0</v>
      </c>
      <c r="BQ56" s="177">
        <f t="shared" si="82"/>
        <v>0</v>
      </c>
      <c r="BR56" s="177">
        <f t="shared" si="82"/>
        <v>0</v>
      </c>
      <c r="BS56" s="177">
        <f t="shared" si="82"/>
        <v>0</v>
      </c>
      <c r="BT56" s="177">
        <f t="shared" si="29"/>
        <v>0</v>
      </c>
      <c r="BU56" s="177">
        <f t="shared" si="75"/>
        <v>0</v>
      </c>
      <c r="BV56" s="177">
        <f t="shared" si="75"/>
        <v>0</v>
      </c>
      <c r="BW56" s="177">
        <f t="shared" si="75"/>
        <v>0</v>
      </c>
      <c r="BX56" s="177">
        <f t="shared" si="75"/>
        <v>0</v>
      </c>
      <c r="BY56" s="177">
        <v>0</v>
      </c>
      <c r="BZ56" s="177">
        <f t="shared" si="76"/>
        <v>0</v>
      </c>
      <c r="CA56" s="177">
        <f t="shared" si="76"/>
        <v>0</v>
      </c>
      <c r="CB56" s="177">
        <f t="shared" si="76"/>
        <v>0</v>
      </c>
      <c r="CC56" s="177">
        <f t="shared" si="76"/>
        <v>0</v>
      </c>
      <c r="CD56" s="177">
        <f t="shared" si="32"/>
        <v>0</v>
      </c>
      <c r="CE56" s="177">
        <f t="shared" si="89"/>
        <v>0</v>
      </c>
      <c r="CF56" s="177">
        <f t="shared" si="89"/>
        <v>0</v>
      </c>
      <c r="CG56" s="177">
        <f t="shared" si="89"/>
        <v>0</v>
      </c>
      <c r="CH56" s="177">
        <f t="shared" si="89"/>
        <v>0</v>
      </c>
      <c r="CI56" s="177">
        <f t="shared" si="89"/>
        <v>0</v>
      </c>
      <c r="CJ56" s="177">
        <f t="shared" si="89"/>
        <v>0</v>
      </c>
      <c r="CK56" s="177">
        <f t="shared" si="89"/>
        <v>0</v>
      </c>
      <c r="CL56" s="177">
        <f t="shared" si="89"/>
        <v>0</v>
      </c>
      <c r="CM56" s="177">
        <f t="shared" si="89"/>
        <v>0</v>
      </c>
      <c r="CN56" s="177">
        <f t="shared" si="89"/>
        <v>0</v>
      </c>
      <c r="CO56" s="177">
        <f t="shared" si="89"/>
        <v>0</v>
      </c>
      <c r="CP56" s="177">
        <f t="shared" si="89"/>
        <v>0</v>
      </c>
      <c r="CQ56" s="177">
        <f t="shared" si="89"/>
        <v>0</v>
      </c>
      <c r="CR56" s="177">
        <f t="shared" si="89"/>
        <v>0</v>
      </c>
      <c r="CS56" s="177">
        <f t="shared" si="89"/>
        <v>0</v>
      </c>
      <c r="CT56" s="177">
        <f t="shared" si="89"/>
        <v>0</v>
      </c>
      <c r="CU56" s="177">
        <f t="shared" si="83"/>
        <v>0</v>
      </c>
      <c r="CV56" s="177">
        <f t="shared" si="83"/>
        <v>0</v>
      </c>
      <c r="CW56" s="177">
        <f t="shared" si="83"/>
        <v>0</v>
      </c>
      <c r="CX56" s="177">
        <f t="shared" si="33"/>
        <v>0</v>
      </c>
      <c r="CY56" s="177">
        <f t="shared" si="90"/>
        <v>0</v>
      </c>
      <c r="CZ56" s="177">
        <f t="shared" si="90"/>
        <v>0</v>
      </c>
      <c r="DA56" s="177">
        <f t="shared" si="90"/>
        <v>0</v>
      </c>
      <c r="DB56" s="177">
        <f t="shared" si="90"/>
        <v>0</v>
      </c>
      <c r="DC56" s="177">
        <f t="shared" si="90"/>
        <v>0</v>
      </c>
      <c r="DD56" s="177">
        <f t="shared" si="90"/>
        <v>0</v>
      </c>
      <c r="DE56" s="177">
        <f t="shared" si="90"/>
        <v>0</v>
      </c>
      <c r="DF56" s="177">
        <f t="shared" si="90"/>
        <v>0</v>
      </c>
      <c r="DG56" s="177">
        <f t="shared" si="90"/>
        <v>0</v>
      </c>
      <c r="DH56" s="177">
        <f t="shared" si="90"/>
        <v>0</v>
      </c>
      <c r="DI56" s="177">
        <f t="shared" si="90"/>
        <v>0</v>
      </c>
      <c r="DJ56" s="177">
        <f t="shared" si="90"/>
        <v>0</v>
      </c>
      <c r="DK56" s="177">
        <f t="shared" si="90"/>
        <v>0</v>
      </c>
      <c r="DL56" s="177">
        <f t="shared" si="90"/>
        <v>0</v>
      </c>
      <c r="DM56" s="177">
        <f t="shared" si="90"/>
        <v>0</v>
      </c>
      <c r="DN56" s="177">
        <f t="shared" si="90"/>
        <v>0</v>
      </c>
      <c r="DO56" s="177">
        <f t="shared" si="84"/>
        <v>0</v>
      </c>
      <c r="DP56" s="177">
        <f t="shared" si="84"/>
        <v>0</v>
      </c>
      <c r="DQ56" s="177">
        <f t="shared" si="84"/>
        <v>0</v>
      </c>
      <c r="DR56" s="177">
        <f t="shared" si="84"/>
        <v>0</v>
      </c>
      <c r="DS56" s="177">
        <f t="shared" si="84"/>
        <v>0</v>
      </c>
      <c r="DT56" s="177">
        <f t="shared" si="84"/>
        <v>0</v>
      </c>
      <c r="DU56" s="177">
        <f t="shared" si="84"/>
        <v>0</v>
      </c>
      <c r="DV56" s="177">
        <f t="shared" si="84"/>
        <v>0</v>
      </c>
      <c r="DW56" s="177">
        <f t="shared" si="34"/>
        <v>0</v>
      </c>
      <c r="DX56" s="177">
        <f t="shared" si="91"/>
        <v>0</v>
      </c>
      <c r="DY56" s="177">
        <f t="shared" si="91"/>
        <v>0</v>
      </c>
      <c r="DZ56" s="177">
        <f t="shared" si="91"/>
        <v>0</v>
      </c>
      <c r="EA56" s="177">
        <f t="shared" si="91"/>
        <v>0</v>
      </c>
      <c r="EB56" s="177">
        <f t="shared" si="91"/>
        <v>0</v>
      </c>
      <c r="EC56" s="177">
        <f t="shared" si="91"/>
        <v>0</v>
      </c>
      <c r="ED56" s="177">
        <f t="shared" si="91"/>
        <v>0</v>
      </c>
      <c r="EE56" s="177">
        <f t="shared" si="91"/>
        <v>0</v>
      </c>
      <c r="EF56" s="177">
        <f t="shared" si="91"/>
        <v>0</v>
      </c>
      <c r="EG56" s="177">
        <f t="shared" si="91"/>
        <v>0</v>
      </c>
      <c r="EH56" s="177">
        <f t="shared" si="91"/>
        <v>0</v>
      </c>
      <c r="EI56" s="177">
        <f t="shared" si="91"/>
        <v>0</v>
      </c>
      <c r="EJ56" s="177">
        <f t="shared" si="91"/>
        <v>0</v>
      </c>
      <c r="EK56" s="177">
        <f t="shared" si="91"/>
        <v>0</v>
      </c>
      <c r="EL56" s="177">
        <f t="shared" si="91"/>
        <v>0</v>
      </c>
      <c r="EM56" s="177">
        <f t="shared" si="91"/>
        <v>0</v>
      </c>
      <c r="EN56" s="177">
        <f t="shared" si="85"/>
        <v>0</v>
      </c>
      <c r="EO56" s="177">
        <f t="shared" si="85"/>
        <v>0</v>
      </c>
      <c r="EP56" s="177">
        <f t="shared" si="85"/>
        <v>0</v>
      </c>
      <c r="EQ56" s="177">
        <f t="shared" si="85"/>
        <v>0</v>
      </c>
      <c r="ER56" s="177">
        <f t="shared" si="85"/>
        <v>0</v>
      </c>
      <c r="ES56" s="177">
        <f t="shared" si="85"/>
        <v>0</v>
      </c>
      <c r="ET56" s="177">
        <f t="shared" si="85"/>
        <v>0</v>
      </c>
      <c r="EU56" s="177">
        <f t="shared" si="85"/>
        <v>0</v>
      </c>
      <c r="EV56" s="177">
        <f t="shared" si="35"/>
        <v>0</v>
      </c>
    </row>
    <row r="57" spans="1:152" x14ac:dyDescent="0.25">
      <c r="A57" s="84">
        <v>38504</v>
      </c>
      <c r="B57" s="177">
        <f t="shared" si="26"/>
        <v>0</v>
      </c>
      <c r="C57" s="177">
        <f t="shared" si="86"/>
        <v>0</v>
      </c>
      <c r="D57" s="177">
        <f t="shared" si="86"/>
        <v>0</v>
      </c>
      <c r="E57" s="177">
        <f t="shared" si="86"/>
        <v>0</v>
      </c>
      <c r="F57" s="177">
        <f t="shared" si="86"/>
        <v>0</v>
      </c>
      <c r="G57" s="177">
        <f t="shared" si="86"/>
        <v>0</v>
      </c>
      <c r="H57" s="177">
        <f t="shared" si="86"/>
        <v>0</v>
      </c>
      <c r="I57" s="177">
        <f t="shared" si="86"/>
        <v>0</v>
      </c>
      <c r="J57" s="177">
        <f t="shared" si="86"/>
        <v>0</v>
      </c>
      <c r="K57" s="177">
        <f t="shared" si="86"/>
        <v>0</v>
      </c>
      <c r="L57" s="177">
        <f t="shared" si="86"/>
        <v>0</v>
      </c>
      <c r="M57" s="177">
        <f t="shared" si="86"/>
        <v>0</v>
      </c>
      <c r="N57" s="177">
        <f t="shared" si="86"/>
        <v>0</v>
      </c>
      <c r="O57" s="177">
        <f t="shared" si="86"/>
        <v>0</v>
      </c>
      <c r="P57" s="177">
        <f t="shared" si="86"/>
        <v>0</v>
      </c>
      <c r="Q57" s="177">
        <f t="shared" si="86"/>
        <v>0</v>
      </c>
      <c r="R57" s="177">
        <f t="shared" si="86"/>
        <v>0</v>
      </c>
      <c r="S57" s="177">
        <f t="shared" si="80"/>
        <v>0</v>
      </c>
      <c r="T57" s="177">
        <f t="shared" si="80"/>
        <v>0</v>
      </c>
      <c r="U57" s="177">
        <f t="shared" si="80"/>
        <v>0</v>
      </c>
      <c r="V57" s="177">
        <f t="shared" si="80"/>
        <v>0</v>
      </c>
      <c r="W57" s="177">
        <f t="shared" si="80"/>
        <v>0</v>
      </c>
      <c r="X57" s="177">
        <f t="shared" si="80"/>
        <v>0</v>
      </c>
      <c r="Y57" s="177">
        <f t="shared" si="80"/>
        <v>0</v>
      </c>
      <c r="Z57" s="177">
        <f t="shared" si="80"/>
        <v>0</v>
      </c>
      <c r="AA57" s="177">
        <f t="shared" si="27"/>
        <v>0</v>
      </c>
      <c r="AB57" s="177">
        <f t="shared" si="87"/>
        <v>0</v>
      </c>
      <c r="AC57" s="177">
        <f t="shared" si="87"/>
        <v>0</v>
      </c>
      <c r="AD57" s="177">
        <f t="shared" si="87"/>
        <v>0</v>
      </c>
      <c r="AE57" s="177">
        <f t="shared" si="87"/>
        <v>0</v>
      </c>
      <c r="AF57" s="177">
        <f t="shared" si="87"/>
        <v>0</v>
      </c>
      <c r="AG57" s="177">
        <f t="shared" si="87"/>
        <v>0</v>
      </c>
      <c r="AH57" s="177">
        <f t="shared" si="87"/>
        <v>0</v>
      </c>
      <c r="AI57" s="177">
        <f t="shared" si="87"/>
        <v>0</v>
      </c>
      <c r="AJ57" s="177">
        <f t="shared" si="87"/>
        <v>0</v>
      </c>
      <c r="AK57" s="177">
        <f t="shared" si="87"/>
        <v>0</v>
      </c>
      <c r="AL57" s="177">
        <f t="shared" si="87"/>
        <v>0</v>
      </c>
      <c r="AM57" s="177">
        <f t="shared" si="87"/>
        <v>0</v>
      </c>
      <c r="AN57" s="177">
        <f t="shared" si="87"/>
        <v>0</v>
      </c>
      <c r="AO57" s="177">
        <f t="shared" si="87"/>
        <v>0</v>
      </c>
      <c r="AP57" s="177">
        <f t="shared" si="87"/>
        <v>0</v>
      </c>
      <c r="AQ57" s="177">
        <f t="shared" si="87"/>
        <v>0</v>
      </c>
      <c r="AR57" s="177">
        <f t="shared" si="81"/>
        <v>0</v>
      </c>
      <c r="AS57" s="177">
        <f t="shared" si="81"/>
        <v>0</v>
      </c>
      <c r="AT57" s="177">
        <f t="shared" si="81"/>
        <v>0</v>
      </c>
      <c r="AU57" s="177">
        <f t="shared" si="81"/>
        <v>0</v>
      </c>
      <c r="AV57" s="177">
        <f t="shared" si="81"/>
        <v>0</v>
      </c>
      <c r="AW57" s="177">
        <f t="shared" si="81"/>
        <v>0</v>
      </c>
      <c r="AX57" s="177">
        <f t="shared" si="81"/>
        <v>0</v>
      </c>
      <c r="AY57" s="177">
        <f t="shared" si="81"/>
        <v>0</v>
      </c>
      <c r="AZ57" s="177">
        <f t="shared" si="28"/>
        <v>0</v>
      </c>
      <c r="BA57" s="177">
        <f t="shared" si="88"/>
        <v>0</v>
      </c>
      <c r="BB57" s="177">
        <f t="shared" si="88"/>
        <v>0</v>
      </c>
      <c r="BC57" s="177">
        <f t="shared" si="88"/>
        <v>0</v>
      </c>
      <c r="BD57" s="177">
        <f t="shared" si="88"/>
        <v>0</v>
      </c>
      <c r="BE57" s="177">
        <f t="shared" si="88"/>
        <v>0</v>
      </c>
      <c r="BF57" s="177">
        <f t="shared" si="88"/>
        <v>0</v>
      </c>
      <c r="BG57" s="177">
        <f t="shared" si="88"/>
        <v>0</v>
      </c>
      <c r="BH57" s="177">
        <f t="shared" si="88"/>
        <v>0</v>
      </c>
      <c r="BI57" s="177">
        <f t="shared" si="88"/>
        <v>0</v>
      </c>
      <c r="BJ57" s="177">
        <f t="shared" si="88"/>
        <v>0</v>
      </c>
      <c r="BK57" s="177">
        <f t="shared" si="88"/>
        <v>0</v>
      </c>
      <c r="BL57" s="177">
        <f t="shared" si="88"/>
        <v>0</v>
      </c>
      <c r="BM57" s="177">
        <f t="shared" si="88"/>
        <v>0</v>
      </c>
      <c r="BN57" s="177">
        <f t="shared" si="88"/>
        <v>0</v>
      </c>
      <c r="BO57" s="177">
        <f t="shared" si="88"/>
        <v>0</v>
      </c>
      <c r="BP57" s="177">
        <f t="shared" si="88"/>
        <v>0</v>
      </c>
      <c r="BQ57" s="177">
        <f t="shared" si="82"/>
        <v>0</v>
      </c>
      <c r="BR57" s="177">
        <f t="shared" si="82"/>
        <v>0</v>
      </c>
      <c r="BS57" s="177">
        <f t="shared" si="82"/>
        <v>0</v>
      </c>
      <c r="BT57" s="177">
        <f t="shared" si="29"/>
        <v>0</v>
      </c>
      <c r="BU57" s="177">
        <f t="shared" si="75"/>
        <v>0</v>
      </c>
      <c r="BV57" s="177">
        <f t="shared" si="75"/>
        <v>0</v>
      </c>
      <c r="BW57" s="177">
        <f t="shared" si="75"/>
        <v>0</v>
      </c>
      <c r="BX57" s="177">
        <f t="shared" si="75"/>
        <v>0</v>
      </c>
      <c r="BY57" s="177">
        <v>0</v>
      </c>
      <c r="BZ57" s="177">
        <f t="shared" si="76"/>
        <v>0</v>
      </c>
      <c r="CA57" s="177">
        <f t="shared" si="76"/>
        <v>0</v>
      </c>
      <c r="CB57" s="177">
        <f t="shared" si="76"/>
        <v>0</v>
      </c>
      <c r="CC57" s="177">
        <f t="shared" si="76"/>
        <v>0</v>
      </c>
      <c r="CD57" s="177">
        <f t="shared" si="32"/>
        <v>0</v>
      </c>
      <c r="CE57" s="177">
        <f t="shared" si="89"/>
        <v>0</v>
      </c>
      <c r="CF57" s="177">
        <f t="shared" si="89"/>
        <v>0</v>
      </c>
      <c r="CG57" s="177">
        <f t="shared" si="89"/>
        <v>0</v>
      </c>
      <c r="CH57" s="177">
        <f t="shared" si="89"/>
        <v>0</v>
      </c>
      <c r="CI57" s="177">
        <f t="shared" si="89"/>
        <v>0</v>
      </c>
      <c r="CJ57" s="177">
        <f t="shared" si="89"/>
        <v>0</v>
      </c>
      <c r="CK57" s="177">
        <f t="shared" si="89"/>
        <v>0</v>
      </c>
      <c r="CL57" s="177">
        <f t="shared" si="89"/>
        <v>0</v>
      </c>
      <c r="CM57" s="177">
        <f t="shared" si="89"/>
        <v>0</v>
      </c>
      <c r="CN57" s="177">
        <f t="shared" si="89"/>
        <v>0</v>
      </c>
      <c r="CO57" s="177">
        <f t="shared" si="89"/>
        <v>0</v>
      </c>
      <c r="CP57" s="177">
        <f t="shared" si="89"/>
        <v>0</v>
      </c>
      <c r="CQ57" s="177">
        <f t="shared" si="89"/>
        <v>0</v>
      </c>
      <c r="CR57" s="177">
        <f t="shared" si="89"/>
        <v>0</v>
      </c>
      <c r="CS57" s="177">
        <f t="shared" si="89"/>
        <v>0</v>
      </c>
      <c r="CT57" s="177">
        <f t="shared" si="89"/>
        <v>0</v>
      </c>
      <c r="CU57" s="177">
        <f t="shared" si="83"/>
        <v>0</v>
      </c>
      <c r="CV57" s="177">
        <f t="shared" si="83"/>
        <v>0</v>
      </c>
      <c r="CW57" s="177">
        <f t="shared" si="83"/>
        <v>0</v>
      </c>
      <c r="CX57" s="177">
        <f t="shared" si="33"/>
        <v>0</v>
      </c>
      <c r="CY57" s="177">
        <f t="shared" si="90"/>
        <v>0</v>
      </c>
      <c r="CZ57" s="177">
        <f t="shared" si="90"/>
        <v>0</v>
      </c>
      <c r="DA57" s="177">
        <f t="shared" si="90"/>
        <v>0</v>
      </c>
      <c r="DB57" s="177">
        <f t="shared" si="90"/>
        <v>0</v>
      </c>
      <c r="DC57" s="177">
        <f t="shared" si="90"/>
        <v>0</v>
      </c>
      <c r="DD57" s="177">
        <f t="shared" si="90"/>
        <v>0</v>
      </c>
      <c r="DE57" s="177">
        <f t="shared" si="90"/>
        <v>0</v>
      </c>
      <c r="DF57" s="177">
        <f t="shared" si="90"/>
        <v>0</v>
      </c>
      <c r="DG57" s="177">
        <f t="shared" si="90"/>
        <v>0</v>
      </c>
      <c r="DH57" s="177">
        <f t="shared" si="90"/>
        <v>0</v>
      </c>
      <c r="DI57" s="177">
        <f t="shared" si="90"/>
        <v>0</v>
      </c>
      <c r="DJ57" s="177">
        <f t="shared" si="90"/>
        <v>0</v>
      </c>
      <c r="DK57" s="177">
        <f t="shared" si="90"/>
        <v>0</v>
      </c>
      <c r="DL57" s="177">
        <f t="shared" si="90"/>
        <v>0</v>
      </c>
      <c r="DM57" s="177">
        <f t="shared" si="90"/>
        <v>0</v>
      </c>
      <c r="DN57" s="177">
        <f t="shared" si="90"/>
        <v>0</v>
      </c>
      <c r="DO57" s="177">
        <f t="shared" si="84"/>
        <v>0</v>
      </c>
      <c r="DP57" s="177">
        <f t="shared" si="84"/>
        <v>0</v>
      </c>
      <c r="DQ57" s="177">
        <f t="shared" si="84"/>
        <v>0</v>
      </c>
      <c r="DR57" s="177">
        <f t="shared" si="84"/>
        <v>0</v>
      </c>
      <c r="DS57" s="177">
        <f t="shared" si="84"/>
        <v>0</v>
      </c>
      <c r="DT57" s="177">
        <f t="shared" si="84"/>
        <v>0</v>
      </c>
      <c r="DU57" s="177">
        <f t="shared" si="84"/>
        <v>0</v>
      </c>
      <c r="DV57" s="177">
        <f t="shared" si="84"/>
        <v>0</v>
      </c>
      <c r="DW57" s="177">
        <f t="shared" si="34"/>
        <v>0</v>
      </c>
      <c r="DX57" s="177">
        <f t="shared" si="91"/>
        <v>0</v>
      </c>
      <c r="DY57" s="177">
        <f t="shared" si="91"/>
        <v>0</v>
      </c>
      <c r="DZ57" s="177">
        <f t="shared" si="91"/>
        <v>0</v>
      </c>
      <c r="EA57" s="177">
        <f t="shared" si="91"/>
        <v>0</v>
      </c>
      <c r="EB57" s="177">
        <f t="shared" si="91"/>
        <v>0</v>
      </c>
      <c r="EC57" s="177">
        <f t="shared" si="91"/>
        <v>0</v>
      </c>
      <c r="ED57" s="177">
        <f t="shared" si="91"/>
        <v>0</v>
      </c>
      <c r="EE57" s="177">
        <f t="shared" si="91"/>
        <v>0</v>
      </c>
      <c r="EF57" s="177">
        <f t="shared" si="91"/>
        <v>0</v>
      </c>
      <c r="EG57" s="177">
        <f t="shared" si="91"/>
        <v>0</v>
      </c>
      <c r="EH57" s="177">
        <f t="shared" si="91"/>
        <v>0</v>
      </c>
      <c r="EI57" s="177">
        <f t="shared" si="91"/>
        <v>0</v>
      </c>
      <c r="EJ57" s="177">
        <f t="shared" si="91"/>
        <v>0</v>
      </c>
      <c r="EK57" s="177">
        <f t="shared" si="91"/>
        <v>0</v>
      </c>
      <c r="EL57" s="177">
        <f t="shared" si="91"/>
        <v>0</v>
      </c>
      <c r="EM57" s="177">
        <f t="shared" si="91"/>
        <v>0</v>
      </c>
      <c r="EN57" s="177">
        <f t="shared" si="85"/>
        <v>0</v>
      </c>
      <c r="EO57" s="177">
        <f t="shared" si="85"/>
        <v>0</v>
      </c>
      <c r="EP57" s="177">
        <f t="shared" si="85"/>
        <v>0</v>
      </c>
      <c r="EQ57" s="177">
        <f t="shared" si="85"/>
        <v>0</v>
      </c>
      <c r="ER57" s="177">
        <f t="shared" si="85"/>
        <v>0</v>
      </c>
      <c r="ES57" s="177">
        <f t="shared" si="85"/>
        <v>0</v>
      </c>
      <c r="ET57" s="177">
        <f t="shared" si="85"/>
        <v>0</v>
      </c>
      <c r="EU57" s="177">
        <f t="shared" si="85"/>
        <v>0</v>
      </c>
      <c r="EV57" s="177">
        <f t="shared" si="35"/>
        <v>0</v>
      </c>
    </row>
    <row r="58" spans="1:152" x14ac:dyDescent="0.25">
      <c r="A58" s="84">
        <v>38504</v>
      </c>
      <c r="B58" s="177">
        <f t="shared" si="26"/>
        <v>0</v>
      </c>
      <c r="C58" s="177">
        <f t="shared" si="86"/>
        <v>0</v>
      </c>
      <c r="D58" s="177">
        <f t="shared" si="86"/>
        <v>0</v>
      </c>
      <c r="E58" s="177">
        <f t="shared" si="86"/>
        <v>0</v>
      </c>
      <c r="F58" s="177">
        <f t="shared" si="86"/>
        <v>0</v>
      </c>
      <c r="G58" s="177">
        <f t="shared" si="86"/>
        <v>0</v>
      </c>
      <c r="H58" s="177">
        <f t="shared" si="86"/>
        <v>0</v>
      </c>
      <c r="I58" s="177">
        <f t="shared" si="86"/>
        <v>0</v>
      </c>
      <c r="J58" s="177">
        <f t="shared" si="86"/>
        <v>0</v>
      </c>
      <c r="K58" s="177">
        <f t="shared" si="86"/>
        <v>0</v>
      </c>
      <c r="L58" s="177">
        <f t="shared" si="86"/>
        <v>0</v>
      </c>
      <c r="M58" s="177">
        <f t="shared" si="86"/>
        <v>0</v>
      </c>
      <c r="N58" s="177">
        <f t="shared" si="86"/>
        <v>0</v>
      </c>
      <c r="O58" s="177">
        <f t="shared" si="86"/>
        <v>0</v>
      </c>
      <c r="P58" s="177">
        <f t="shared" si="86"/>
        <v>0</v>
      </c>
      <c r="Q58" s="177">
        <f t="shared" si="86"/>
        <v>0</v>
      </c>
      <c r="R58" s="177">
        <f t="shared" si="86"/>
        <v>0</v>
      </c>
      <c r="S58" s="177">
        <f t="shared" si="80"/>
        <v>0</v>
      </c>
      <c r="T58" s="177">
        <f t="shared" si="80"/>
        <v>0</v>
      </c>
      <c r="U58" s="177">
        <f t="shared" si="80"/>
        <v>0</v>
      </c>
      <c r="V58" s="177">
        <f t="shared" si="80"/>
        <v>0</v>
      </c>
      <c r="W58" s="177">
        <f t="shared" si="80"/>
        <v>0</v>
      </c>
      <c r="X58" s="177">
        <f t="shared" si="80"/>
        <v>0</v>
      </c>
      <c r="Y58" s="177">
        <f t="shared" si="80"/>
        <v>0</v>
      </c>
      <c r="Z58" s="177">
        <f t="shared" si="80"/>
        <v>0</v>
      </c>
      <c r="AA58" s="177">
        <f t="shared" si="27"/>
        <v>0</v>
      </c>
      <c r="AB58" s="177">
        <f t="shared" si="87"/>
        <v>0</v>
      </c>
      <c r="AC58" s="177">
        <f t="shared" si="87"/>
        <v>0</v>
      </c>
      <c r="AD58" s="177">
        <f t="shared" si="87"/>
        <v>0</v>
      </c>
      <c r="AE58" s="177">
        <f t="shared" si="87"/>
        <v>0</v>
      </c>
      <c r="AF58" s="177">
        <f t="shared" si="87"/>
        <v>0</v>
      </c>
      <c r="AG58" s="177">
        <f t="shared" si="87"/>
        <v>0</v>
      </c>
      <c r="AH58" s="177">
        <f t="shared" si="87"/>
        <v>0</v>
      </c>
      <c r="AI58" s="177">
        <f t="shared" si="87"/>
        <v>0</v>
      </c>
      <c r="AJ58" s="177">
        <f t="shared" si="87"/>
        <v>0</v>
      </c>
      <c r="AK58" s="177">
        <f t="shared" si="87"/>
        <v>0</v>
      </c>
      <c r="AL58" s="177">
        <f t="shared" si="87"/>
        <v>0</v>
      </c>
      <c r="AM58" s="177">
        <f t="shared" si="87"/>
        <v>0</v>
      </c>
      <c r="AN58" s="177">
        <f t="shared" si="87"/>
        <v>0</v>
      </c>
      <c r="AO58" s="177">
        <f t="shared" si="87"/>
        <v>0</v>
      </c>
      <c r="AP58" s="177">
        <f t="shared" si="87"/>
        <v>0</v>
      </c>
      <c r="AQ58" s="177">
        <f t="shared" si="87"/>
        <v>0</v>
      </c>
      <c r="AR58" s="177">
        <f t="shared" si="81"/>
        <v>0</v>
      </c>
      <c r="AS58" s="177">
        <f t="shared" si="81"/>
        <v>0</v>
      </c>
      <c r="AT58" s="177">
        <f t="shared" si="81"/>
        <v>0</v>
      </c>
      <c r="AU58" s="177">
        <f t="shared" si="81"/>
        <v>0</v>
      </c>
      <c r="AV58" s="177">
        <f t="shared" si="81"/>
        <v>0</v>
      </c>
      <c r="AW58" s="177">
        <f t="shared" si="81"/>
        <v>0</v>
      </c>
      <c r="AX58" s="177">
        <f t="shared" si="81"/>
        <v>0</v>
      </c>
      <c r="AY58" s="177">
        <f t="shared" si="81"/>
        <v>0</v>
      </c>
      <c r="AZ58" s="177">
        <f t="shared" si="28"/>
        <v>0</v>
      </c>
      <c r="BA58" s="177">
        <f t="shared" si="88"/>
        <v>0</v>
      </c>
      <c r="BB58" s="177">
        <f t="shared" si="88"/>
        <v>0</v>
      </c>
      <c r="BC58" s="177">
        <f t="shared" si="88"/>
        <v>0</v>
      </c>
      <c r="BD58" s="177">
        <f t="shared" si="88"/>
        <v>0</v>
      </c>
      <c r="BE58" s="177">
        <f t="shared" si="88"/>
        <v>0</v>
      </c>
      <c r="BF58" s="177">
        <f t="shared" si="88"/>
        <v>0</v>
      </c>
      <c r="BG58" s="177">
        <f t="shared" si="88"/>
        <v>0</v>
      </c>
      <c r="BH58" s="177">
        <f t="shared" si="88"/>
        <v>0</v>
      </c>
      <c r="BI58" s="177">
        <f t="shared" si="88"/>
        <v>0</v>
      </c>
      <c r="BJ58" s="177">
        <f t="shared" si="88"/>
        <v>0</v>
      </c>
      <c r="BK58" s="177">
        <f t="shared" si="88"/>
        <v>0</v>
      </c>
      <c r="BL58" s="177">
        <f t="shared" si="88"/>
        <v>0</v>
      </c>
      <c r="BM58" s="177">
        <f t="shared" si="88"/>
        <v>0</v>
      </c>
      <c r="BN58" s="177">
        <f t="shared" si="88"/>
        <v>0</v>
      </c>
      <c r="BO58" s="177">
        <f t="shared" si="88"/>
        <v>0</v>
      </c>
      <c r="BP58" s="177">
        <f t="shared" si="88"/>
        <v>0</v>
      </c>
      <c r="BQ58" s="177">
        <f t="shared" si="82"/>
        <v>0</v>
      </c>
      <c r="BR58" s="177">
        <f t="shared" si="82"/>
        <v>0</v>
      </c>
      <c r="BS58" s="177">
        <f t="shared" si="82"/>
        <v>0</v>
      </c>
      <c r="BT58" s="177">
        <f t="shared" si="29"/>
        <v>0</v>
      </c>
      <c r="BU58" s="177">
        <f t="shared" si="75"/>
        <v>0</v>
      </c>
      <c r="BV58" s="177">
        <f t="shared" si="75"/>
        <v>0</v>
      </c>
      <c r="BW58" s="177">
        <f t="shared" si="75"/>
        <v>0</v>
      </c>
      <c r="BX58" s="177">
        <f t="shared" si="75"/>
        <v>0</v>
      </c>
      <c r="BY58" s="177">
        <v>0</v>
      </c>
      <c r="BZ58" s="177">
        <f t="shared" si="76"/>
        <v>0</v>
      </c>
      <c r="CA58" s="177">
        <f t="shared" si="76"/>
        <v>0</v>
      </c>
      <c r="CB58" s="177">
        <f t="shared" si="76"/>
        <v>0</v>
      </c>
      <c r="CC58" s="177">
        <f t="shared" si="76"/>
        <v>0</v>
      </c>
      <c r="CD58" s="177">
        <f t="shared" si="32"/>
        <v>0</v>
      </c>
      <c r="CE58" s="177">
        <f t="shared" si="89"/>
        <v>0</v>
      </c>
      <c r="CF58" s="177">
        <f t="shared" si="89"/>
        <v>0</v>
      </c>
      <c r="CG58" s="177">
        <f t="shared" si="89"/>
        <v>0</v>
      </c>
      <c r="CH58" s="177">
        <f t="shared" si="89"/>
        <v>0</v>
      </c>
      <c r="CI58" s="177">
        <f t="shared" si="89"/>
        <v>0</v>
      </c>
      <c r="CJ58" s="177">
        <f t="shared" si="89"/>
        <v>0</v>
      </c>
      <c r="CK58" s="177">
        <f t="shared" si="89"/>
        <v>0</v>
      </c>
      <c r="CL58" s="177">
        <f t="shared" si="89"/>
        <v>0</v>
      </c>
      <c r="CM58" s="177">
        <f t="shared" si="89"/>
        <v>0</v>
      </c>
      <c r="CN58" s="177">
        <f t="shared" si="89"/>
        <v>0</v>
      </c>
      <c r="CO58" s="177">
        <f t="shared" si="89"/>
        <v>0</v>
      </c>
      <c r="CP58" s="177">
        <f t="shared" si="89"/>
        <v>0</v>
      </c>
      <c r="CQ58" s="177">
        <f t="shared" si="89"/>
        <v>0</v>
      </c>
      <c r="CR58" s="177">
        <f t="shared" si="89"/>
        <v>0</v>
      </c>
      <c r="CS58" s="177">
        <f t="shared" si="89"/>
        <v>0</v>
      </c>
      <c r="CT58" s="177">
        <f t="shared" si="89"/>
        <v>0</v>
      </c>
      <c r="CU58" s="177">
        <f t="shared" si="83"/>
        <v>0</v>
      </c>
      <c r="CV58" s="177">
        <f t="shared" si="83"/>
        <v>0</v>
      </c>
      <c r="CW58" s="177">
        <f t="shared" si="83"/>
        <v>0</v>
      </c>
      <c r="CX58" s="177">
        <f t="shared" si="33"/>
        <v>0</v>
      </c>
      <c r="CY58" s="177">
        <f t="shared" si="90"/>
        <v>0</v>
      </c>
      <c r="CZ58" s="177">
        <f t="shared" si="90"/>
        <v>0</v>
      </c>
      <c r="DA58" s="177">
        <f t="shared" si="90"/>
        <v>0</v>
      </c>
      <c r="DB58" s="177">
        <f t="shared" si="90"/>
        <v>0</v>
      </c>
      <c r="DC58" s="177">
        <f t="shared" si="90"/>
        <v>0</v>
      </c>
      <c r="DD58" s="177">
        <f t="shared" si="90"/>
        <v>0</v>
      </c>
      <c r="DE58" s="177">
        <f t="shared" si="90"/>
        <v>0</v>
      </c>
      <c r="DF58" s="177">
        <f t="shared" si="90"/>
        <v>0</v>
      </c>
      <c r="DG58" s="177">
        <f t="shared" si="90"/>
        <v>0</v>
      </c>
      <c r="DH58" s="177">
        <f t="shared" si="90"/>
        <v>0</v>
      </c>
      <c r="DI58" s="177">
        <f t="shared" si="90"/>
        <v>0</v>
      </c>
      <c r="DJ58" s="177">
        <f t="shared" si="90"/>
        <v>0</v>
      </c>
      <c r="DK58" s="177">
        <f t="shared" si="90"/>
        <v>0</v>
      </c>
      <c r="DL58" s="177">
        <f t="shared" si="90"/>
        <v>0</v>
      </c>
      <c r="DM58" s="177">
        <f t="shared" si="90"/>
        <v>0</v>
      </c>
      <c r="DN58" s="177">
        <f t="shared" si="90"/>
        <v>0</v>
      </c>
      <c r="DO58" s="177">
        <f t="shared" si="84"/>
        <v>0</v>
      </c>
      <c r="DP58" s="177">
        <f t="shared" si="84"/>
        <v>0</v>
      </c>
      <c r="DQ58" s="177">
        <f t="shared" si="84"/>
        <v>0</v>
      </c>
      <c r="DR58" s="177">
        <f t="shared" si="84"/>
        <v>0</v>
      </c>
      <c r="DS58" s="177">
        <f t="shared" si="84"/>
        <v>0</v>
      </c>
      <c r="DT58" s="177">
        <f t="shared" si="84"/>
        <v>0</v>
      </c>
      <c r="DU58" s="177">
        <f t="shared" si="84"/>
        <v>0</v>
      </c>
      <c r="DV58" s="177">
        <f t="shared" si="84"/>
        <v>0</v>
      </c>
      <c r="DW58" s="177">
        <f t="shared" si="34"/>
        <v>0</v>
      </c>
      <c r="DX58" s="177">
        <f t="shared" si="91"/>
        <v>0</v>
      </c>
      <c r="DY58" s="177">
        <f t="shared" si="91"/>
        <v>0</v>
      </c>
      <c r="DZ58" s="177">
        <f t="shared" si="91"/>
        <v>0</v>
      </c>
      <c r="EA58" s="177">
        <f t="shared" si="91"/>
        <v>0</v>
      </c>
      <c r="EB58" s="177">
        <f t="shared" si="91"/>
        <v>0</v>
      </c>
      <c r="EC58" s="177">
        <f t="shared" si="91"/>
        <v>0</v>
      </c>
      <c r="ED58" s="177">
        <f t="shared" si="91"/>
        <v>0</v>
      </c>
      <c r="EE58" s="177">
        <f t="shared" si="91"/>
        <v>0</v>
      </c>
      <c r="EF58" s="177">
        <f t="shared" si="91"/>
        <v>0</v>
      </c>
      <c r="EG58" s="177">
        <f t="shared" si="91"/>
        <v>0</v>
      </c>
      <c r="EH58" s="177">
        <f t="shared" si="91"/>
        <v>0</v>
      </c>
      <c r="EI58" s="177">
        <f t="shared" si="91"/>
        <v>0</v>
      </c>
      <c r="EJ58" s="177">
        <f t="shared" si="91"/>
        <v>0</v>
      </c>
      <c r="EK58" s="177">
        <f t="shared" si="91"/>
        <v>0</v>
      </c>
      <c r="EL58" s="177">
        <f t="shared" si="91"/>
        <v>0</v>
      </c>
      <c r="EM58" s="177">
        <f t="shared" si="91"/>
        <v>0</v>
      </c>
      <c r="EN58" s="177">
        <f t="shared" si="85"/>
        <v>0</v>
      </c>
      <c r="EO58" s="177">
        <f t="shared" si="85"/>
        <v>0</v>
      </c>
      <c r="EP58" s="177">
        <f t="shared" si="85"/>
        <v>0</v>
      </c>
      <c r="EQ58" s="177">
        <f t="shared" si="85"/>
        <v>0</v>
      </c>
      <c r="ER58" s="177">
        <f t="shared" si="85"/>
        <v>0</v>
      </c>
      <c r="ES58" s="177">
        <f t="shared" si="85"/>
        <v>0</v>
      </c>
      <c r="ET58" s="177">
        <f t="shared" si="85"/>
        <v>0</v>
      </c>
      <c r="EU58" s="177">
        <f t="shared" si="85"/>
        <v>0</v>
      </c>
      <c r="EV58" s="177">
        <f t="shared" si="35"/>
        <v>0</v>
      </c>
    </row>
    <row r="59" spans="1:152" x14ac:dyDescent="0.25">
      <c r="A59" s="84">
        <v>38504</v>
      </c>
    </row>
  </sheetData>
  <phoneticPr fontId="1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zoomScale="9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205"/>
    </sheetView>
  </sheetViews>
  <sheetFormatPr defaultRowHeight="13.2" x14ac:dyDescent="0.25"/>
  <cols>
    <col min="1" max="1" width="12.5546875" style="381" bestFit="1" customWidth="1"/>
    <col min="2" max="2" width="9" style="35" customWidth="1"/>
    <col min="3" max="3" width="7.6640625" style="35" customWidth="1"/>
    <col min="4" max="5" width="8.44140625" style="35" customWidth="1"/>
    <col min="6" max="6" width="8.88671875" style="35" customWidth="1"/>
    <col min="7" max="10" width="7.6640625" style="35" customWidth="1"/>
    <col min="11" max="12" width="8.5546875" style="35" bestFit="1" customWidth="1"/>
    <col min="13" max="18" width="7.6640625" style="35" customWidth="1"/>
  </cols>
  <sheetData>
    <row r="1" spans="1:26" ht="16.2" thickBot="1" x14ac:dyDescent="0.3">
      <c r="A1" s="382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5">
      <c r="A2" s="383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8" thickBot="1" x14ac:dyDescent="0.3">
      <c r="A3" s="384" t="s">
        <v>2</v>
      </c>
      <c r="B3" s="26" t="s">
        <v>70</v>
      </c>
      <c r="C3" s="26" t="s">
        <v>71</v>
      </c>
      <c r="D3" s="26" t="s">
        <v>72</v>
      </c>
      <c r="E3" s="26" t="s">
        <v>42</v>
      </c>
      <c r="F3" s="26" t="s">
        <v>0</v>
      </c>
      <c r="G3" s="26" t="s">
        <v>73</v>
      </c>
      <c r="H3" s="27" t="s">
        <v>41</v>
      </c>
      <c r="I3" s="28" t="s">
        <v>42</v>
      </c>
      <c r="J3" s="26" t="s">
        <v>74</v>
      </c>
      <c r="K3" s="29">
        <v>-2</v>
      </c>
      <c r="L3" s="30">
        <v>-1</v>
      </c>
      <c r="M3" s="30">
        <v>-0.5</v>
      </c>
      <c r="N3" s="30">
        <v>-0.1</v>
      </c>
      <c r="O3" s="30">
        <v>0.1</v>
      </c>
      <c r="P3" s="30">
        <v>0.5</v>
      </c>
      <c r="Q3" s="30">
        <v>1</v>
      </c>
      <c r="R3" s="31">
        <v>2</v>
      </c>
    </row>
    <row r="4" spans="1:26" x14ac:dyDescent="0.25">
      <c r="A4" s="385">
        <v>37226</v>
      </c>
      <c r="B4" s="370">
        <v>0</v>
      </c>
      <c r="C4" s="370">
        <v>0</v>
      </c>
      <c r="D4" s="370">
        <v>0</v>
      </c>
      <c r="E4" s="370">
        <v>0</v>
      </c>
      <c r="F4" s="370">
        <v>0</v>
      </c>
      <c r="G4" s="370">
        <v>0</v>
      </c>
      <c r="H4" s="371">
        <v>0</v>
      </c>
      <c r="I4" s="370">
        <v>0</v>
      </c>
      <c r="J4" s="370">
        <v>0</v>
      </c>
      <c r="K4" s="370">
        <v>0</v>
      </c>
      <c r="L4" s="370">
        <v>0</v>
      </c>
      <c r="M4" s="370">
        <v>0</v>
      </c>
      <c r="N4" s="370">
        <v>0</v>
      </c>
      <c r="O4" s="370">
        <v>0</v>
      </c>
      <c r="P4" s="370">
        <v>0</v>
      </c>
      <c r="Q4" s="370">
        <v>0</v>
      </c>
      <c r="R4" s="371">
        <v>0</v>
      </c>
    </row>
    <row r="5" spans="1:26" x14ac:dyDescent="0.25">
      <c r="A5" s="385">
        <v>37257</v>
      </c>
      <c r="B5" s="370">
        <v>-505.58244735000005</v>
      </c>
      <c r="C5" s="370">
        <v>0</v>
      </c>
      <c r="D5" s="370">
        <v>-1287.5869599600001</v>
      </c>
      <c r="E5" s="370">
        <v>782.00451261000012</v>
      </c>
      <c r="F5" s="370">
        <v>782.00451261000012</v>
      </c>
      <c r="G5" s="370">
        <v>0</v>
      </c>
      <c r="H5" s="371">
        <v>0</v>
      </c>
      <c r="I5" s="370">
        <v>2.0300032535999994</v>
      </c>
      <c r="J5" s="370">
        <v>-6.2406411300000002</v>
      </c>
      <c r="K5" s="370">
        <v>-202.06414986000001</v>
      </c>
      <c r="L5" s="370">
        <v>-275.17037650000003</v>
      </c>
      <c r="M5" s="370">
        <v>-283.31193064999997</v>
      </c>
      <c r="N5" s="370">
        <v>-68.653740249999998</v>
      </c>
      <c r="O5" s="370">
        <v>71.111642919999994</v>
      </c>
      <c r="P5" s="370">
        <v>378.71091053999993</v>
      </c>
      <c r="Q5" s="370">
        <v>822.60343133999993</v>
      </c>
      <c r="R5" s="371">
        <v>1640.2397852499998</v>
      </c>
    </row>
    <row r="6" spans="1:26" x14ac:dyDescent="0.25">
      <c r="A6" s="385">
        <v>37288</v>
      </c>
      <c r="B6" s="370">
        <v>409.08634710999985</v>
      </c>
      <c r="C6" s="370">
        <v>0</v>
      </c>
      <c r="D6" s="370">
        <v>670.04099319000011</v>
      </c>
      <c r="E6" s="370">
        <v>-260.95464608000003</v>
      </c>
      <c r="F6" s="370">
        <v>-260.95464608000003</v>
      </c>
      <c r="G6" s="370">
        <v>0</v>
      </c>
      <c r="H6" s="371">
        <v>0</v>
      </c>
      <c r="I6" s="370">
        <v>11.405934131199999</v>
      </c>
      <c r="J6" s="370">
        <v>-11.35543657</v>
      </c>
      <c r="K6" s="370">
        <v>236.26743600999998</v>
      </c>
      <c r="L6" s="370">
        <v>41.408700809999971</v>
      </c>
      <c r="M6" s="370">
        <v>-84.388147599999996</v>
      </c>
      <c r="N6" s="370">
        <v>-36.24707909</v>
      </c>
      <c r="O6" s="370">
        <v>45.246354180000004</v>
      </c>
      <c r="P6" s="370">
        <v>302.02208026000005</v>
      </c>
      <c r="Q6" s="370">
        <v>728.23718864</v>
      </c>
      <c r="R6" s="371">
        <v>1584.2152781499999</v>
      </c>
    </row>
    <row r="7" spans="1:26" x14ac:dyDescent="0.25">
      <c r="A7" s="385">
        <v>37316</v>
      </c>
      <c r="B7" s="370">
        <v>1005.2398094899999</v>
      </c>
      <c r="C7" s="370">
        <v>0</v>
      </c>
      <c r="D7" s="370">
        <v>-60.373062890000007</v>
      </c>
      <c r="E7" s="370">
        <v>1065.6128723800002</v>
      </c>
      <c r="F7" s="370">
        <v>1065.6128723800002</v>
      </c>
      <c r="G7" s="370">
        <v>0</v>
      </c>
      <c r="H7" s="371">
        <v>0</v>
      </c>
      <c r="I7" s="370">
        <v>8.5882364832999993</v>
      </c>
      <c r="J7" s="370">
        <v>-4.6443782900000006</v>
      </c>
      <c r="K7" s="370">
        <v>2108.2641970499999</v>
      </c>
      <c r="L7" s="370">
        <v>1291.1522518500001</v>
      </c>
      <c r="M7" s="370">
        <v>529.93028264999998</v>
      </c>
      <c r="N7" s="370">
        <v>81.554822060000006</v>
      </c>
      <c r="O7" s="370">
        <v>-69.799781379999985</v>
      </c>
      <c r="P7" s="370">
        <v>-246.17542085999995</v>
      </c>
      <c r="Q7" s="370">
        <v>-301.72100562999992</v>
      </c>
      <c r="R7" s="371">
        <v>-194.59186016000001</v>
      </c>
    </row>
    <row r="8" spans="1:26" x14ac:dyDescent="0.25">
      <c r="A8" s="385">
        <v>37347</v>
      </c>
      <c r="B8" s="370">
        <v>-830.96009833000005</v>
      </c>
      <c r="C8" s="370">
        <v>0</v>
      </c>
      <c r="D8" s="370">
        <v>-42.242944990000012</v>
      </c>
      <c r="E8" s="370">
        <v>-788.71715333999998</v>
      </c>
      <c r="F8" s="370">
        <v>-788.71715333999998</v>
      </c>
      <c r="G8" s="370">
        <v>0</v>
      </c>
      <c r="H8" s="371">
        <v>0</v>
      </c>
      <c r="I8" s="370">
        <v>-0.70838611559999998</v>
      </c>
      <c r="J8" s="370">
        <v>0.15903153999999989</v>
      </c>
      <c r="K8" s="370">
        <v>-1313.6945742700004</v>
      </c>
      <c r="L8" s="370">
        <v>-1257.95544513</v>
      </c>
      <c r="M8" s="370">
        <v>-626.94291666000004</v>
      </c>
      <c r="N8" s="370">
        <v>-111.45348782000001</v>
      </c>
      <c r="O8" s="370">
        <v>102.89614821999999</v>
      </c>
      <c r="P8" s="370">
        <v>429.41656989000001</v>
      </c>
      <c r="Q8" s="370">
        <v>677.53136774999996</v>
      </c>
      <c r="R8" s="371">
        <v>872.89523063999991</v>
      </c>
    </row>
    <row r="9" spans="1:26" x14ac:dyDescent="0.25">
      <c r="A9" s="385">
        <v>37377</v>
      </c>
      <c r="B9" s="370">
        <v>-20.775595469999999</v>
      </c>
      <c r="C9" s="370">
        <v>0</v>
      </c>
      <c r="D9" s="370">
        <v>60.579935719999987</v>
      </c>
      <c r="E9" s="370">
        <v>-81.355531189999979</v>
      </c>
      <c r="F9" s="370">
        <v>-81.355531189999979</v>
      </c>
      <c r="G9" s="370">
        <v>0</v>
      </c>
      <c r="H9" s="371">
        <v>0</v>
      </c>
      <c r="I9" s="370">
        <v>1.6016443295</v>
      </c>
      <c r="J9" s="370">
        <v>-0.34132561</v>
      </c>
      <c r="K9" s="370">
        <v>288.52590666999998</v>
      </c>
      <c r="L9" s="370">
        <v>196.00703673999999</v>
      </c>
      <c r="M9" s="370">
        <v>86.423110669999986</v>
      </c>
      <c r="N9" s="370">
        <v>14.060780160000002</v>
      </c>
      <c r="O9" s="370">
        <v>-12.393744959999998</v>
      </c>
      <c r="P9" s="370">
        <v>-46.90308190999999</v>
      </c>
      <c r="Q9" s="370">
        <v>-65.02583137000002</v>
      </c>
      <c r="R9" s="371">
        <v>-71.087562140000017</v>
      </c>
    </row>
    <row r="10" spans="1:26" x14ac:dyDescent="0.25">
      <c r="A10" s="385">
        <v>37408</v>
      </c>
      <c r="B10" s="370">
        <v>24.665354389999997</v>
      </c>
      <c r="C10" s="370">
        <v>0</v>
      </c>
      <c r="D10" s="370">
        <v>61.402952899999995</v>
      </c>
      <c r="E10" s="370">
        <v>-36.737598510000012</v>
      </c>
      <c r="F10" s="370">
        <v>-36.737598510000012</v>
      </c>
      <c r="G10" s="370">
        <v>0</v>
      </c>
      <c r="H10" s="371">
        <v>0</v>
      </c>
      <c r="I10" s="370">
        <v>1.3817753885000001</v>
      </c>
      <c r="J10" s="370">
        <v>-0.24811091999999998</v>
      </c>
      <c r="K10" s="370">
        <v>296.25370695999999</v>
      </c>
      <c r="L10" s="370">
        <v>183.88421448999998</v>
      </c>
      <c r="M10" s="370">
        <v>80.111221639999982</v>
      </c>
      <c r="N10" s="370">
        <v>13.410310340000001</v>
      </c>
      <c r="O10" s="370">
        <v>-12.124700910000003</v>
      </c>
      <c r="P10" s="370">
        <v>-49.226975440000011</v>
      </c>
      <c r="Q10" s="370">
        <v>-76.63537116000002</v>
      </c>
      <c r="R10" s="371">
        <v>-104.77634543000001</v>
      </c>
    </row>
    <row r="11" spans="1:26" x14ac:dyDescent="0.25">
      <c r="A11" s="385">
        <v>37438</v>
      </c>
      <c r="B11" s="370">
        <v>22.576938449999989</v>
      </c>
      <c r="C11" s="370">
        <v>0</v>
      </c>
      <c r="D11" s="370">
        <v>60.022341700000005</v>
      </c>
      <c r="E11" s="370">
        <v>-37.445403250000027</v>
      </c>
      <c r="F11" s="370">
        <v>-37.445403250000027</v>
      </c>
      <c r="G11" s="370">
        <v>0</v>
      </c>
      <c r="H11" s="371">
        <v>0</v>
      </c>
      <c r="I11" s="370">
        <v>1.3557408775999999</v>
      </c>
      <c r="J11" s="370">
        <v>-0.22190719999999997</v>
      </c>
      <c r="K11" s="370">
        <v>289.83395673000001</v>
      </c>
      <c r="L11" s="370">
        <v>162.39545256000005</v>
      </c>
      <c r="M11" s="370">
        <v>69.05218619</v>
      </c>
      <c r="N11" s="370">
        <v>11.57362064</v>
      </c>
      <c r="O11" s="370">
        <v>-10.540017049999999</v>
      </c>
      <c r="P11" s="370">
        <v>-43.693861789999993</v>
      </c>
      <c r="Q11" s="370">
        <v>-70.503948919999999</v>
      </c>
      <c r="R11" s="371">
        <v>-102.67033648</v>
      </c>
    </row>
    <row r="12" spans="1:26" x14ac:dyDescent="0.25">
      <c r="A12" s="385">
        <v>37469</v>
      </c>
      <c r="B12" s="370">
        <v>24.046993390000008</v>
      </c>
      <c r="C12" s="370">
        <v>0</v>
      </c>
      <c r="D12" s="370">
        <v>59.923827979999984</v>
      </c>
      <c r="E12" s="370">
        <v>-35.876834590000001</v>
      </c>
      <c r="F12" s="370">
        <v>-35.876834590000001</v>
      </c>
      <c r="G12" s="370">
        <v>0</v>
      </c>
      <c r="H12" s="371">
        <v>0</v>
      </c>
      <c r="I12" s="370">
        <v>1.1549124647000002</v>
      </c>
      <c r="J12" s="370">
        <v>-0.18068921999999998</v>
      </c>
      <c r="K12" s="370">
        <v>283.09130453999995</v>
      </c>
      <c r="L12" s="370">
        <v>144.62201225000001</v>
      </c>
      <c r="M12" s="370">
        <v>61.345645379999993</v>
      </c>
      <c r="N12" s="370">
        <v>10.462934090000003</v>
      </c>
      <c r="O12" s="370">
        <v>-9.6476706599999993</v>
      </c>
      <c r="P12" s="370">
        <v>-41.178050259999992</v>
      </c>
      <c r="Q12" s="370">
        <v>-68.918317000000002</v>
      </c>
      <c r="R12" s="371">
        <v>-105.09105267999999</v>
      </c>
    </row>
    <row r="13" spans="1:26" x14ac:dyDescent="0.25">
      <c r="A13" s="385">
        <v>37500</v>
      </c>
      <c r="B13" s="370">
        <v>48.448014479999991</v>
      </c>
      <c r="C13" s="370">
        <v>0</v>
      </c>
      <c r="D13" s="370">
        <v>60.593375430000023</v>
      </c>
      <c r="E13" s="370">
        <v>-12.145360950000025</v>
      </c>
      <c r="F13" s="370">
        <v>-12.145360950000025</v>
      </c>
      <c r="G13" s="370">
        <v>0</v>
      </c>
      <c r="H13" s="371">
        <v>0</v>
      </c>
      <c r="I13" s="370">
        <v>1.2234108068</v>
      </c>
      <c r="J13" s="370">
        <v>-0.16983447999999998</v>
      </c>
      <c r="K13" s="370">
        <v>261.26224641999994</v>
      </c>
      <c r="L13" s="370">
        <v>122.72834504000001</v>
      </c>
      <c r="M13" s="370">
        <v>50.953795769999999</v>
      </c>
      <c r="N13" s="370">
        <v>8.6314623900000029</v>
      </c>
      <c r="O13" s="370">
        <v>-7.9517247600000012</v>
      </c>
      <c r="P13" s="370">
        <v>-34.016397660000003</v>
      </c>
      <c r="Q13" s="370">
        <v>-57.343194219999994</v>
      </c>
      <c r="R13" s="371">
        <v>-89.029955459999996</v>
      </c>
    </row>
    <row r="14" spans="1:26" x14ac:dyDescent="0.25">
      <c r="A14" s="385">
        <v>37530</v>
      </c>
      <c r="B14" s="370">
        <v>-146.06050823000001</v>
      </c>
      <c r="C14" s="370">
        <v>0</v>
      </c>
      <c r="D14" s="370">
        <v>-137.87800194000002</v>
      </c>
      <c r="E14" s="370">
        <v>-8.1825062899999921</v>
      </c>
      <c r="F14" s="370">
        <v>-8.1825062899999921</v>
      </c>
      <c r="G14" s="370">
        <v>0</v>
      </c>
      <c r="H14" s="371">
        <v>0</v>
      </c>
      <c r="I14" s="370">
        <v>1.1757563532999995</v>
      </c>
      <c r="J14" s="370">
        <v>-0.15342781999999996</v>
      </c>
      <c r="K14" s="370">
        <v>249.94040224000003</v>
      </c>
      <c r="L14" s="370">
        <v>109.47307324000002</v>
      </c>
      <c r="M14" s="370">
        <v>45.191693299999997</v>
      </c>
      <c r="N14" s="370">
        <v>7.7142048900000004</v>
      </c>
      <c r="O14" s="370">
        <v>-7.1514626499999974</v>
      </c>
      <c r="P14" s="370">
        <v>-31.088269599999997</v>
      </c>
      <c r="Q14" s="370">
        <v>-53.516768910000003</v>
      </c>
      <c r="R14" s="371">
        <v>-85.770894709999993</v>
      </c>
    </row>
    <row r="15" spans="1:26" x14ac:dyDescent="0.25">
      <c r="A15" s="385">
        <v>37561</v>
      </c>
      <c r="B15" s="370">
        <v>61.020791310000007</v>
      </c>
      <c r="C15" s="370">
        <v>0</v>
      </c>
      <c r="D15" s="370">
        <v>63.317194060000006</v>
      </c>
      <c r="E15" s="370">
        <v>-2.2964027499999986</v>
      </c>
      <c r="F15" s="370">
        <v>-2.2964027499999986</v>
      </c>
      <c r="G15" s="370">
        <v>0</v>
      </c>
      <c r="H15" s="371">
        <v>0</v>
      </c>
      <c r="I15" s="370">
        <v>1.7343829826000003</v>
      </c>
      <c r="J15" s="370">
        <v>-0.17507744</v>
      </c>
      <c r="K15" s="370">
        <v>-27.638060049999979</v>
      </c>
      <c r="L15" s="370">
        <v>-23.045852450000005</v>
      </c>
      <c r="M15" s="370">
        <v>-12.847673029999999</v>
      </c>
      <c r="N15" s="370">
        <v>-2.7480830600000004</v>
      </c>
      <c r="O15" s="370">
        <v>2.8282587399999999</v>
      </c>
      <c r="P15" s="370">
        <v>14.873180109999998</v>
      </c>
      <c r="Q15" s="370">
        <v>31.173012370000006</v>
      </c>
      <c r="R15" s="371">
        <v>64.984858790000004</v>
      </c>
    </row>
    <row r="16" spans="1:26" x14ac:dyDescent="0.25">
      <c r="A16" s="385">
        <v>37591</v>
      </c>
      <c r="B16" s="370">
        <v>30.924422070000002</v>
      </c>
      <c r="C16" s="370">
        <v>0</v>
      </c>
      <c r="D16" s="370">
        <v>68.753677569999979</v>
      </c>
      <c r="E16" s="370">
        <v>-37.829255499999988</v>
      </c>
      <c r="F16" s="370">
        <v>-37.829255499999988</v>
      </c>
      <c r="G16" s="370">
        <v>0</v>
      </c>
      <c r="H16" s="371">
        <v>0</v>
      </c>
      <c r="I16" s="370">
        <v>1.8598493980000004</v>
      </c>
      <c r="J16" s="370">
        <v>-0.17398577000000001</v>
      </c>
      <c r="K16" s="370">
        <v>77.355604439999979</v>
      </c>
      <c r="L16" s="370">
        <v>26.652043670000001</v>
      </c>
      <c r="M16" s="370">
        <v>9.2641977000000004</v>
      </c>
      <c r="N16" s="370">
        <v>1.21436828</v>
      </c>
      <c r="O16" s="370">
        <v>-0.90872367999999959</v>
      </c>
      <c r="P16" s="370">
        <v>-1.7554601399999985</v>
      </c>
      <c r="Q16" s="370">
        <v>2.3204874900000014</v>
      </c>
      <c r="R16" s="371">
        <v>20.52771559</v>
      </c>
    </row>
    <row r="17" spans="1:18" x14ac:dyDescent="0.25">
      <c r="A17" s="385">
        <v>37622</v>
      </c>
      <c r="B17" s="370">
        <v>248.7118921</v>
      </c>
      <c r="C17" s="370">
        <v>0</v>
      </c>
      <c r="D17" s="370">
        <v>245.14064859999999</v>
      </c>
      <c r="E17" s="370">
        <v>3.5712435000000013</v>
      </c>
      <c r="F17" s="370">
        <v>3.5712435000000013</v>
      </c>
      <c r="G17" s="370">
        <v>0</v>
      </c>
      <c r="H17" s="371">
        <v>0</v>
      </c>
      <c r="I17" s="370">
        <v>-0.23794409609999989</v>
      </c>
      <c r="J17" s="370">
        <v>1.5165909999999991E-2</v>
      </c>
      <c r="K17" s="370">
        <v>-180.48587193</v>
      </c>
      <c r="L17" s="370">
        <v>-80.900393309999998</v>
      </c>
      <c r="M17" s="370">
        <v>-35.544272960000001</v>
      </c>
      <c r="N17" s="370">
        <v>-6.3001897400000004</v>
      </c>
      <c r="O17" s="370">
        <v>5.9100598499999997</v>
      </c>
      <c r="P17" s="370">
        <v>25.884495299999998</v>
      </c>
      <c r="Q17" s="370">
        <v>43.652408550000004</v>
      </c>
      <c r="R17" s="371">
        <v>61.965318419999996</v>
      </c>
    </row>
    <row r="18" spans="1:18" x14ac:dyDescent="0.25">
      <c r="A18" s="385">
        <v>37653</v>
      </c>
      <c r="B18" s="370">
        <v>245.90090208000001</v>
      </c>
      <c r="C18" s="370">
        <v>0</v>
      </c>
      <c r="D18" s="370">
        <v>250.87912322</v>
      </c>
      <c r="E18" s="370">
        <v>-4.9782211399999952</v>
      </c>
      <c r="F18" s="370">
        <v>-4.9782211399999952</v>
      </c>
      <c r="G18" s="370">
        <v>0</v>
      </c>
      <c r="H18" s="371">
        <v>0</v>
      </c>
      <c r="I18" s="370">
        <v>-0.10826539710000005</v>
      </c>
      <c r="J18" s="370">
        <v>3.5601199999999861E-3</v>
      </c>
      <c r="K18" s="370">
        <v>-179.96129397000001</v>
      </c>
      <c r="L18" s="370">
        <v>-81.642097969999995</v>
      </c>
      <c r="M18" s="370">
        <v>-36.064573690000003</v>
      </c>
      <c r="N18" s="370">
        <v>-6.4221598999999996</v>
      </c>
      <c r="O18" s="370">
        <v>6.03911468</v>
      </c>
      <c r="P18" s="370">
        <v>26.586764670000001</v>
      </c>
      <c r="Q18" s="370">
        <v>45.147120300000005</v>
      </c>
      <c r="R18" s="371">
        <v>65.02904208999999</v>
      </c>
    </row>
    <row r="19" spans="1:18" x14ac:dyDescent="0.25">
      <c r="A19" s="385">
        <v>37681</v>
      </c>
      <c r="B19" s="370">
        <v>-96.302339200000006</v>
      </c>
      <c r="C19" s="370">
        <v>0</v>
      </c>
      <c r="D19" s="370">
        <v>-49.76781106</v>
      </c>
      <c r="E19" s="370">
        <v>-46.534528139999992</v>
      </c>
      <c r="F19" s="370">
        <v>-46.534528139999992</v>
      </c>
      <c r="G19" s="370">
        <v>0</v>
      </c>
      <c r="H19" s="371">
        <v>0</v>
      </c>
      <c r="I19" s="370">
        <v>0.17790113400000007</v>
      </c>
      <c r="J19" s="370">
        <v>-1.6479850000000004E-2</v>
      </c>
      <c r="K19" s="370">
        <v>-64.203063839999999</v>
      </c>
      <c r="L19" s="370">
        <v>-36.637077270000006</v>
      </c>
      <c r="M19" s="370">
        <v>-17.241165649999999</v>
      </c>
      <c r="N19" s="370">
        <v>-3.1635045800000001</v>
      </c>
      <c r="O19" s="370">
        <v>3.00161721</v>
      </c>
      <c r="P19" s="370">
        <v>13.328533509999998</v>
      </c>
      <c r="Q19" s="370">
        <v>22.530920860000002</v>
      </c>
      <c r="R19" s="371">
        <v>30.894747549999998</v>
      </c>
    </row>
    <row r="20" spans="1:18" x14ac:dyDescent="0.25">
      <c r="A20" s="385">
        <v>37712</v>
      </c>
      <c r="B20" s="370">
        <v>-92.725091209999988</v>
      </c>
      <c r="C20" s="370">
        <v>0</v>
      </c>
      <c r="D20" s="370">
        <v>-111.60239612000001</v>
      </c>
      <c r="E20" s="370">
        <v>18.877304909999999</v>
      </c>
      <c r="F20" s="370">
        <v>18.877304909999999</v>
      </c>
      <c r="G20" s="370">
        <v>0</v>
      </c>
      <c r="H20" s="371">
        <v>0</v>
      </c>
      <c r="I20" s="370">
        <v>1.5110215256000001</v>
      </c>
      <c r="J20" s="370">
        <v>-6.6549699999999989E-2</v>
      </c>
      <c r="K20" s="370">
        <v>-113.51786693000001</v>
      </c>
      <c r="L20" s="370">
        <v>-73.866067619999995</v>
      </c>
      <c r="M20" s="370">
        <v>-38.071392159999995</v>
      </c>
      <c r="N20" s="370">
        <v>-7.4949617500000008</v>
      </c>
      <c r="O20" s="370">
        <v>7.3622176800000005</v>
      </c>
      <c r="P20" s="370">
        <v>34.989785990000001</v>
      </c>
      <c r="Q20" s="370">
        <v>64.519211600000006</v>
      </c>
      <c r="R20" s="371">
        <v>106.97777549</v>
      </c>
    </row>
    <row r="21" spans="1:18" x14ac:dyDescent="0.25">
      <c r="A21" s="385">
        <v>37742</v>
      </c>
      <c r="B21" s="370">
        <v>-90.377012500000006</v>
      </c>
      <c r="C21" s="370">
        <v>0</v>
      </c>
      <c r="D21" s="370">
        <v>-119.93707213</v>
      </c>
      <c r="E21" s="370">
        <v>29.560059630000005</v>
      </c>
      <c r="F21" s="370">
        <v>29.560059630000005</v>
      </c>
      <c r="G21" s="370">
        <v>0</v>
      </c>
      <c r="H21" s="371">
        <v>0</v>
      </c>
      <c r="I21" s="370">
        <v>1.4955410044999997</v>
      </c>
      <c r="J21" s="370">
        <v>-5.1994140000000001E-2</v>
      </c>
      <c r="K21" s="370">
        <v>-111.14573697000002</v>
      </c>
      <c r="L21" s="370">
        <v>-72.38296862</v>
      </c>
      <c r="M21" s="370">
        <v>-37.218998909999996</v>
      </c>
      <c r="N21" s="370">
        <v>-7.2955818499999996</v>
      </c>
      <c r="O21" s="370">
        <v>7.1466333100000003</v>
      </c>
      <c r="P21" s="370">
        <v>33.756859170000006</v>
      </c>
      <c r="Q21" s="370">
        <v>61.769691310000006</v>
      </c>
      <c r="R21" s="371">
        <v>101.28057276000001</v>
      </c>
    </row>
    <row r="22" spans="1:18" x14ac:dyDescent="0.25">
      <c r="A22" s="385">
        <v>37773</v>
      </c>
      <c r="B22" s="370">
        <v>-84.766818329999992</v>
      </c>
      <c r="C22" s="370">
        <v>0</v>
      </c>
      <c r="D22" s="370">
        <v>-115.79014972</v>
      </c>
      <c r="E22" s="370">
        <v>31.023331389999999</v>
      </c>
      <c r="F22" s="370">
        <v>31.023331389999999</v>
      </c>
      <c r="G22" s="370">
        <v>0</v>
      </c>
      <c r="H22" s="371">
        <v>0</v>
      </c>
      <c r="I22" s="370">
        <v>1.4684297759</v>
      </c>
      <c r="J22" s="370">
        <v>-4.7000269999999997E-2</v>
      </c>
      <c r="K22" s="370">
        <v>-114.20377483000001</v>
      </c>
      <c r="L22" s="370">
        <v>-72.377871299999995</v>
      </c>
      <c r="M22" s="370">
        <v>-36.812304300000001</v>
      </c>
      <c r="N22" s="370">
        <v>-7.175353069999999</v>
      </c>
      <c r="O22" s="370">
        <v>7.0147888199999988</v>
      </c>
      <c r="P22" s="370">
        <v>33.041388380000001</v>
      </c>
      <c r="Q22" s="370">
        <v>60.357146629999995</v>
      </c>
      <c r="R22" s="371">
        <v>98.857813929999992</v>
      </c>
    </row>
    <row r="23" spans="1:18" x14ac:dyDescent="0.25">
      <c r="A23" s="385">
        <v>37803</v>
      </c>
      <c r="B23" s="370">
        <v>-82.763707269999998</v>
      </c>
      <c r="C23" s="370">
        <v>0</v>
      </c>
      <c r="D23" s="370">
        <v>-119.4465443</v>
      </c>
      <c r="E23" s="370">
        <v>36.682837029999995</v>
      </c>
      <c r="F23" s="370">
        <v>36.682837029999995</v>
      </c>
      <c r="G23" s="370">
        <v>0</v>
      </c>
      <c r="H23" s="371">
        <v>0</v>
      </c>
      <c r="I23" s="370">
        <v>1.4290025314999999</v>
      </c>
      <c r="J23" s="370">
        <v>-4.2650220000000003E-2</v>
      </c>
      <c r="K23" s="370">
        <v>-115.69671371000001</v>
      </c>
      <c r="L23" s="370">
        <v>-70.867929610000004</v>
      </c>
      <c r="M23" s="370">
        <v>-35.622966050000002</v>
      </c>
      <c r="N23" s="370">
        <v>-6.9069264700000002</v>
      </c>
      <c r="O23" s="370">
        <v>6.7405774399999991</v>
      </c>
      <c r="P23" s="370">
        <v>31.700827830000001</v>
      </c>
      <c r="Q23" s="370">
        <v>57.912698180000007</v>
      </c>
      <c r="R23" s="371">
        <v>95.129293260000011</v>
      </c>
    </row>
    <row r="24" spans="1:18" x14ac:dyDescent="0.25">
      <c r="A24" s="385">
        <v>37834</v>
      </c>
      <c r="B24" s="370">
        <v>-77.962171229999996</v>
      </c>
      <c r="C24" s="370">
        <v>0</v>
      </c>
      <c r="D24" s="370">
        <v>-118.85949567999999</v>
      </c>
      <c r="E24" s="370">
        <v>40.897324449999999</v>
      </c>
      <c r="F24" s="370">
        <v>40.897324449999999</v>
      </c>
      <c r="G24" s="370">
        <v>0</v>
      </c>
      <c r="H24" s="371">
        <v>0</v>
      </c>
      <c r="I24" s="370">
        <v>1.38465913</v>
      </c>
      <c r="J24" s="370">
        <v>-3.8374350000000002E-2</v>
      </c>
      <c r="K24" s="370">
        <v>-117.83525130999998</v>
      </c>
      <c r="L24" s="370">
        <v>-69.65088166999999</v>
      </c>
      <c r="M24" s="370">
        <v>-34.588415529999992</v>
      </c>
      <c r="N24" s="370">
        <v>-6.6675083500000003</v>
      </c>
      <c r="O24" s="370">
        <v>6.4932404500000001</v>
      </c>
      <c r="P24" s="370">
        <v>30.475330489999997</v>
      </c>
      <c r="Q24" s="370">
        <v>55.629881150000003</v>
      </c>
      <c r="R24" s="371">
        <v>91.47451482000001</v>
      </c>
    </row>
    <row r="25" spans="1:18" x14ac:dyDescent="0.25">
      <c r="A25" s="385">
        <v>37865</v>
      </c>
      <c r="B25" s="370">
        <v>-75.380812910000003</v>
      </c>
      <c r="C25" s="370">
        <v>0</v>
      </c>
      <c r="D25" s="370">
        <v>-114.83160477999999</v>
      </c>
      <c r="E25" s="370">
        <v>39.450791869999996</v>
      </c>
      <c r="F25" s="370">
        <v>39.450791869999996</v>
      </c>
      <c r="G25" s="370">
        <v>0</v>
      </c>
      <c r="H25" s="371">
        <v>0</v>
      </c>
      <c r="I25" s="370">
        <v>1.4071306290000001</v>
      </c>
      <c r="J25" s="370">
        <v>-3.7000520000000002E-2</v>
      </c>
      <c r="K25" s="370">
        <v>-118.87049113</v>
      </c>
      <c r="L25" s="370">
        <v>-69.57368803</v>
      </c>
      <c r="M25" s="370">
        <v>-34.398610939999998</v>
      </c>
      <c r="N25" s="370">
        <v>-6.6166114699999996</v>
      </c>
      <c r="O25" s="370">
        <v>6.4391973500000006</v>
      </c>
      <c r="P25" s="370">
        <v>30.197104809999999</v>
      </c>
      <c r="Q25" s="370">
        <v>55.101602729999996</v>
      </c>
      <c r="R25" s="371">
        <v>90.613481080000014</v>
      </c>
    </row>
    <row r="26" spans="1:18" x14ac:dyDescent="0.25">
      <c r="A26" s="385">
        <v>37895</v>
      </c>
      <c r="B26" s="370">
        <v>-75.042968110000004</v>
      </c>
      <c r="C26" s="370">
        <v>0</v>
      </c>
      <c r="D26" s="370">
        <v>-118.93900617</v>
      </c>
      <c r="E26" s="370">
        <v>43.896038060000002</v>
      </c>
      <c r="F26" s="370">
        <v>43.896038060000002</v>
      </c>
      <c r="G26" s="370">
        <v>0</v>
      </c>
      <c r="H26" s="371">
        <v>0</v>
      </c>
      <c r="I26" s="370">
        <v>0.8886667345</v>
      </c>
      <c r="J26" s="370">
        <v>-2.126716E-2</v>
      </c>
      <c r="K26" s="370">
        <v>-117.31213817</v>
      </c>
      <c r="L26" s="370">
        <v>-63.78779323000002</v>
      </c>
      <c r="M26" s="370">
        <v>-30.551764640000002</v>
      </c>
      <c r="N26" s="370">
        <v>-5.7458411499999995</v>
      </c>
      <c r="O26" s="370">
        <v>5.5334032200000012</v>
      </c>
      <c r="P26" s="370">
        <v>25.434110279999999</v>
      </c>
      <c r="Q26" s="370">
        <v>45.311255859999996</v>
      </c>
      <c r="R26" s="371">
        <v>71.220288769999996</v>
      </c>
    </row>
    <row r="27" spans="1:18" x14ac:dyDescent="0.25">
      <c r="A27" s="385">
        <v>37926</v>
      </c>
      <c r="B27" s="370">
        <v>-44.231059219999999</v>
      </c>
      <c r="C27" s="370">
        <v>0</v>
      </c>
      <c r="D27" s="370">
        <v>-469.21621112999998</v>
      </c>
      <c r="E27" s="370">
        <v>424.98515190999996</v>
      </c>
      <c r="F27" s="370">
        <v>424.98515190999996</v>
      </c>
      <c r="G27" s="370">
        <v>0</v>
      </c>
      <c r="H27" s="371">
        <v>0</v>
      </c>
      <c r="I27" s="370">
        <v>3.5355981520000004</v>
      </c>
      <c r="J27" s="370">
        <v>-5.9654739999999998E-2</v>
      </c>
      <c r="K27" s="370">
        <v>-62.448366930000006</v>
      </c>
      <c r="L27" s="370">
        <v>-55.20464303</v>
      </c>
      <c r="M27" s="370">
        <v>-31.339106789999999</v>
      </c>
      <c r="N27" s="370">
        <v>-6.5557036999999996</v>
      </c>
      <c r="O27" s="370">
        <v>6.6136037899999991</v>
      </c>
      <c r="P27" s="370">
        <v>32.922699289999997</v>
      </c>
      <c r="Q27" s="370">
        <v>63.669091449999996</v>
      </c>
      <c r="R27" s="371">
        <v>113.01595276000002</v>
      </c>
    </row>
    <row r="28" spans="1:18" x14ac:dyDescent="0.25">
      <c r="A28" s="385">
        <v>37956</v>
      </c>
      <c r="B28" s="370">
        <v>-60.33380331</v>
      </c>
      <c r="C28" s="370">
        <v>0</v>
      </c>
      <c r="D28" s="370">
        <v>-116.53425946</v>
      </c>
      <c r="E28" s="370">
        <v>56.200456150000001</v>
      </c>
      <c r="F28" s="370">
        <v>56.200456150000001</v>
      </c>
      <c r="G28" s="370">
        <v>0</v>
      </c>
      <c r="H28" s="371">
        <v>0</v>
      </c>
      <c r="I28" s="370">
        <v>0.47110399589999985</v>
      </c>
      <c r="J28" s="370">
        <v>-6.9575799999999997E-3</v>
      </c>
      <c r="K28" s="370">
        <v>-131.94357901999999</v>
      </c>
      <c r="L28" s="370">
        <v>-63.584466600000006</v>
      </c>
      <c r="M28" s="370">
        <v>-29.348841689999997</v>
      </c>
      <c r="N28" s="370">
        <v>-5.4080029000000005</v>
      </c>
      <c r="O28" s="370">
        <v>5.1700811499999997</v>
      </c>
      <c r="P28" s="370">
        <v>23.495722619999999</v>
      </c>
      <c r="Q28" s="370">
        <v>41.464031890000001</v>
      </c>
      <c r="R28" s="371">
        <v>64.553011439999992</v>
      </c>
    </row>
    <row r="29" spans="1:18" x14ac:dyDescent="0.25">
      <c r="A29" s="385">
        <v>37987</v>
      </c>
      <c r="B29" s="370">
        <v>8.1594408899999991</v>
      </c>
      <c r="C29" s="370">
        <v>0</v>
      </c>
      <c r="D29" s="370">
        <v>7.7103494499999998</v>
      </c>
      <c r="E29" s="370">
        <v>0.44909144000000012</v>
      </c>
      <c r="F29" s="370">
        <v>0.44909144000000012</v>
      </c>
      <c r="G29" s="370">
        <v>0</v>
      </c>
      <c r="H29" s="371">
        <v>0</v>
      </c>
      <c r="I29" s="370">
        <v>9.3967596399999992E-2</v>
      </c>
      <c r="J29" s="370">
        <v>-2.3174899999999997E-3</v>
      </c>
      <c r="K29" s="370">
        <v>8.92233345</v>
      </c>
      <c r="L29" s="370">
        <v>2.4131973200000001</v>
      </c>
      <c r="M29" s="370">
        <v>0.61187581999999985</v>
      </c>
      <c r="N29" s="370">
        <v>5.6925269999999972E-2</v>
      </c>
      <c r="O29" s="370">
        <v>-3.5006449999999967E-2</v>
      </c>
      <c r="P29" s="370">
        <v>-4.6154529999999916E-2</v>
      </c>
      <c r="Q29" s="370">
        <v>-4.6009199999996753E-3</v>
      </c>
      <c r="R29" s="371">
        <v>-0.2623045700000004</v>
      </c>
    </row>
    <row r="30" spans="1:18" x14ac:dyDescent="0.25">
      <c r="A30" s="385">
        <v>38018</v>
      </c>
      <c r="B30" s="370">
        <v>7.9838939299999998</v>
      </c>
      <c r="C30" s="370">
        <v>0</v>
      </c>
      <c r="D30" s="370">
        <v>6.8497131900000001</v>
      </c>
      <c r="E30" s="370">
        <v>1.1341807399999999</v>
      </c>
      <c r="F30" s="370">
        <v>1.1341807399999999</v>
      </c>
      <c r="G30" s="370">
        <v>0</v>
      </c>
      <c r="H30" s="371">
        <v>0</v>
      </c>
      <c r="I30" s="370">
        <v>9.1745239100000001E-2</v>
      </c>
      <c r="J30" s="370">
        <v>-2.1516199999999999E-3</v>
      </c>
      <c r="K30" s="370">
        <v>8.8440537900000002</v>
      </c>
      <c r="L30" s="370">
        <v>2.5764498800000002</v>
      </c>
      <c r="M30" s="370">
        <v>0.70792666000000004</v>
      </c>
      <c r="N30" s="370">
        <v>7.618066999999995E-2</v>
      </c>
      <c r="O30" s="370">
        <v>-5.3715470000000043E-2</v>
      </c>
      <c r="P30" s="370">
        <v>-0.13054683000000011</v>
      </c>
      <c r="Q30" s="370">
        <v>-0.14389101000000037</v>
      </c>
      <c r="R30" s="371">
        <v>-0.43180059999999987</v>
      </c>
    </row>
    <row r="31" spans="1:18" x14ac:dyDescent="0.25">
      <c r="A31" s="385">
        <v>38047</v>
      </c>
      <c r="B31" s="370">
        <v>7.3422649500000006</v>
      </c>
      <c r="C31" s="370">
        <v>0</v>
      </c>
      <c r="D31" s="370">
        <v>4.8475536400000001</v>
      </c>
      <c r="E31" s="370">
        <v>2.4947113100000005</v>
      </c>
      <c r="F31" s="370">
        <v>2.4947113100000005</v>
      </c>
      <c r="G31" s="370">
        <v>0</v>
      </c>
      <c r="H31" s="371">
        <v>0</v>
      </c>
      <c r="I31" s="370">
        <v>0.14724372959999998</v>
      </c>
      <c r="J31" s="370">
        <v>-3.1322500000000001E-3</v>
      </c>
      <c r="K31" s="370">
        <v>8.0621887500000007</v>
      </c>
      <c r="L31" s="370">
        <v>2.3652338899999998</v>
      </c>
      <c r="M31" s="370">
        <v>0.51165440000000029</v>
      </c>
      <c r="N31" s="370">
        <v>2.4145260000000002E-2</v>
      </c>
      <c r="O31" s="370">
        <v>3.3142800000000028E-3</v>
      </c>
      <c r="P31" s="370">
        <v>0.18959743000000007</v>
      </c>
      <c r="Q31" s="370">
        <v>0.53681044999999994</v>
      </c>
      <c r="R31" s="371">
        <v>0.90418158000000037</v>
      </c>
    </row>
    <row r="32" spans="1:18" x14ac:dyDescent="0.25">
      <c r="A32" s="385">
        <v>38078</v>
      </c>
      <c r="B32" s="370">
        <v>0.27876686999999967</v>
      </c>
      <c r="C32" s="370">
        <v>0</v>
      </c>
      <c r="D32" s="370">
        <v>-2.9729836499999998</v>
      </c>
      <c r="E32" s="370">
        <v>3.2517505199999999</v>
      </c>
      <c r="F32" s="370">
        <v>3.2517505199999999</v>
      </c>
      <c r="G32" s="370">
        <v>0</v>
      </c>
      <c r="H32" s="371">
        <v>0</v>
      </c>
      <c r="I32" s="370">
        <v>0.1571749006</v>
      </c>
      <c r="J32" s="370">
        <v>-2.95233E-3</v>
      </c>
      <c r="K32" s="370">
        <v>7.7457820000000002</v>
      </c>
      <c r="L32" s="370">
        <v>3.1977720600000001</v>
      </c>
      <c r="M32" s="370">
        <v>0.89672182000000022</v>
      </c>
      <c r="N32" s="370">
        <v>8.9193589999999989E-2</v>
      </c>
      <c r="O32" s="370">
        <v>-5.5527610000000005E-2</v>
      </c>
      <c r="P32" s="370">
        <v>-4.7881630000000008E-2</v>
      </c>
      <c r="Q32" s="370">
        <v>0.17054620999999948</v>
      </c>
      <c r="R32" s="371">
        <v>0.42642617000000005</v>
      </c>
    </row>
    <row r="33" spans="1:18" x14ac:dyDescent="0.25">
      <c r="A33" s="385">
        <v>38108</v>
      </c>
      <c r="B33" s="370">
        <v>0.39012543000000033</v>
      </c>
      <c r="C33" s="370">
        <v>0</v>
      </c>
      <c r="D33" s="370">
        <v>-2.9705541499999999</v>
      </c>
      <c r="E33" s="370">
        <v>3.3606795800000002</v>
      </c>
      <c r="F33" s="370">
        <v>3.3606795800000002</v>
      </c>
      <c r="G33" s="370">
        <v>0</v>
      </c>
      <c r="H33" s="371">
        <v>0</v>
      </c>
      <c r="I33" s="370">
        <v>0.15645910939999999</v>
      </c>
      <c r="J33" s="370">
        <v>-2.8462499999999998E-3</v>
      </c>
      <c r="K33" s="370">
        <v>7.9243241999999992</v>
      </c>
      <c r="L33" s="370">
        <v>3.32655674</v>
      </c>
      <c r="M33" s="370">
        <v>0.94973823999999984</v>
      </c>
      <c r="N33" s="370">
        <v>9.8196979999999989E-2</v>
      </c>
      <c r="O33" s="370">
        <v>-6.391587999999998E-2</v>
      </c>
      <c r="P33" s="370">
        <v>-8.5123519999999786E-2</v>
      </c>
      <c r="Q33" s="370">
        <v>0.10221707999999996</v>
      </c>
      <c r="R33" s="371">
        <v>0.30014128000000007</v>
      </c>
    </row>
    <row r="34" spans="1:18" x14ac:dyDescent="0.25">
      <c r="A34" s="385">
        <v>38139</v>
      </c>
      <c r="B34" s="370">
        <v>0.44229701000000032</v>
      </c>
      <c r="C34" s="370">
        <v>0</v>
      </c>
      <c r="D34" s="370">
        <v>-2.9325946599999999</v>
      </c>
      <c r="E34" s="370">
        <v>3.3748916699999998</v>
      </c>
      <c r="F34" s="370">
        <v>3.3748916699999998</v>
      </c>
      <c r="G34" s="370">
        <v>0</v>
      </c>
      <c r="H34" s="371">
        <v>0</v>
      </c>
      <c r="I34" s="370">
        <v>0.14930742080000001</v>
      </c>
      <c r="J34" s="370">
        <v>-2.6795399999999998E-3</v>
      </c>
      <c r="K34" s="370">
        <v>7.7624167199999992</v>
      </c>
      <c r="L34" s="370">
        <v>3.0580014499999999</v>
      </c>
      <c r="M34" s="370">
        <v>0.84672596000000011</v>
      </c>
      <c r="N34" s="370">
        <v>8.3622099999999921E-2</v>
      </c>
      <c r="O34" s="370">
        <v>-5.172737000000005E-2</v>
      </c>
      <c r="P34" s="370">
        <v>-4.4186150000000257E-2</v>
      </c>
      <c r="Q34" s="370">
        <v>0.15387157999999967</v>
      </c>
      <c r="R34" s="371">
        <v>0.35905143000000006</v>
      </c>
    </row>
    <row r="35" spans="1:18" x14ac:dyDescent="0.25">
      <c r="A35" s="385">
        <v>38169</v>
      </c>
      <c r="B35" s="370">
        <v>-0.18052299999999999</v>
      </c>
      <c r="C35" s="370">
        <v>0</v>
      </c>
      <c r="D35" s="370">
        <v>-3.3047084600000001</v>
      </c>
      <c r="E35" s="370">
        <v>3.1241854600000005</v>
      </c>
      <c r="F35" s="370">
        <v>3.1241854600000005</v>
      </c>
      <c r="G35" s="370">
        <v>0</v>
      </c>
      <c r="H35" s="371">
        <v>0</v>
      </c>
      <c r="I35" s="370">
        <v>0.14710592169999998</v>
      </c>
      <c r="J35" s="370">
        <v>-2.6597999999999999E-3</v>
      </c>
      <c r="K35" s="370">
        <v>7.7012389299999988</v>
      </c>
      <c r="L35" s="370">
        <v>2.8007247399999997</v>
      </c>
      <c r="M35" s="370">
        <v>0.72956560999999986</v>
      </c>
      <c r="N35" s="370">
        <v>6.3782060000000029E-2</v>
      </c>
      <c r="O35" s="370">
        <v>-3.3798559999999978E-2</v>
      </c>
      <c r="P35" s="370">
        <v>2.7813769999999849E-2</v>
      </c>
      <c r="Q35" s="370">
        <v>0.26220871999999984</v>
      </c>
      <c r="R35" s="371">
        <v>0.48548480999999999</v>
      </c>
    </row>
    <row r="36" spans="1:18" x14ac:dyDescent="0.25">
      <c r="A36" s="385">
        <v>38200</v>
      </c>
      <c r="B36" s="370">
        <v>-0.18437948999999976</v>
      </c>
      <c r="C36" s="370">
        <v>0</v>
      </c>
      <c r="D36" s="370">
        <v>-3.1753421399999997</v>
      </c>
      <c r="E36" s="370">
        <v>2.9909626500000002</v>
      </c>
      <c r="F36" s="370">
        <v>2.9909626500000002</v>
      </c>
      <c r="G36" s="370">
        <v>0</v>
      </c>
      <c r="H36" s="371">
        <v>0</v>
      </c>
      <c r="I36" s="370">
        <v>0.1441529772</v>
      </c>
      <c r="J36" s="370">
        <v>-2.6036200000000001E-3</v>
      </c>
      <c r="K36" s="370">
        <v>7.60626727</v>
      </c>
      <c r="L36" s="370">
        <v>2.5460976999999998</v>
      </c>
      <c r="M36" s="370">
        <v>0.62303094000000003</v>
      </c>
      <c r="N36" s="370">
        <v>4.6823849999999945E-2</v>
      </c>
      <c r="O36" s="370">
        <v>-1.8904240000000017E-2</v>
      </c>
      <c r="P36" s="370">
        <v>8.4944310000000023E-2</v>
      </c>
      <c r="Q36" s="370">
        <v>0.34557961999999964</v>
      </c>
      <c r="R36" s="371">
        <v>0.58631939999999982</v>
      </c>
    </row>
    <row r="37" spans="1:18" x14ac:dyDescent="0.25">
      <c r="A37" s="385">
        <v>38231</v>
      </c>
      <c r="B37" s="370">
        <v>5.7220400000002059E-3</v>
      </c>
      <c r="C37" s="370">
        <v>0</v>
      </c>
      <c r="D37" s="370">
        <v>-3.0005683000000003</v>
      </c>
      <c r="E37" s="370">
        <v>3.0062903400000001</v>
      </c>
      <c r="F37" s="370">
        <v>3.0062903400000001</v>
      </c>
      <c r="G37" s="370">
        <v>0</v>
      </c>
      <c r="H37" s="371">
        <v>0</v>
      </c>
      <c r="I37" s="370">
        <v>0.14030354310000001</v>
      </c>
      <c r="J37" s="370">
        <v>-2.5011E-3</v>
      </c>
      <c r="K37" s="370">
        <v>7.0679926999999996</v>
      </c>
      <c r="L37" s="370">
        <v>2.2624311500000003</v>
      </c>
      <c r="M37" s="370">
        <v>0.52635495999999993</v>
      </c>
      <c r="N37" s="370">
        <v>3.3549150000000028E-2</v>
      </c>
      <c r="O37" s="370">
        <v>-8.0097799999999664E-3</v>
      </c>
      <c r="P37" s="370">
        <v>0.12195309999999981</v>
      </c>
      <c r="Q37" s="370">
        <v>0.3943730599999995</v>
      </c>
      <c r="R37" s="371">
        <v>0.64707286999999969</v>
      </c>
    </row>
    <row r="38" spans="1:18" x14ac:dyDescent="0.25">
      <c r="A38" s="385">
        <v>38261</v>
      </c>
      <c r="B38" s="370">
        <v>-0.14874967999999988</v>
      </c>
      <c r="C38" s="370">
        <v>0</v>
      </c>
      <c r="D38" s="370">
        <v>-2.7816006499999997</v>
      </c>
      <c r="E38" s="370">
        <v>2.6328509699999998</v>
      </c>
      <c r="F38" s="370">
        <v>2.6328509699999998</v>
      </c>
      <c r="G38" s="370">
        <v>0</v>
      </c>
      <c r="H38" s="371">
        <v>0</v>
      </c>
      <c r="I38" s="370">
        <v>0.14431337289999999</v>
      </c>
      <c r="J38" s="370">
        <v>-2.6081299999999997E-3</v>
      </c>
      <c r="K38" s="370">
        <v>7.0750468499999997</v>
      </c>
      <c r="L38" s="370">
        <v>2.1304909600000004</v>
      </c>
      <c r="M38" s="370">
        <v>0.45732340999999987</v>
      </c>
      <c r="N38" s="370">
        <v>2.0314040000000033E-2</v>
      </c>
      <c r="O38" s="370">
        <v>4.6997500000000025E-3</v>
      </c>
      <c r="P38" s="370">
        <v>0.17960700999999979</v>
      </c>
      <c r="Q38" s="370">
        <v>0.49480984999999977</v>
      </c>
      <c r="R38" s="371">
        <v>0.79900455000000026</v>
      </c>
    </row>
    <row r="39" spans="1:18" x14ac:dyDescent="0.25">
      <c r="A39" s="385">
        <v>38292</v>
      </c>
      <c r="B39" s="370">
        <v>0.13695660000000021</v>
      </c>
      <c r="C39" s="370">
        <v>0</v>
      </c>
      <c r="D39" s="370">
        <v>-2.4478555200000001</v>
      </c>
      <c r="E39" s="370">
        <v>2.58481212</v>
      </c>
      <c r="F39" s="370">
        <v>2.58481212</v>
      </c>
      <c r="G39" s="370">
        <v>0</v>
      </c>
      <c r="H39" s="371">
        <v>0</v>
      </c>
      <c r="I39" s="370">
        <v>0.14200299129999999</v>
      </c>
      <c r="J39" s="370">
        <v>-2.55127E-3</v>
      </c>
      <c r="K39" s="370">
        <v>7.8132825499999994</v>
      </c>
      <c r="L39" s="370">
        <v>1.9593638499999995</v>
      </c>
      <c r="M39" s="370">
        <v>0.36914923000000011</v>
      </c>
      <c r="N39" s="370">
        <v>5.4100199999999599E-3</v>
      </c>
      <c r="O39" s="370">
        <v>1.7937760000000025E-2</v>
      </c>
      <c r="P39" s="370">
        <v>0.23099996999999983</v>
      </c>
      <c r="Q39" s="370">
        <v>0.57108978999999982</v>
      </c>
      <c r="R39" s="371">
        <v>0.89961621000000047</v>
      </c>
    </row>
    <row r="40" spans="1:18" x14ac:dyDescent="0.25">
      <c r="A40" s="385">
        <v>38322</v>
      </c>
      <c r="B40" s="370">
        <v>5.6074680000000043E-2</v>
      </c>
      <c r="C40" s="370">
        <v>0</v>
      </c>
      <c r="D40" s="370">
        <v>-0.46511239000000004</v>
      </c>
      <c r="E40" s="370">
        <v>0.52118706999999997</v>
      </c>
      <c r="F40" s="370">
        <v>0.52118706999999997</v>
      </c>
      <c r="G40" s="370">
        <v>0</v>
      </c>
      <c r="H40" s="371">
        <v>0</v>
      </c>
      <c r="I40" s="370">
        <v>8.9099254500000002E-2</v>
      </c>
      <c r="J40" s="370">
        <v>-2.0438799999999997E-3</v>
      </c>
      <c r="K40" s="370">
        <v>8.6999812399999996</v>
      </c>
      <c r="L40" s="370">
        <v>2.2947361699999997</v>
      </c>
      <c r="M40" s="370">
        <v>0.58107291000000005</v>
      </c>
      <c r="N40" s="370">
        <v>5.4311830000000005E-2</v>
      </c>
      <c r="O40" s="370">
        <v>-3.3665810000000018E-2</v>
      </c>
      <c r="P40" s="370">
        <v>-4.7438430000000142E-2</v>
      </c>
      <c r="Q40" s="370">
        <v>-1.3961790000000196E-2</v>
      </c>
      <c r="R40" s="371">
        <v>-0.27039467999999989</v>
      </c>
    </row>
    <row r="41" spans="1:18" x14ac:dyDescent="0.25">
      <c r="A41" s="385">
        <v>38353</v>
      </c>
      <c r="B41" s="370">
        <v>-1.0513181700000001</v>
      </c>
      <c r="C41" s="370">
        <v>0</v>
      </c>
      <c r="D41" s="370">
        <v>0.69177496000000005</v>
      </c>
      <c r="E41" s="370">
        <v>-1.7430931299999999</v>
      </c>
      <c r="F41" s="370">
        <v>-1.7430931299999999</v>
      </c>
      <c r="G41" s="370">
        <v>0</v>
      </c>
      <c r="H41" s="371">
        <v>0</v>
      </c>
      <c r="I41" s="370">
        <v>6.5123564500000009E-2</v>
      </c>
      <c r="J41" s="370">
        <v>-1.99372E-3</v>
      </c>
      <c r="K41" s="370">
        <v>15.14253465</v>
      </c>
      <c r="L41" s="370">
        <v>5.0977387600000004</v>
      </c>
      <c r="M41" s="370">
        <v>1.8548775399999999</v>
      </c>
      <c r="N41" s="370">
        <v>0.28850418</v>
      </c>
      <c r="O41" s="370">
        <v>-0.25780999000000004</v>
      </c>
      <c r="P41" s="370">
        <v>-1.07192654</v>
      </c>
      <c r="Q41" s="370">
        <v>-1.8429761999999998</v>
      </c>
      <c r="R41" s="371">
        <v>-3.2044110999999997</v>
      </c>
    </row>
    <row r="42" spans="1:18" x14ac:dyDescent="0.25">
      <c r="A42" s="385">
        <v>38384</v>
      </c>
      <c r="B42" s="370">
        <v>-6.722066999999976E-2</v>
      </c>
      <c r="C42" s="370">
        <v>0</v>
      </c>
      <c r="D42" s="370">
        <v>0.72682593999999989</v>
      </c>
      <c r="E42" s="370">
        <v>-0.79404660999999988</v>
      </c>
      <c r="F42" s="370">
        <v>-0.79404660999999988</v>
      </c>
      <c r="G42" s="370">
        <v>0</v>
      </c>
      <c r="H42" s="371">
        <v>0</v>
      </c>
      <c r="I42" s="370">
        <v>6.0189187500000005E-2</v>
      </c>
      <c r="J42" s="370">
        <v>-1.6946699999999999E-3</v>
      </c>
      <c r="K42" s="370">
        <v>15.20432441</v>
      </c>
      <c r="L42" s="370">
        <v>5.3043288300000002</v>
      </c>
      <c r="M42" s="370">
        <v>1.97438062</v>
      </c>
      <c r="N42" s="370">
        <v>0.31259329000000002</v>
      </c>
      <c r="O42" s="370">
        <v>-0.28131328</v>
      </c>
      <c r="P42" s="370">
        <v>-1.17873903</v>
      </c>
      <c r="Q42" s="370">
        <v>-2.0203036999999999</v>
      </c>
      <c r="R42" s="371">
        <v>-3.4191251500000002</v>
      </c>
    </row>
    <row r="43" spans="1:18" x14ac:dyDescent="0.25">
      <c r="A43" s="385">
        <v>38412</v>
      </c>
      <c r="B43" s="370">
        <v>-1.3482087100000002</v>
      </c>
      <c r="C43" s="370">
        <v>0</v>
      </c>
      <c r="D43" s="370">
        <v>-1.98983599</v>
      </c>
      <c r="E43" s="370">
        <v>0.6416272799999998</v>
      </c>
      <c r="F43" s="370">
        <v>0.6416272799999998</v>
      </c>
      <c r="G43" s="370">
        <v>0</v>
      </c>
      <c r="H43" s="371">
        <v>0</v>
      </c>
      <c r="I43" s="370">
        <v>0.10901061050000001</v>
      </c>
      <c r="J43" s="370">
        <v>-2.1999200000000002E-3</v>
      </c>
      <c r="K43" s="370">
        <v>14.958354080000001</v>
      </c>
      <c r="L43" s="370">
        <v>5.33420556</v>
      </c>
      <c r="M43" s="370">
        <v>1.9010187700000001</v>
      </c>
      <c r="N43" s="370">
        <v>0.28525126000000001</v>
      </c>
      <c r="O43" s="370">
        <v>-0.24892474999999997</v>
      </c>
      <c r="P43" s="370">
        <v>-0.97995429999999994</v>
      </c>
      <c r="Q43" s="370">
        <v>-1.5731465100000002</v>
      </c>
      <c r="R43" s="371">
        <v>-2.4935854699999997</v>
      </c>
    </row>
    <row r="44" spans="1:18" x14ac:dyDescent="0.25">
      <c r="A44" s="385">
        <v>38443</v>
      </c>
      <c r="B44" s="370">
        <v>0.85178962000000014</v>
      </c>
      <c r="C44" s="370">
        <v>0</v>
      </c>
      <c r="D44" s="370">
        <v>-0.87053400999999997</v>
      </c>
      <c r="E44" s="370">
        <v>1.72232363</v>
      </c>
      <c r="F44" s="370">
        <v>1.72232363</v>
      </c>
      <c r="G44" s="370">
        <v>0</v>
      </c>
      <c r="H44" s="371">
        <v>0</v>
      </c>
      <c r="I44" s="370">
        <v>9.1633024600000001E-2</v>
      </c>
      <c r="J44" s="370">
        <v>-1.7896699999999997E-3</v>
      </c>
      <c r="K44" s="370">
        <v>14.501763110000001</v>
      </c>
      <c r="L44" s="370">
        <v>5.9824806600000002</v>
      </c>
      <c r="M44" s="370">
        <v>2.2496161799999999</v>
      </c>
      <c r="N44" s="370">
        <v>0.35169779999999995</v>
      </c>
      <c r="O44" s="370">
        <v>-0.31250979000000001</v>
      </c>
      <c r="P44" s="370">
        <v>-1.2650296700000001</v>
      </c>
      <c r="Q44" s="370">
        <v>-2.06205076</v>
      </c>
      <c r="R44" s="371">
        <v>-3.21100553</v>
      </c>
    </row>
    <row r="45" spans="1:18" x14ac:dyDescent="0.25">
      <c r="A45" s="385">
        <v>38473</v>
      </c>
      <c r="B45" s="370">
        <v>-2.9337771899999998</v>
      </c>
      <c r="C45" s="370">
        <v>0</v>
      </c>
      <c r="D45" s="370">
        <v>0.38965839000000013</v>
      </c>
      <c r="E45" s="370">
        <v>-3.3234355799999999</v>
      </c>
      <c r="F45" s="370">
        <v>-3.3234355799999999</v>
      </c>
      <c r="G45" s="370">
        <v>0</v>
      </c>
      <c r="H45" s="371">
        <v>0</v>
      </c>
      <c r="I45" s="370">
        <v>5.05689946E-2</v>
      </c>
      <c r="J45" s="370">
        <v>-1.8871599999999999E-3</v>
      </c>
      <c r="K45" s="370">
        <v>1.6836322699999999</v>
      </c>
      <c r="L45" s="370">
        <v>0.98191983999999999</v>
      </c>
      <c r="M45" s="370">
        <v>0.12179668999999999</v>
      </c>
      <c r="N45" s="370">
        <v>-2.046698999999999E-2</v>
      </c>
      <c r="O45" s="370">
        <v>3.5327570000000003E-2</v>
      </c>
      <c r="P45" s="370">
        <v>0.25607972000000007</v>
      </c>
      <c r="Q45" s="370">
        <v>0.52144369000000002</v>
      </c>
      <c r="R45" s="371">
        <v>0.60279163000000002</v>
      </c>
    </row>
    <row r="46" spans="1:18" x14ac:dyDescent="0.25">
      <c r="A46" s="385">
        <v>38504</v>
      </c>
      <c r="B46" s="370">
        <v>-2.6030636299999999</v>
      </c>
      <c r="C46" s="370">
        <v>0</v>
      </c>
      <c r="D46" s="370">
        <v>0.67726472000000015</v>
      </c>
      <c r="E46" s="370">
        <v>-3.2803283499999996</v>
      </c>
      <c r="F46" s="370">
        <v>-3.2803283499999996</v>
      </c>
      <c r="G46" s="370">
        <v>0</v>
      </c>
      <c r="H46" s="371">
        <v>0</v>
      </c>
      <c r="I46" s="370">
        <v>4.5840179799999999E-2</v>
      </c>
      <c r="J46" s="370">
        <v>-1.8198999999999999E-3</v>
      </c>
      <c r="K46" s="370">
        <v>1.74219309</v>
      </c>
      <c r="L46" s="370">
        <v>0.88078582000000005</v>
      </c>
      <c r="M46" s="370">
        <v>8.4184209999999982E-2</v>
      </c>
      <c r="N46" s="370">
        <v>-2.5423879999999996E-2</v>
      </c>
      <c r="O46" s="370">
        <v>3.9379790000000012E-2</v>
      </c>
      <c r="P46" s="370">
        <v>0.26886631000000005</v>
      </c>
      <c r="Q46" s="370">
        <v>0.53807921999999997</v>
      </c>
      <c r="R46" s="371">
        <v>0.63269076000000024</v>
      </c>
    </row>
    <row r="47" spans="1:18" x14ac:dyDescent="0.25">
      <c r="A47" s="385">
        <v>38534</v>
      </c>
      <c r="B47" s="370">
        <v>-3.3064012800000002</v>
      </c>
      <c r="C47" s="370">
        <v>0</v>
      </c>
      <c r="D47" s="370">
        <v>0.18419692999999993</v>
      </c>
      <c r="E47" s="370">
        <v>-3.4905982099999999</v>
      </c>
      <c r="F47" s="370">
        <v>-3.4905982099999999</v>
      </c>
      <c r="G47" s="370">
        <v>0</v>
      </c>
      <c r="H47" s="371">
        <v>0</v>
      </c>
      <c r="I47" s="370">
        <v>4.9836214000000004E-2</v>
      </c>
      <c r="J47" s="370">
        <v>-1.9268800000000002E-3</v>
      </c>
      <c r="K47" s="370">
        <v>2.0241650600000001</v>
      </c>
      <c r="L47" s="370">
        <v>0.86498513999999993</v>
      </c>
      <c r="M47" s="370">
        <v>5.619641000000003E-2</v>
      </c>
      <c r="N47" s="370">
        <v>-3.2492570000000012E-2</v>
      </c>
      <c r="O47" s="370">
        <v>4.6725329999999995E-2</v>
      </c>
      <c r="P47" s="370">
        <v>0.30541134999999997</v>
      </c>
      <c r="Q47" s="370">
        <v>0.60443294999999997</v>
      </c>
      <c r="R47" s="371">
        <v>0.72890163999999991</v>
      </c>
    </row>
    <row r="48" spans="1:18" x14ac:dyDescent="0.25">
      <c r="A48" s="385">
        <v>38565</v>
      </c>
      <c r="B48" s="370">
        <v>-3.4222482400000001</v>
      </c>
      <c r="C48" s="370">
        <v>0</v>
      </c>
      <c r="D48" s="370">
        <v>0.16236590999999989</v>
      </c>
      <c r="E48" s="370">
        <v>-3.5846141500000002</v>
      </c>
      <c r="F48" s="370">
        <v>-3.5846141500000002</v>
      </c>
      <c r="G48" s="370">
        <v>0</v>
      </c>
      <c r="H48" s="371">
        <v>0</v>
      </c>
      <c r="I48" s="370">
        <v>4.9344641799999998E-2</v>
      </c>
      <c r="J48" s="370">
        <v>-1.9536800000000002E-3</v>
      </c>
      <c r="K48" s="370">
        <v>2.1666696999999999</v>
      </c>
      <c r="L48" s="370">
        <v>0.76449307</v>
      </c>
      <c r="M48" s="370">
        <v>8.3992999999999984E-3</v>
      </c>
      <c r="N48" s="370">
        <v>-4.0738259999999984E-2</v>
      </c>
      <c r="O48" s="370">
        <v>5.4241190000000009E-2</v>
      </c>
      <c r="P48" s="370">
        <v>0.33660510999999993</v>
      </c>
      <c r="Q48" s="370">
        <v>0.65495608999999988</v>
      </c>
      <c r="R48" s="371">
        <v>0.80273027000000008</v>
      </c>
    </row>
    <row r="49" spans="1:18" x14ac:dyDescent="0.25">
      <c r="A49" s="385">
        <v>38596</v>
      </c>
      <c r="B49" s="370">
        <v>-3.0126763699999999</v>
      </c>
      <c r="C49" s="370">
        <v>0</v>
      </c>
      <c r="D49" s="370">
        <v>1.79619587</v>
      </c>
      <c r="E49" s="370">
        <v>-4.8088722400000004</v>
      </c>
      <c r="F49" s="370">
        <v>-4.8088722400000004</v>
      </c>
      <c r="G49" s="370">
        <v>0</v>
      </c>
      <c r="H49" s="371">
        <v>0</v>
      </c>
      <c r="I49" s="370">
        <v>-2.2900526100000002E-2</v>
      </c>
      <c r="J49" s="370">
        <v>-1.8088500000000001E-3</v>
      </c>
      <c r="K49" s="370">
        <v>-1.8542775</v>
      </c>
      <c r="L49" s="370">
        <v>-1.7435086200000001</v>
      </c>
      <c r="M49" s="370">
        <v>-1.0304158700000001</v>
      </c>
      <c r="N49" s="370">
        <v>-0.21281733000000003</v>
      </c>
      <c r="O49" s="370">
        <v>0.21010130999999999</v>
      </c>
      <c r="P49" s="370">
        <v>0.97534872000000017</v>
      </c>
      <c r="Q49" s="370">
        <v>1.6598977800000001</v>
      </c>
      <c r="R49" s="371">
        <v>2.1173280400000003</v>
      </c>
    </row>
    <row r="50" spans="1:18" x14ac:dyDescent="0.25">
      <c r="A50" s="385">
        <v>38626</v>
      </c>
      <c r="B50" s="370">
        <v>-3.1467864900000002</v>
      </c>
      <c r="C50" s="370">
        <v>0</v>
      </c>
      <c r="D50" s="370">
        <v>2.0014632199999998</v>
      </c>
      <c r="E50" s="370">
        <v>-5.14824971</v>
      </c>
      <c r="F50" s="370">
        <v>-5.14824971</v>
      </c>
      <c r="G50" s="370">
        <v>0</v>
      </c>
      <c r="H50" s="371">
        <v>0</v>
      </c>
      <c r="I50" s="370">
        <v>-1.7939361000000001E-2</v>
      </c>
      <c r="J50" s="370">
        <v>-1.96686E-3</v>
      </c>
      <c r="K50" s="370">
        <v>-1.7872061099999998</v>
      </c>
      <c r="L50" s="370">
        <v>-1.7664431899999999</v>
      </c>
      <c r="M50" s="370">
        <v>-1.0568101200000002</v>
      </c>
      <c r="N50" s="370">
        <v>-0.21978366999999999</v>
      </c>
      <c r="O50" s="370">
        <v>0.21757077000000002</v>
      </c>
      <c r="P50" s="370">
        <v>1.0153591500000001</v>
      </c>
      <c r="Q50" s="370">
        <v>1.7400215499999998</v>
      </c>
      <c r="R50" s="371">
        <v>2.2584938500000002</v>
      </c>
    </row>
    <row r="51" spans="1:18" x14ac:dyDescent="0.25">
      <c r="A51" s="385">
        <v>38657</v>
      </c>
      <c r="B51" s="370">
        <v>-3.2396781099999998</v>
      </c>
      <c r="C51" s="370">
        <v>0</v>
      </c>
      <c r="D51" s="370">
        <v>1.872876</v>
      </c>
      <c r="E51" s="370">
        <v>-5.1125541099999996</v>
      </c>
      <c r="F51" s="370">
        <v>-5.1125541099999996</v>
      </c>
      <c r="G51" s="370">
        <v>0</v>
      </c>
      <c r="H51" s="371">
        <v>0</v>
      </c>
      <c r="I51" s="370">
        <v>-1.6006248000000001E-2</v>
      </c>
      <c r="J51" s="370">
        <v>-1.9461800000000003E-3</v>
      </c>
      <c r="K51" s="370">
        <v>-1.6443726000000001</v>
      </c>
      <c r="L51" s="370">
        <v>-1.6704344400000002</v>
      </c>
      <c r="M51" s="370">
        <v>-1.0086799799999999</v>
      </c>
      <c r="N51" s="370">
        <v>-0.21103561999999998</v>
      </c>
      <c r="O51" s="370">
        <v>0.20937549999999999</v>
      </c>
      <c r="P51" s="370">
        <v>0.9812554200000001</v>
      </c>
      <c r="Q51" s="370">
        <v>1.6906677299999999</v>
      </c>
      <c r="R51" s="371">
        <v>2.2233090400000002</v>
      </c>
    </row>
    <row r="52" spans="1:18" x14ac:dyDescent="0.25">
      <c r="A52" s="385">
        <v>38687</v>
      </c>
      <c r="B52" s="370">
        <v>-4.1695238999999997</v>
      </c>
      <c r="C52" s="370">
        <v>0</v>
      </c>
      <c r="D52" s="370">
        <v>2.6195741400000001</v>
      </c>
      <c r="E52" s="370">
        <v>-6.7890980400000007</v>
      </c>
      <c r="F52" s="370">
        <v>-6.7890980400000007</v>
      </c>
      <c r="G52" s="370">
        <v>0</v>
      </c>
      <c r="H52" s="371">
        <v>0</v>
      </c>
      <c r="I52" s="370">
        <v>-7.2279855700000006E-2</v>
      </c>
      <c r="J52" s="370">
        <v>-1.6807600000000001E-3</v>
      </c>
      <c r="K52" s="370">
        <v>-0.37386480000000022</v>
      </c>
      <c r="L52" s="370">
        <v>-0.94875368999999976</v>
      </c>
      <c r="M52" s="370">
        <v>-0.64788166000000014</v>
      </c>
      <c r="N52" s="370">
        <v>-0.13986187</v>
      </c>
      <c r="O52" s="370">
        <v>0.13885299999999998</v>
      </c>
      <c r="P52" s="370">
        <v>0.63641986000000006</v>
      </c>
      <c r="Q52" s="370">
        <v>1.0239490000000002</v>
      </c>
      <c r="R52" s="371">
        <v>0.99921528999999998</v>
      </c>
    </row>
    <row r="53" spans="1:18" x14ac:dyDescent="0.25">
      <c r="A53" s="385">
        <v>38718</v>
      </c>
      <c r="B53" s="370">
        <v>-4.1177656300000001</v>
      </c>
      <c r="C53" s="370">
        <v>0</v>
      </c>
      <c r="D53" s="370">
        <v>2.46499516</v>
      </c>
      <c r="E53" s="370">
        <v>-6.58276079</v>
      </c>
      <c r="F53" s="370">
        <v>-6.58276079</v>
      </c>
      <c r="G53" s="370">
        <v>0</v>
      </c>
      <c r="H53" s="371">
        <v>0</v>
      </c>
      <c r="I53" s="370">
        <v>-7.4557188199999999E-2</v>
      </c>
      <c r="J53" s="370">
        <v>-1.6339099999999997E-3</v>
      </c>
      <c r="K53" s="370">
        <v>-0.62427351999999958</v>
      </c>
      <c r="L53" s="370">
        <v>-1.07749501</v>
      </c>
      <c r="M53" s="370">
        <v>-0.70998626999999992</v>
      </c>
      <c r="N53" s="370">
        <v>-0.15159824000000002</v>
      </c>
      <c r="O53" s="370">
        <v>0.15018614</v>
      </c>
      <c r="P53" s="370">
        <v>0.68864655999999991</v>
      </c>
      <c r="Q53" s="370">
        <v>1.1164967100000001</v>
      </c>
      <c r="R53" s="371">
        <v>1.1356340200000004</v>
      </c>
    </row>
    <row r="54" spans="1:18" x14ac:dyDescent="0.25">
      <c r="A54" s="385">
        <v>38749</v>
      </c>
      <c r="B54" s="370">
        <v>-2.91851108</v>
      </c>
      <c r="C54" s="370">
        <v>0</v>
      </c>
      <c r="D54" s="370">
        <v>2.8451331499999997</v>
      </c>
      <c r="E54" s="370">
        <v>-5.7636442300000006</v>
      </c>
      <c r="F54" s="370">
        <v>-5.7636442300000006</v>
      </c>
      <c r="G54" s="370">
        <v>0</v>
      </c>
      <c r="H54" s="371">
        <v>0</v>
      </c>
      <c r="I54" s="370">
        <v>-7.0167137299999988E-2</v>
      </c>
      <c r="J54" s="370">
        <v>-1.4653800000000001E-3</v>
      </c>
      <c r="K54" s="370">
        <v>-0.6133038700000002</v>
      </c>
      <c r="L54" s="370">
        <v>-0.9797721199999998</v>
      </c>
      <c r="M54" s="370">
        <v>-0.63818660999999999</v>
      </c>
      <c r="N54" s="370">
        <v>-0.13550714999999999</v>
      </c>
      <c r="O54" s="370">
        <v>0.13390646</v>
      </c>
      <c r="P54" s="370">
        <v>0.61078005000000002</v>
      </c>
      <c r="Q54" s="370">
        <v>0.98218325000000006</v>
      </c>
      <c r="R54" s="371">
        <v>0.96803034000000032</v>
      </c>
    </row>
    <row r="55" spans="1:18" x14ac:dyDescent="0.25">
      <c r="A55" s="385">
        <v>38777</v>
      </c>
      <c r="B55" s="370">
        <v>-3.5420886199999999</v>
      </c>
      <c r="C55" s="370">
        <v>0</v>
      </c>
      <c r="D55" s="370">
        <v>1.4856818799999998</v>
      </c>
      <c r="E55" s="370">
        <v>-5.0277705000000008</v>
      </c>
      <c r="F55" s="370">
        <v>-5.0277705000000008</v>
      </c>
      <c r="G55" s="370">
        <v>0</v>
      </c>
      <c r="H55" s="371">
        <v>0</v>
      </c>
      <c r="I55" s="370">
        <v>-2.3181506899999996E-2</v>
      </c>
      <c r="J55" s="370">
        <v>-1.9863699999999999E-3</v>
      </c>
      <c r="K55" s="370">
        <v>-2.06631257</v>
      </c>
      <c r="L55" s="370">
        <v>-1.8348546999999999</v>
      </c>
      <c r="M55" s="370">
        <v>-1.0802471899999999</v>
      </c>
      <c r="N55" s="370">
        <v>-0.22360233000000002</v>
      </c>
      <c r="O55" s="370">
        <v>0.22106825000000002</v>
      </c>
      <c r="P55" s="370">
        <v>1.0310965999999999</v>
      </c>
      <c r="Q55" s="370">
        <v>1.77016581</v>
      </c>
      <c r="R55" s="371">
        <v>2.3165339000000005</v>
      </c>
    </row>
    <row r="56" spans="1:18" x14ac:dyDescent="0.25">
      <c r="A56" s="385">
        <v>38808</v>
      </c>
      <c r="B56" s="370">
        <v>-2.4854699199999999</v>
      </c>
      <c r="C56" s="370">
        <v>0</v>
      </c>
      <c r="D56" s="370">
        <v>2.0510730400000003</v>
      </c>
      <c r="E56" s="370">
        <v>-4.5365429600000002</v>
      </c>
      <c r="F56" s="370">
        <v>-4.5365429600000002</v>
      </c>
      <c r="G56" s="370">
        <v>0</v>
      </c>
      <c r="H56" s="371">
        <v>0</v>
      </c>
      <c r="I56" s="370">
        <v>-2.20698987E-2</v>
      </c>
      <c r="J56" s="370">
        <v>-1.93966E-3</v>
      </c>
      <c r="K56" s="370">
        <v>-1.8567755399999999</v>
      </c>
      <c r="L56" s="370">
        <v>-1.7869113300000001</v>
      </c>
      <c r="M56" s="370">
        <v>-1.0498146900000001</v>
      </c>
      <c r="N56" s="370">
        <v>-0.2161411</v>
      </c>
      <c r="O56" s="370">
        <v>0.21269077</v>
      </c>
      <c r="P56" s="370">
        <v>0.98482990000000004</v>
      </c>
      <c r="Q56" s="370">
        <v>1.6726898100000001</v>
      </c>
      <c r="R56" s="371">
        <v>2.12603287</v>
      </c>
    </row>
    <row r="57" spans="1:18" x14ac:dyDescent="0.25">
      <c r="A57" s="385">
        <v>38838</v>
      </c>
      <c r="B57" s="370">
        <v>-2.60159546</v>
      </c>
      <c r="C57" s="370">
        <v>0</v>
      </c>
      <c r="D57" s="370">
        <v>1.8529643900000006</v>
      </c>
      <c r="E57" s="370">
        <v>-4.4545598499999999</v>
      </c>
      <c r="F57" s="370">
        <v>-4.4545598499999999</v>
      </c>
      <c r="G57" s="370">
        <v>0</v>
      </c>
      <c r="H57" s="371">
        <v>0</v>
      </c>
      <c r="I57" s="370">
        <v>-2.7815219399999997E-2</v>
      </c>
      <c r="J57" s="370">
        <v>-1.9524199999999999E-3</v>
      </c>
      <c r="K57" s="370">
        <v>-1.8234558099999998</v>
      </c>
      <c r="L57" s="370">
        <v>-1.8179526300000002</v>
      </c>
      <c r="M57" s="370">
        <v>-1.0681002399999999</v>
      </c>
      <c r="N57" s="370">
        <v>-0.21948562000000002</v>
      </c>
      <c r="O57" s="370">
        <v>0.21560376999999997</v>
      </c>
      <c r="P57" s="370">
        <v>0.99448787999999988</v>
      </c>
      <c r="Q57" s="370">
        <v>1.6789351400000001</v>
      </c>
      <c r="R57" s="371">
        <v>2.0960910400000001</v>
      </c>
    </row>
    <row r="58" spans="1:18" x14ac:dyDescent="0.25">
      <c r="A58" s="385">
        <v>38869</v>
      </c>
      <c r="B58" s="370">
        <v>-2.3865484600000002</v>
      </c>
      <c r="C58" s="370">
        <v>0</v>
      </c>
      <c r="D58" s="370">
        <v>2.0041412899999993</v>
      </c>
      <c r="E58" s="370">
        <v>-4.3906897499999999</v>
      </c>
      <c r="F58" s="370">
        <v>-4.3906897499999999</v>
      </c>
      <c r="G58" s="370">
        <v>0</v>
      </c>
      <c r="H58" s="371">
        <v>0</v>
      </c>
      <c r="I58" s="370">
        <v>-2.9241861299999998E-2</v>
      </c>
      <c r="J58" s="370">
        <v>-1.8817299999999999E-3</v>
      </c>
      <c r="K58" s="370">
        <v>-1.9594772999999999</v>
      </c>
      <c r="L58" s="370">
        <v>-1.79036945</v>
      </c>
      <c r="M58" s="370">
        <v>-1.0421141</v>
      </c>
      <c r="N58" s="370">
        <v>-0.21358495999999999</v>
      </c>
      <c r="O58" s="370">
        <v>0.20980773000000003</v>
      </c>
      <c r="P58" s="370">
        <v>0.96911693999999993</v>
      </c>
      <c r="Q58" s="370">
        <v>1.64080688</v>
      </c>
      <c r="R58" s="371">
        <v>2.0698681199999998</v>
      </c>
    </row>
    <row r="59" spans="1:18" x14ac:dyDescent="0.25">
      <c r="A59" s="385">
        <v>38899</v>
      </c>
      <c r="B59" s="370">
        <v>-3.0302227899999998</v>
      </c>
      <c r="C59" s="370">
        <v>0</v>
      </c>
      <c r="D59" s="370">
        <v>1.5408703100000001</v>
      </c>
      <c r="E59" s="370">
        <v>-4.5710931000000006</v>
      </c>
      <c r="F59" s="370">
        <v>-4.5710931000000006</v>
      </c>
      <c r="G59" s="370">
        <v>0</v>
      </c>
      <c r="H59" s="371">
        <v>0</v>
      </c>
      <c r="I59" s="370">
        <v>-3.0930910699999998E-2</v>
      </c>
      <c r="J59" s="370">
        <v>-1.9518300000000001E-3</v>
      </c>
      <c r="K59" s="370">
        <v>-2.0117579500000002</v>
      </c>
      <c r="L59" s="370">
        <v>-1.8278075499999997</v>
      </c>
      <c r="M59" s="370">
        <v>-1.06614016</v>
      </c>
      <c r="N59" s="370">
        <v>-0.21870852000000002</v>
      </c>
      <c r="O59" s="370">
        <v>0.21529459000000001</v>
      </c>
      <c r="P59" s="370">
        <v>0.99618468999999998</v>
      </c>
      <c r="Q59" s="370">
        <v>1.6906919</v>
      </c>
      <c r="R59" s="371">
        <v>2.1461339200000005</v>
      </c>
    </row>
    <row r="60" spans="1:18" x14ac:dyDescent="0.25">
      <c r="A60" s="385">
        <v>38930</v>
      </c>
      <c r="B60" s="370">
        <v>-3.07909984</v>
      </c>
      <c r="C60" s="370">
        <v>0</v>
      </c>
      <c r="D60" s="370">
        <v>1.5198278199999999</v>
      </c>
      <c r="E60" s="370">
        <v>-4.5989276600000002</v>
      </c>
      <c r="F60" s="370">
        <v>-4.5989276600000002</v>
      </c>
      <c r="G60" s="370">
        <v>0</v>
      </c>
      <c r="H60" s="371">
        <v>0</v>
      </c>
      <c r="I60" s="370">
        <v>-3.1356355799999999E-2</v>
      </c>
      <c r="J60" s="370">
        <v>-1.9587200000000002E-3</v>
      </c>
      <c r="K60" s="370">
        <v>-1.9833216999999999</v>
      </c>
      <c r="L60" s="370">
        <v>-1.8029271500000001</v>
      </c>
      <c r="M60" s="370">
        <v>-1.0546048800000001</v>
      </c>
      <c r="N60" s="370">
        <v>-0.21670762000000005</v>
      </c>
      <c r="O60" s="370">
        <v>0.21363519</v>
      </c>
      <c r="P60" s="370">
        <v>0.99014093000000014</v>
      </c>
      <c r="Q60" s="370">
        <v>1.6841036300000001</v>
      </c>
      <c r="R60" s="371">
        <v>2.1493854100000003</v>
      </c>
    </row>
    <row r="61" spans="1:18" x14ac:dyDescent="0.25">
      <c r="A61" s="385">
        <v>38961</v>
      </c>
      <c r="B61" s="370">
        <v>-3.2846323999999996</v>
      </c>
      <c r="C61" s="370">
        <v>0</v>
      </c>
      <c r="D61" s="370">
        <v>1.1426253</v>
      </c>
      <c r="E61" s="370">
        <v>-4.4272577000000002</v>
      </c>
      <c r="F61" s="370">
        <v>-4.4272577000000002</v>
      </c>
      <c r="G61" s="370">
        <v>0</v>
      </c>
      <c r="H61" s="371">
        <v>0</v>
      </c>
      <c r="I61" s="370">
        <v>-2.9283324900000001E-2</v>
      </c>
      <c r="J61" s="370">
        <v>-1.90687E-3</v>
      </c>
      <c r="K61" s="370">
        <v>-1.8026445600000003</v>
      </c>
      <c r="L61" s="370">
        <v>-1.7044379599999999</v>
      </c>
      <c r="M61" s="370">
        <v>-1.0042794499999999</v>
      </c>
      <c r="N61" s="370">
        <v>-0.20703036</v>
      </c>
      <c r="O61" s="370">
        <v>0.20432541999999998</v>
      </c>
      <c r="P61" s="370">
        <v>0.94862763000000005</v>
      </c>
      <c r="Q61" s="370">
        <v>1.6160883400000001</v>
      </c>
      <c r="R61" s="371">
        <v>2.0680255600000002</v>
      </c>
    </row>
    <row r="62" spans="1:18" x14ac:dyDescent="0.25">
      <c r="A62" s="385">
        <v>38991</v>
      </c>
      <c r="B62" s="370">
        <v>-3.1254384200000001</v>
      </c>
      <c r="C62" s="370">
        <v>0</v>
      </c>
      <c r="D62" s="370">
        <v>1.6122667999999998</v>
      </c>
      <c r="E62" s="370">
        <v>-4.7377052199999996</v>
      </c>
      <c r="F62" s="370">
        <v>-4.7377052199999996</v>
      </c>
      <c r="G62" s="370">
        <v>0</v>
      </c>
      <c r="H62" s="371">
        <v>0</v>
      </c>
      <c r="I62" s="370">
        <v>-2.5284832E-2</v>
      </c>
      <c r="J62" s="370">
        <v>-2.0342199999999998E-3</v>
      </c>
      <c r="K62" s="370">
        <v>-1.8062573999999998</v>
      </c>
      <c r="L62" s="370">
        <v>-1.7409060800000002</v>
      </c>
      <c r="M62" s="370">
        <v>-1.03299078</v>
      </c>
      <c r="N62" s="370">
        <v>-0.21397287000000001</v>
      </c>
      <c r="O62" s="370">
        <v>0.21159102999999999</v>
      </c>
      <c r="P62" s="370">
        <v>0.98630507000000001</v>
      </c>
      <c r="Q62" s="370">
        <v>1.6898268600000002</v>
      </c>
      <c r="R62" s="371">
        <v>2.1951450800000001</v>
      </c>
    </row>
    <row r="63" spans="1:18" x14ac:dyDescent="0.25">
      <c r="A63" s="385">
        <v>39022</v>
      </c>
      <c r="B63" s="370">
        <v>-2.9135860300000003</v>
      </c>
      <c r="C63" s="370">
        <v>0</v>
      </c>
      <c r="D63" s="370">
        <v>1.7762926699999999</v>
      </c>
      <c r="E63" s="370">
        <v>-4.6898786999999995</v>
      </c>
      <c r="F63" s="370">
        <v>-4.6898786999999995</v>
      </c>
      <c r="G63" s="370">
        <v>0</v>
      </c>
      <c r="H63" s="371">
        <v>0</v>
      </c>
      <c r="I63" s="370">
        <v>-2.40748327E-2</v>
      </c>
      <c r="J63" s="370">
        <v>-1.9904600000000003E-3</v>
      </c>
      <c r="K63" s="370">
        <v>-1.6788806600000001</v>
      </c>
      <c r="L63" s="370">
        <v>-1.64554395</v>
      </c>
      <c r="M63" s="370">
        <v>-0.98353726000000008</v>
      </c>
      <c r="N63" s="370">
        <v>-0.20475445000000003</v>
      </c>
      <c r="O63" s="370">
        <v>0.20283730999999999</v>
      </c>
      <c r="P63" s="370">
        <v>0.94873952000000006</v>
      </c>
      <c r="Q63" s="370">
        <v>1.6325828499999999</v>
      </c>
      <c r="R63" s="371">
        <v>2.14348297</v>
      </c>
    </row>
    <row r="64" spans="1:18" x14ac:dyDescent="0.25">
      <c r="A64" s="385">
        <v>39052</v>
      </c>
      <c r="B64" s="370">
        <v>-3.0366743600000001</v>
      </c>
      <c r="C64" s="370">
        <v>0</v>
      </c>
      <c r="D64" s="370">
        <v>3.07393932</v>
      </c>
      <c r="E64" s="370">
        <v>-6.1106136800000002</v>
      </c>
      <c r="F64" s="370">
        <v>-6.1106136800000002</v>
      </c>
      <c r="G64" s="370">
        <v>0</v>
      </c>
      <c r="H64" s="371">
        <v>0</v>
      </c>
      <c r="I64" s="370">
        <v>-8.6771795600000007E-2</v>
      </c>
      <c r="J64" s="370">
        <v>-1.8150900000000001E-3</v>
      </c>
      <c r="K64" s="370">
        <v>-0.61690640999999991</v>
      </c>
      <c r="L64" s="370">
        <v>-1.0263020899999999</v>
      </c>
      <c r="M64" s="370">
        <v>-0.66907528999999999</v>
      </c>
      <c r="N64" s="370">
        <v>-0.14204046000000001</v>
      </c>
      <c r="O64" s="370">
        <v>0.14033556000000003</v>
      </c>
      <c r="P64" s="370">
        <v>0.63974496000000003</v>
      </c>
      <c r="Q64" s="370">
        <v>1.02775255</v>
      </c>
      <c r="R64" s="371">
        <v>1.0099063699999999</v>
      </c>
    </row>
    <row r="65" spans="1:18" x14ac:dyDescent="0.25">
      <c r="A65" s="385">
        <v>39083</v>
      </c>
      <c r="B65" s="370">
        <v>-2.54336816</v>
      </c>
      <c r="C65" s="370">
        <v>0</v>
      </c>
      <c r="D65" s="370">
        <v>3.3098014199999999</v>
      </c>
      <c r="E65" s="370">
        <v>-5.8531695800000003</v>
      </c>
      <c r="F65" s="370">
        <v>-5.8531695800000003</v>
      </c>
      <c r="G65" s="370">
        <v>0</v>
      </c>
      <c r="H65" s="371">
        <v>0</v>
      </c>
      <c r="I65" s="370">
        <v>-9.0012117500000002E-2</v>
      </c>
      <c r="J65" s="370">
        <v>-1.7674799999999997E-3</v>
      </c>
      <c r="K65" s="370">
        <v>-0.88711822000000007</v>
      </c>
      <c r="L65" s="370">
        <v>-1.1505930600000003</v>
      </c>
      <c r="M65" s="370">
        <v>-0.72567840000000006</v>
      </c>
      <c r="N65" s="370">
        <v>-0.15232120000000002</v>
      </c>
      <c r="O65" s="370">
        <v>0.15007333</v>
      </c>
      <c r="P65" s="370">
        <v>0.6829938900000001</v>
      </c>
      <c r="Q65" s="370">
        <v>1.1010427699999998</v>
      </c>
      <c r="R65" s="371">
        <v>1.1084552699999999</v>
      </c>
    </row>
    <row r="66" spans="1:18" x14ac:dyDescent="0.25">
      <c r="A66" s="385">
        <v>39114</v>
      </c>
      <c r="B66" s="370">
        <v>-1.32094087</v>
      </c>
      <c r="C66" s="370">
        <v>0</v>
      </c>
      <c r="D66" s="370">
        <v>3.7922350100000002</v>
      </c>
      <c r="E66" s="370">
        <v>-5.11317588</v>
      </c>
      <c r="F66" s="370">
        <v>-5.11317588</v>
      </c>
      <c r="G66" s="370">
        <v>0</v>
      </c>
      <c r="H66" s="371">
        <v>0</v>
      </c>
      <c r="I66" s="370">
        <v>-8.337791189999999E-2</v>
      </c>
      <c r="J66" s="370">
        <v>-1.5860100000000001E-3</v>
      </c>
      <c r="K66" s="370">
        <v>-0.85960994000000013</v>
      </c>
      <c r="L66" s="370">
        <v>-1.056009</v>
      </c>
      <c r="M66" s="370">
        <v>-0.65791439000000007</v>
      </c>
      <c r="N66" s="370">
        <v>-0.13720781000000001</v>
      </c>
      <c r="O66" s="370">
        <v>0.13481751</v>
      </c>
      <c r="P66" s="370">
        <v>0.61026747000000003</v>
      </c>
      <c r="Q66" s="370">
        <v>0.97601771000000004</v>
      </c>
      <c r="R66" s="371">
        <v>0.95398932999999975</v>
      </c>
    </row>
    <row r="67" spans="1:18" x14ac:dyDescent="0.25">
      <c r="A67" s="385">
        <v>39142</v>
      </c>
      <c r="B67" s="370">
        <v>-1.7373096100000001</v>
      </c>
      <c r="C67" s="370">
        <v>0</v>
      </c>
      <c r="D67" s="370">
        <v>2.8722016100000003</v>
      </c>
      <c r="E67" s="370">
        <v>-4.6095112199999999</v>
      </c>
      <c r="F67" s="370">
        <v>-4.6095112199999999</v>
      </c>
      <c r="G67" s="370">
        <v>0</v>
      </c>
      <c r="H67" s="371">
        <v>0</v>
      </c>
      <c r="I67" s="370">
        <v>-2.9832516299999993E-2</v>
      </c>
      <c r="J67" s="370">
        <v>-2.0210499999999999E-3</v>
      </c>
      <c r="K67" s="370">
        <v>-2.0591462000000003</v>
      </c>
      <c r="L67" s="370">
        <v>-1.7980035700000001</v>
      </c>
      <c r="M67" s="370">
        <v>-1.0511403699999999</v>
      </c>
      <c r="N67" s="370">
        <v>-0.21680604000000003</v>
      </c>
      <c r="O67" s="370">
        <v>0.21413678000000003</v>
      </c>
      <c r="P67" s="370">
        <v>0.99766368999999999</v>
      </c>
      <c r="Q67" s="370">
        <v>1.7122456399999999</v>
      </c>
      <c r="R67" s="371">
        <v>2.2419051099999998</v>
      </c>
    </row>
    <row r="68" spans="1:18" x14ac:dyDescent="0.25">
      <c r="A68" s="385">
        <v>39173</v>
      </c>
      <c r="B68" s="370">
        <v>-0.64637020000000001</v>
      </c>
      <c r="C68" s="370">
        <v>0</v>
      </c>
      <c r="D68" s="370">
        <v>3.6541717999999999</v>
      </c>
      <c r="E68" s="370">
        <v>-4.3005420000000001</v>
      </c>
      <c r="F68" s="370">
        <v>-4.3005420000000001</v>
      </c>
      <c r="G68" s="370">
        <v>0</v>
      </c>
      <c r="H68" s="371">
        <v>0</v>
      </c>
      <c r="I68" s="370">
        <v>-2.3238866699999999E-2</v>
      </c>
      <c r="J68" s="370">
        <v>-1.9706599999999999E-3</v>
      </c>
      <c r="K68" s="370">
        <v>-1.7458959099999998</v>
      </c>
      <c r="L68" s="370">
        <v>-1.69579703</v>
      </c>
      <c r="M68" s="370">
        <v>-1.0037209600000001</v>
      </c>
      <c r="N68" s="370">
        <v>-0.20788673000000002</v>
      </c>
      <c r="O68" s="370">
        <v>0.20529650999999999</v>
      </c>
      <c r="P68" s="370">
        <v>0.95685207999999999</v>
      </c>
      <c r="Q68" s="370">
        <v>1.6411557299999999</v>
      </c>
      <c r="R68" s="371">
        <v>2.1382885700000003</v>
      </c>
    </row>
    <row r="69" spans="1:18" x14ac:dyDescent="0.25">
      <c r="A69" s="385">
        <v>39203</v>
      </c>
      <c r="B69" s="370">
        <v>-0.81372562000000004</v>
      </c>
      <c r="C69" s="370">
        <v>0</v>
      </c>
      <c r="D69" s="370">
        <v>3.4606286900000001</v>
      </c>
      <c r="E69" s="370">
        <v>-4.2743543100000005</v>
      </c>
      <c r="F69" s="370">
        <v>-4.2743543100000005</v>
      </c>
      <c r="G69" s="370">
        <v>0</v>
      </c>
      <c r="H69" s="371">
        <v>0</v>
      </c>
      <c r="I69" s="370">
        <v>-2.7250044300000002E-2</v>
      </c>
      <c r="J69" s="370">
        <v>-1.99285E-3</v>
      </c>
      <c r="K69" s="370">
        <v>-1.6858130400000002</v>
      </c>
      <c r="L69" s="370">
        <v>-1.70682614</v>
      </c>
      <c r="M69" s="370">
        <v>-1.0151387000000001</v>
      </c>
      <c r="N69" s="370">
        <v>-0.21051022999999999</v>
      </c>
      <c r="O69" s="370">
        <v>0.20782635999999999</v>
      </c>
      <c r="P69" s="370">
        <v>0.96793662000000003</v>
      </c>
      <c r="Q69" s="370">
        <v>1.6566346299999997</v>
      </c>
      <c r="R69" s="371">
        <v>2.1413057600000003</v>
      </c>
    </row>
    <row r="70" spans="1:18" x14ac:dyDescent="0.25">
      <c r="A70" s="385">
        <v>39234</v>
      </c>
      <c r="B70" s="370">
        <v>-0.71359490000000003</v>
      </c>
      <c r="C70" s="370">
        <v>0</v>
      </c>
      <c r="D70" s="370">
        <v>3.4764646300000002</v>
      </c>
      <c r="E70" s="370">
        <v>-4.1900595300000001</v>
      </c>
      <c r="F70" s="370">
        <v>-4.1900595300000001</v>
      </c>
      <c r="G70" s="370">
        <v>0</v>
      </c>
      <c r="H70" s="371">
        <v>0</v>
      </c>
      <c r="I70" s="370">
        <v>-2.8935583500000004E-2</v>
      </c>
      <c r="J70" s="370">
        <v>-1.9219299999999999E-3</v>
      </c>
      <c r="K70" s="370">
        <v>-1.8101212099999999</v>
      </c>
      <c r="L70" s="370">
        <v>-1.6903884200000001</v>
      </c>
      <c r="M70" s="370">
        <v>-0.99489682000000013</v>
      </c>
      <c r="N70" s="370">
        <v>-0.20554453</v>
      </c>
      <c r="O70" s="370">
        <v>0.20273641999999997</v>
      </c>
      <c r="P70" s="370">
        <v>0.9440651699999999</v>
      </c>
      <c r="Q70" s="370">
        <v>1.6169907199999998</v>
      </c>
      <c r="R70" s="371">
        <v>2.1001005099999999</v>
      </c>
    </row>
    <row r="71" spans="1:18" x14ac:dyDescent="0.25">
      <c r="A71" s="385">
        <v>39264</v>
      </c>
      <c r="B71" s="370">
        <v>-1.31193958</v>
      </c>
      <c r="C71" s="370">
        <v>0</v>
      </c>
      <c r="D71" s="370">
        <v>3.0422293699999998</v>
      </c>
      <c r="E71" s="370">
        <v>-4.35416895</v>
      </c>
      <c r="F71" s="370">
        <v>-4.35416895</v>
      </c>
      <c r="G71" s="370">
        <v>0</v>
      </c>
      <c r="H71" s="371">
        <v>0</v>
      </c>
      <c r="I71" s="370">
        <v>-3.0589720499999997E-2</v>
      </c>
      <c r="J71" s="370">
        <v>-1.9862E-3</v>
      </c>
      <c r="K71" s="370">
        <v>-1.8637656</v>
      </c>
      <c r="L71" s="370">
        <v>-1.7322598100000002</v>
      </c>
      <c r="M71" s="370">
        <v>-1.02061746</v>
      </c>
      <c r="N71" s="370">
        <v>-0.21091616000000002</v>
      </c>
      <c r="O71" s="370">
        <v>0.20832343</v>
      </c>
      <c r="P71" s="370">
        <v>0.97106952000000013</v>
      </c>
      <c r="Q71" s="370">
        <v>1.66560175</v>
      </c>
      <c r="R71" s="371">
        <v>2.1714501100000003</v>
      </c>
    </row>
    <row r="72" spans="1:18" x14ac:dyDescent="0.25">
      <c r="A72" s="385">
        <v>39295</v>
      </c>
      <c r="B72" s="370">
        <v>-1.3485323</v>
      </c>
      <c r="C72" s="370">
        <v>0</v>
      </c>
      <c r="D72" s="370">
        <v>3.02236577</v>
      </c>
      <c r="E72" s="370">
        <v>-4.37089807</v>
      </c>
      <c r="F72" s="370">
        <v>-4.37089807</v>
      </c>
      <c r="G72" s="370">
        <v>0</v>
      </c>
      <c r="H72" s="371">
        <v>0</v>
      </c>
      <c r="I72" s="370">
        <v>-3.0729328699999996E-2</v>
      </c>
      <c r="J72" s="370">
        <v>-1.9887800000000003E-3</v>
      </c>
      <c r="K72" s="370">
        <v>-1.8162651000000001</v>
      </c>
      <c r="L72" s="370">
        <v>-1.70685573</v>
      </c>
      <c r="M72" s="370">
        <v>-1.0091685099999999</v>
      </c>
      <c r="N72" s="370">
        <v>-0.20887135999999998</v>
      </c>
      <c r="O72" s="370">
        <v>0.20658533000000001</v>
      </c>
      <c r="P72" s="370">
        <v>0.9642369300000001</v>
      </c>
      <c r="Q72" s="370">
        <v>1.6564956399999999</v>
      </c>
      <c r="R72" s="371">
        <v>2.1674488799999998</v>
      </c>
    </row>
    <row r="73" spans="1:18" x14ac:dyDescent="0.25">
      <c r="A73" s="385">
        <v>39326</v>
      </c>
      <c r="B73" s="370">
        <v>-1.14807327</v>
      </c>
      <c r="C73" s="370">
        <v>0</v>
      </c>
      <c r="D73" s="370">
        <v>3.03964759</v>
      </c>
      <c r="E73" s="370">
        <v>-4.1877208599999998</v>
      </c>
      <c r="F73" s="370">
        <v>-4.1877208599999998</v>
      </c>
      <c r="G73" s="370">
        <v>0</v>
      </c>
      <c r="H73" s="371">
        <v>0</v>
      </c>
      <c r="I73" s="370">
        <v>-2.7804823399999998E-2</v>
      </c>
      <c r="J73" s="370">
        <v>-1.9309500000000003E-3</v>
      </c>
      <c r="K73" s="370">
        <v>-1.56966162</v>
      </c>
      <c r="L73" s="370">
        <v>-1.5913763399999998</v>
      </c>
      <c r="M73" s="370">
        <v>-0.95225752999999991</v>
      </c>
      <c r="N73" s="370">
        <v>-0.19804577999999998</v>
      </c>
      <c r="O73" s="370">
        <v>0.19618334000000001</v>
      </c>
      <c r="P73" s="370">
        <v>0.91761603999999997</v>
      </c>
      <c r="Q73" s="370">
        <v>1.57874494</v>
      </c>
      <c r="R73" s="371">
        <v>2.06814842</v>
      </c>
    </row>
    <row r="74" spans="1:18" x14ac:dyDescent="0.25">
      <c r="A74" s="385">
        <v>39356</v>
      </c>
      <c r="B74" s="370">
        <v>-1.23254438</v>
      </c>
      <c r="C74" s="370">
        <v>0</v>
      </c>
      <c r="D74" s="370">
        <v>3.2517880699999999</v>
      </c>
      <c r="E74" s="370">
        <v>-4.4843324500000001</v>
      </c>
      <c r="F74" s="370">
        <v>-4.4843324500000001</v>
      </c>
      <c r="G74" s="370">
        <v>0</v>
      </c>
      <c r="H74" s="371">
        <v>0</v>
      </c>
      <c r="I74" s="370">
        <v>-2.58810779E-2</v>
      </c>
      <c r="J74" s="370">
        <v>-2.03499E-3</v>
      </c>
      <c r="K74" s="370">
        <v>-1.7066145399999999</v>
      </c>
      <c r="L74" s="370">
        <v>-1.6663628499999998</v>
      </c>
      <c r="M74" s="370">
        <v>-0.99400910999999992</v>
      </c>
      <c r="N74" s="370">
        <v>-0.20677594000000002</v>
      </c>
      <c r="O74" s="370">
        <v>0.20492742000000003</v>
      </c>
      <c r="P74" s="370">
        <v>0.96008343000000007</v>
      </c>
      <c r="Q74" s="370">
        <v>1.6574872800000002</v>
      </c>
      <c r="R74" s="371">
        <v>2.1956464699999998</v>
      </c>
    </row>
    <row r="75" spans="1:18" x14ac:dyDescent="0.25">
      <c r="A75" s="385">
        <v>39387</v>
      </c>
      <c r="B75" s="370">
        <v>-1.3891091800000002</v>
      </c>
      <c r="C75" s="370">
        <v>0</v>
      </c>
      <c r="D75" s="370">
        <v>3.0358428700000002</v>
      </c>
      <c r="E75" s="370">
        <v>-4.4249520499999999</v>
      </c>
      <c r="F75" s="370">
        <v>-4.4249520499999999</v>
      </c>
      <c r="G75" s="370">
        <v>0</v>
      </c>
      <c r="H75" s="371">
        <v>0</v>
      </c>
      <c r="I75" s="370">
        <v>-2.4820006000000006E-2</v>
      </c>
      <c r="J75" s="370">
        <v>-1.98357E-3</v>
      </c>
      <c r="K75" s="370">
        <v>-1.6019957199999999</v>
      </c>
      <c r="L75" s="370">
        <v>-1.5858897299999999</v>
      </c>
      <c r="M75" s="370">
        <v>-0.95075732999999996</v>
      </c>
      <c r="N75" s="370">
        <v>-0.19847345999999999</v>
      </c>
      <c r="O75" s="370">
        <v>0.19693811</v>
      </c>
      <c r="P75" s="370">
        <v>0.92483019999999994</v>
      </c>
      <c r="Q75" s="370">
        <v>1.6015536699999999</v>
      </c>
      <c r="R75" s="371">
        <v>2.1379149000000002</v>
      </c>
    </row>
    <row r="76" spans="1:18" x14ac:dyDescent="0.25">
      <c r="A76" s="385">
        <v>39417</v>
      </c>
      <c r="B76" s="370">
        <v>-2.4727085100000004</v>
      </c>
      <c r="C76" s="370">
        <v>0</v>
      </c>
      <c r="D76" s="370">
        <v>3.2507827899999997</v>
      </c>
      <c r="E76" s="370">
        <v>-5.7234913000000001</v>
      </c>
      <c r="F76" s="370">
        <v>-5.7234913000000001</v>
      </c>
      <c r="G76" s="370">
        <v>0</v>
      </c>
      <c r="H76" s="371">
        <v>0</v>
      </c>
      <c r="I76" s="370">
        <v>-8.8146338300000002E-2</v>
      </c>
      <c r="J76" s="370">
        <v>-1.8730799999999998E-3</v>
      </c>
      <c r="K76" s="370">
        <v>-0.66843743</v>
      </c>
      <c r="L76" s="370">
        <v>-1.0597941599999998</v>
      </c>
      <c r="M76" s="370">
        <v>-0.68536586999999993</v>
      </c>
      <c r="N76" s="370">
        <v>-0.14561010000000002</v>
      </c>
      <c r="O76" s="370">
        <v>0.14423015</v>
      </c>
      <c r="P76" s="370">
        <v>0.66358872999999996</v>
      </c>
      <c r="Q76" s="370">
        <v>1.0875214899999999</v>
      </c>
      <c r="R76" s="371">
        <v>1.1615544599999996</v>
      </c>
    </row>
    <row r="77" spans="1:18" x14ac:dyDescent="0.25">
      <c r="A77" s="385">
        <v>39448</v>
      </c>
      <c r="B77" s="370">
        <v>-0.12109313999999999</v>
      </c>
      <c r="C77" s="370">
        <v>0</v>
      </c>
      <c r="D77" s="370">
        <v>-0.53681935000000003</v>
      </c>
      <c r="E77" s="370">
        <v>0.41572620999999998</v>
      </c>
      <c r="F77" s="370">
        <v>0.41572620999999998</v>
      </c>
      <c r="G77" s="370">
        <v>0</v>
      </c>
      <c r="H77" s="371">
        <v>0</v>
      </c>
      <c r="I77" s="370">
        <v>-1.1951442899999998E-2</v>
      </c>
      <c r="J77" s="370">
        <v>1.2778999999999999E-4</v>
      </c>
      <c r="K77" s="370">
        <v>0.13794841000000002</v>
      </c>
      <c r="L77" s="370">
        <v>7.498508999999999E-2</v>
      </c>
      <c r="M77" s="370">
        <v>4.045882E-2</v>
      </c>
      <c r="N77" s="370">
        <v>8.3692100000000002E-3</v>
      </c>
      <c r="O77" s="370">
        <v>-8.4721300000000013E-3</v>
      </c>
      <c r="P77" s="370">
        <v>-4.2973529999999996E-2</v>
      </c>
      <c r="Q77" s="370">
        <v>-8.6006289999999999E-2</v>
      </c>
      <c r="R77" s="371">
        <v>-0.16502815000000001</v>
      </c>
    </row>
    <row r="78" spans="1:18" x14ac:dyDescent="0.25">
      <c r="A78" s="385">
        <v>39479</v>
      </c>
      <c r="B78" s="370">
        <v>-7.351430000000006E-3</v>
      </c>
      <c r="C78" s="370">
        <v>0</v>
      </c>
      <c r="D78" s="370">
        <v>-0.40252754000000002</v>
      </c>
      <c r="E78" s="370">
        <v>0.39517610999999997</v>
      </c>
      <c r="F78" s="370">
        <v>0.39517610999999997</v>
      </c>
      <c r="G78" s="370">
        <v>0</v>
      </c>
      <c r="H78" s="371">
        <v>0</v>
      </c>
      <c r="I78" s="370">
        <v>-1.0742066200000001E-2</v>
      </c>
      <c r="J78" s="370">
        <v>1.1739E-4</v>
      </c>
      <c r="K78" s="370">
        <v>0.15058972000000001</v>
      </c>
      <c r="L78" s="370">
        <v>7.4443709999999996E-2</v>
      </c>
      <c r="M78" s="370">
        <v>3.925468E-2</v>
      </c>
      <c r="N78" s="370">
        <v>8.0540300000000002E-3</v>
      </c>
      <c r="O78" s="370">
        <v>-8.1222800000000008E-3</v>
      </c>
      <c r="P78" s="370">
        <v>-4.0985729999999998E-2</v>
      </c>
      <c r="Q78" s="370">
        <v>-8.1725369999999992E-2</v>
      </c>
      <c r="R78" s="371">
        <v>-0.15634473999999998</v>
      </c>
    </row>
    <row r="79" spans="1:18" x14ac:dyDescent="0.25">
      <c r="A79" s="385">
        <v>39508</v>
      </c>
      <c r="B79" s="370">
        <v>-0.26013343</v>
      </c>
      <c r="C79" s="370">
        <v>0</v>
      </c>
      <c r="D79" s="370">
        <v>-0.67087220999999997</v>
      </c>
      <c r="E79" s="370">
        <v>0.41073877999999997</v>
      </c>
      <c r="F79" s="370">
        <v>0.41073877999999997</v>
      </c>
      <c r="G79" s="370">
        <v>0</v>
      </c>
      <c r="H79" s="371">
        <v>0</v>
      </c>
      <c r="I79" s="370">
        <v>-1.3438630499999998E-2</v>
      </c>
      <c r="J79" s="370">
        <v>1.3212E-4</v>
      </c>
      <c r="K79" s="370">
        <v>3.588839000000002E-2</v>
      </c>
      <c r="L79" s="370">
        <v>3.971446E-2</v>
      </c>
      <c r="M79" s="370">
        <v>2.6390999999999998E-2</v>
      </c>
      <c r="N79" s="370">
        <v>6.1501500000000001E-3</v>
      </c>
      <c r="O79" s="370">
        <v>-6.4659100000000001E-3</v>
      </c>
      <c r="P79" s="370">
        <v>-3.4821100000000001E-2</v>
      </c>
      <c r="Q79" s="370">
        <v>-7.3481740000000004E-2</v>
      </c>
      <c r="R79" s="371">
        <v>-0.15015854000000001</v>
      </c>
    </row>
    <row r="80" spans="1:18" x14ac:dyDescent="0.25">
      <c r="A80" s="385">
        <v>39539</v>
      </c>
      <c r="B80" s="370">
        <v>-9.0054460000000003E-2</v>
      </c>
      <c r="C80" s="370">
        <v>0</v>
      </c>
      <c r="D80" s="370">
        <v>-0.53657306000000005</v>
      </c>
      <c r="E80" s="370">
        <v>0.44651859999999999</v>
      </c>
      <c r="F80" s="370">
        <v>0.44651859999999999</v>
      </c>
      <c r="G80" s="370">
        <v>0</v>
      </c>
      <c r="H80" s="371">
        <v>0</v>
      </c>
      <c r="I80" s="370">
        <v>-8.5323606999999999E-3</v>
      </c>
      <c r="J80" s="370">
        <v>1.1013E-4</v>
      </c>
      <c r="K80" s="370">
        <v>0.2936918</v>
      </c>
      <c r="L80" s="370">
        <v>9.4260790000000011E-2</v>
      </c>
      <c r="M80" s="370">
        <v>4.3469689999999998E-2</v>
      </c>
      <c r="N80" s="370">
        <v>8.4641999999999998E-3</v>
      </c>
      <c r="O80" s="370">
        <v>-8.4495200000000003E-3</v>
      </c>
      <c r="P80" s="370">
        <v>-4.2674980000000001E-2</v>
      </c>
      <c r="Q80" s="370">
        <v>-8.4928779999999995E-2</v>
      </c>
      <c r="R80" s="371">
        <v>-0.16502315000000001</v>
      </c>
    </row>
    <row r="81" spans="1:18" x14ac:dyDescent="0.25">
      <c r="A81" s="385">
        <v>39569</v>
      </c>
      <c r="B81" s="370">
        <v>-0.20972001000000001</v>
      </c>
      <c r="C81" s="370">
        <v>0</v>
      </c>
      <c r="D81" s="370">
        <v>-0.80465871999999994</v>
      </c>
      <c r="E81" s="370">
        <v>0.59493870999999998</v>
      </c>
      <c r="F81" s="370">
        <v>0.59493870999999998</v>
      </c>
      <c r="G81" s="370">
        <v>0</v>
      </c>
      <c r="H81" s="371">
        <v>0</v>
      </c>
      <c r="I81" s="370">
        <v>-1.13374381E-2</v>
      </c>
      <c r="J81" s="370">
        <v>1.4605999999999999E-4</v>
      </c>
      <c r="K81" s="370">
        <v>0.39432215999999998</v>
      </c>
      <c r="L81" s="370">
        <v>0.12757679999999999</v>
      </c>
      <c r="M81" s="370">
        <v>5.8760579999999993E-2</v>
      </c>
      <c r="N81" s="370">
        <v>1.141316E-2</v>
      </c>
      <c r="O81" s="370">
        <v>-1.138523E-2</v>
      </c>
      <c r="P81" s="370">
        <v>-5.7299919999999997E-2</v>
      </c>
      <c r="Q81" s="370">
        <v>-0.11369145</v>
      </c>
      <c r="R81" s="371">
        <v>-0.22003098999999998</v>
      </c>
    </row>
    <row r="82" spans="1:18" x14ac:dyDescent="0.25">
      <c r="A82" s="385">
        <v>39600</v>
      </c>
      <c r="B82" s="370">
        <v>-0.13794508999999999</v>
      </c>
      <c r="C82" s="370">
        <v>0</v>
      </c>
      <c r="D82" s="370">
        <v>-0.67016248</v>
      </c>
      <c r="E82" s="370">
        <v>0.53221739000000001</v>
      </c>
      <c r="F82" s="370">
        <v>0.53221739000000001</v>
      </c>
      <c r="G82" s="370">
        <v>0</v>
      </c>
      <c r="H82" s="371">
        <v>0</v>
      </c>
      <c r="I82" s="370">
        <v>-1.3075401000000002E-2</v>
      </c>
      <c r="J82" s="370">
        <v>1.4472999999999998E-4</v>
      </c>
      <c r="K82" s="370">
        <v>0.19396844000000002</v>
      </c>
      <c r="L82" s="370">
        <v>7.1294970000000013E-2</v>
      </c>
      <c r="M82" s="370">
        <v>3.7124679999999993E-2</v>
      </c>
      <c r="N82" s="370">
        <v>7.8099800000000002E-3</v>
      </c>
      <c r="O82" s="370">
        <v>-8.2172699999999987E-3</v>
      </c>
      <c r="P82" s="370">
        <v>-4.3182140000000001E-2</v>
      </c>
      <c r="Q82" s="370">
        <v>-8.961964E-2</v>
      </c>
      <c r="R82" s="371">
        <v>-0.18286375999999999</v>
      </c>
    </row>
    <row r="83" spans="1:18" x14ac:dyDescent="0.25">
      <c r="A83" s="385">
        <v>39630</v>
      </c>
      <c r="B83" s="370">
        <v>-0.26741838000000001</v>
      </c>
      <c r="C83" s="370">
        <v>0</v>
      </c>
      <c r="D83" s="370">
        <v>-0.80411623999999993</v>
      </c>
      <c r="E83" s="370">
        <v>0.53669785999999997</v>
      </c>
      <c r="F83" s="370">
        <v>0.53669785999999997</v>
      </c>
      <c r="G83" s="370">
        <v>0</v>
      </c>
      <c r="H83" s="371">
        <v>0</v>
      </c>
      <c r="I83" s="370">
        <v>-1.39005824E-2</v>
      </c>
      <c r="J83" s="370">
        <v>1.4936999999999999E-4</v>
      </c>
      <c r="K83" s="370">
        <v>0.17090222999999999</v>
      </c>
      <c r="L83" s="370">
        <v>6.785680999999999E-2</v>
      </c>
      <c r="M83" s="370">
        <v>3.6366700000000002E-2</v>
      </c>
      <c r="N83" s="370">
        <v>7.7861900000000001E-3</v>
      </c>
      <c r="O83" s="370">
        <v>-8.2646400000000002E-3</v>
      </c>
      <c r="P83" s="370">
        <v>-4.3238860000000004E-2</v>
      </c>
      <c r="Q83" s="370">
        <v>-8.9917330000000004E-2</v>
      </c>
      <c r="R83" s="371">
        <v>-0.18369094000000002</v>
      </c>
    </row>
    <row r="84" spans="1:18" x14ac:dyDescent="0.25">
      <c r="A84" s="385">
        <v>39661</v>
      </c>
      <c r="B84" s="370">
        <v>-0.27406803999999996</v>
      </c>
      <c r="C84" s="370">
        <v>0</v>
      </c>
      <c r="D84" s="370">
        <v>-0.80370234000000007</v>
      </c>
      <c r="E84" s="370">
        <v>0.5296343</v>
      </c>
      <c r="F84" s="370">
        <v>0.5296343</v>
      </c>
      <c r="G84" s="370">
        <v>0</v>
      </c>
      <c r="H84" s="371">
        <v>0</v>
      </c>
      <c r="I84" s="370">
        <v>-1.3846417400000002E-2</v>
      </c>
      <c r="J84" s="370">
        <v>1.4758999999999999E-4</v>
      </c>
      <c r="K84" s="370">
        <v>0.17706214000000003</v>
      </c>
      <c r="L84" s="370">
        <v>7.2328370000000003E-2</v>
      </c>
      <c r="M84" s="370">
        <v>3.8311109999999995E-2</v>
      </c>
      <c r="N84" s="370">
        <v>8.2182399999999999E-3</v>
      </c>
      <c r="O84" s="370">
        <v>-8.5138799999999997E-3</v>
      </c>
      <c r="P84" s="370">
        <v>-4.4113449999999998E-2</v>
      </c>
      <c r="Q84" s="370">
        <v>-9.0916510000000006E-2</v>
      </c>
      <c r="R84" s="371">
        <v>-0.18354645999999999</v>
      </c>
    </row>
    <row r="85" spans="1:18" x14ac:dyDescent="0.25">
      <c r="A85" s="385">
        <v>39692</v>
      </c>
      <c r="B85" s="370">
        <v>-0.13117302</v>
      </c>
      <c r="C85" s="370">
        <v>0</v>
      </c>
      <c r="D85" s="370">
        <v>-0.66925322000000009</v>
      </c>
      <c r="E85" s="370">
        <v>0.53808020000000001</v>
      </c>
      <c r="F85" s="370">
        <v>0.53808020000000001</v>
      </c>
      <c r="G85" s="370">
        <v>0</v>
      </c>
      <c r="H85" s="371">
        <v>0</v>
      </c>
      <c r="I85" s="370">
        <v>-1.14964847E-2</v>
      </c>
      <c r="J85" s="370">
        <v>1.3718999999999998E-4</v>
      </c>
      <c r="K85" s="370">
        <v>0.31752740000000002</v>
      </c>
      <c r="L85" s="370">
        <v>0.11271417</v>
      </c>
      <c r="M85" s="370">
        <v>5.342185E-2</v>
      </c>
      <c r="N85" s="370">
        <v>1.0611730000000002E-2</v>
      </c>
      <c r="O85" s="370">
        <v>-1.0654799999999999E-2</v>
      </c>
      <c r="P85" s="370">
        <v>-5.2700619999999997E-2</v>
      </c>
      <c r="Q85" s="370">
        <v>-0.10407437</v>
      </c>
      <c r="R85" s="371">
        <v>-0.19956314</v>
      </c>
    </row>
    <row r="86" spans="1:18" x14ac:dyDescent="0.25">
      <c r="A86" s="385">
        <v>39722</v>
      </c>
      <c r="B86" s="370">
        <v>-0.11837734000000001</v>
      </c>
      <c r="C86" s="370">
        <v>0</v>
      </c>
      <c r="D86" s="370">
        <v>-0.53537418000000003</v>
      </c>
      <c r="E86" s="370">
        <v>0.41699684000000004</v>
      </c>
      <c r="F86" s="370">
        <v>0.41699684000000004</v>
      </c>
      <c r="G86" s="370">
        <v>0</v>
      </c>
      <c r="H86" s="371">
        <v>0</v>
      </c>
      <c r="I86" s="370">
        <v>-9.4165658000000003E-3</v>
      </c>
      <c r="J86" s="370">
        <v>1.0834E-4</v>
      </c>
      <c r="K86" s="370">
        <v>0.22444945999999999</v>
      </c>
      <c r="L86" s="370">
        <v>8.2689070000000003E-2</v>
      </c>
      <c r="M86" s="370">
        <v>3.989127E-2</v>
      </c>
      <c r="N86" s="370">
        <v>8.0495700000000007E-3</v>
      </c>
      <c r="O86" s="370">
        <v>-8.0495400000000009E-3</v>
      </c>
      <c r="P86" s="370">
        <v>-4.0044969999999999E-2</v>
      </c>
      <c r="Q86" s="370">
        <v>-7.9450080000000006E-2</v>
      </c>
      <c r="R86" s="371">
        <v>-0.15309056999999998</v>
      </c>
    </row>
    <row r="87" spans="1:18" x14ac:dyDescent="0.25">
      <c r="A87" s="385">
        <v>39753</v>
      </c>
      <c r="B87" s="370">
        <v>-1.5193819999999997E-2</v>
      </c>
      <c r="C87" s="370">
        <v>0</v>
      </c>
      <c r="D87" s="370">
        <v>-0.40116968000000003</v>
      </c>
      <c r="E87" s="370">
        <v>0.38597585999999995</v>
      </c>
      <c r="F87" s="370">
        <v>0.38597585999999995</v>
      </c>
      <c r="G87" s="370">
        <v>0</v>
      </c>
      <c r="H87" s="371">
        <v>0</v>
      </c>
      <c r="I87" s="370">
        <v>-9.1868904000000015E-3</v>
      </c>
      <c r="J87" s="370">
        <v>1.0202E-4</v>
      </c>
      <c r="K87" s="370">
        <v>0.19380854</v>
      </c>
      <c r="L87" s="370">
        <v>7.7530569999999993E-2</v>
      </c>
      <c r="M87" s="370">
        <v>3.8195260000000002E-2</v>
      </c>
      <c r="N87" s="370">
        <v>7.68251E-3</v>
      </c>
      <c r="O87" s="370">
        <v>-7.6631399999999997E-3</v>
      </c>
      <c r="P87" s="370">
        <v>-3.8121370000000002E-2</v>
      </c>
      <c r="Q87" s="370">
        <v>-7.5383470000000008E-2</v>
      </c>
      <c r="R87" s="371">
        <v>-0.14402909</v>
      </c>
    </row>
    <row r="88" spans="1:18" x14ac:dyDescent="0.25">
      <c r="A88" s="385">
        <v>39783</v>
      </c>
      <c r="B88" s="370">
        <v>-2.0565100000000003E-2</v>
      </c>
      <c r="C88" s="370">
        <v>0</v>
      </c>
      <c r="D88" s="370">
        <v>-0.40108526</v>
      </c>
      <c r="E88" s="370">
        <v>0.38052016</v>
      </c>
      <c r="F88" s="370">
        <v>0.38052016</v>
      </c>
      <c r="G88" s="370">
        <v>0</v>
      </c>
      <c r="H88" s="371">
        <v>0</v>
      </c>
      <c r="I88" s="370">
        <v>-9.8818518999999987E-3</v>
      </c>
      <c r="J88" s="370">
        <v>1.0404000000000001E-4</v>
      </c>
      <c r="K88" s="370">
        <v>0.16995512999999998</v>
      </c>
      <c r="L88" s="370">
        <v>7.4552439999999998E-2</v>
      </c>
      <c r="M88" s="370">
        <v>3.761428E-2</v>
      </c>
      <c r="N88" s="370">
        <v>7.5645199999999999E-3</v>
      </c>
      <c r="O88" s="370">
        <v>-7.5671100000000002E-3</v>
      </c>
      <c r="P88" s="370">
        <v>-3.7751960000000001E-2</v>
      </c>
      <c r="Q88" s="370">
        <v>-7.4703409999999998E-2</v>
      </c>
      <c r="R88" s="371">
        <v>-0.14247775000000001</v>
      </c>
    </row>
    <row r="89" spans="1:18" x14ac:dyDescent="0.25">
      <c r="A89" s="385">
        <v>39814</v>
      </c>
      <c r="B89" s="370">
        <v>-3.5743179999999999E-2</v>
      </c>
      <c r="C89" s="370">
        <v>0</v>
      </c>
      <c r="D89" s="370">
        <v>-0.40095122999999999</v>
      </c>
      <c r="E89" s="370">
        <v>0.36520805000000001</v>
      </c>
      <c r="F89" s="370">
        <v>0.36520805000000001</v>
      </c>
      <c r="G89" s="370">
        <v>0</v>
      </c>
      <c r="H89" s="371">
        <v>0</v>
      </c>
      <c r="I89" s="370">
        <v>-1.04847242E-2</v>
      </c>
      <c r="J89" s="370">
        <v>1.0391E-4</v>
      </c>
      <c r="K89" s="370">
        <v>0.12633861000000002</v>
      </c>
      <c r="L89" s="370">
        <v>6.3591380000000003E-2</v>
      </c>
      <c r="M89" s="370">
        <v>3.345936E-2</v>
      </c>
      <c r="N89" s="370">
        <v>6.8437399999999992E-3</v>
      </c>
      <c r="O89" s="370">
        <v>-6.8988999999999995E-3</v>
      </c>
      <c r="P89" s="370">
        <v>-3.481915E-2</v>
      </c>
      <c r="Q89" s="370">
        <v>-6.9566879999999998E-2</v>
      </c>
      <c r="R89" s="371">
        <v>-0.13411455</v>
      </c>
    </row>
    <row r="90" spans="1:18" x14ac:dyDescent="0.25">
      <c r="A90" s="385">
        <v>39845</v>
      </c>
      <c r="B90" s="370">
        <v>-6.0026149999999993E-2</v>
      </c>
      <c r="C90" s="370">
        <v>0</v>
      </c>
      <c r="D90" s="370">
        <v>-0.40089512999999999</v>
      </c>
      <c r="E90" s="370">
        <v>0.34086898000000004</v>
      </c>
      <c r="F90" s="370">
        <v>0.34086898000000004</v>
      </c>
      <c r="G90" s="370">
        <v>0</v>
      </c>
      <c r="H90" s="371">
        <v>0</v>
      </c>
      <c r="I90" s="370">
        <v>-9.179180700000001E-3</v>
      </c>
      <c r="J90" s="370">
        <v>9.3270000000000007E-5</v>
      </c>
      <c r="K90" s="370">
        <v>0.13772238000000001</v>
      </c>
      <c r="L90" s="370">
        <v>6.2886169999999991E-2</v>
      </c>
      <c r="M90" s="370">
        <v>3.2240120000000004E-2</v>
      </c>
      <c r="N90" s="370">
        <v>6.55925E-3</v>
      </c>
      <c r="O90" s="370">
        <v>-6.5861599999999998E-3</v>
      </c>
      <c r="P90" s="370">
        <v>-3.306187E-2</v>
      </c>
      <c r="Q90" s="370">
        <v>-6.5798090000000004E-2</v>
      </c>
      <c r="R90" s="371">
        <v>-0.12638495999999999</v>
      </c>
    </row>
    <row r="91" spans="1:18" x14ac:dyDescent="0.25">
      <c r="A91" s="385">
        <v>39873</v>
      </c>
      <c r="B91" s="370">
        <v>-3.4295840000000001E-2</v>
      </c>
      <c r="C91" s="370">
        <v>0</v>
      </c>
      <c r="D91" s="370">
        <v>-0.40103080999999996</v>
      </c>
      <c r="E91" s="370">
        <v>0.36673496999999999</v>
      </c>
      <c r="F91" s="370">
        <v>0.36673496999999999</v>
      </c>
      <c r="G91" s="370">
        <v>0</v>
      </c>
      <c r="H91" s="371">
        <v>0</v>
      </c>
      <c r="I91" s="370">
        <v>-1.24324685E-2</v>
      </c>
      <c r="J91" s="370">
        <v>1.0932E-4</v>
      </c>
      <c r="K91" s="370">
        <v>3.0001980000000011E-2</v>
      </c>
      <c r="L91" s="370">
        <v>2.981191E-2</v>
      </c>
      <c r="M91" s="370">
        <v>2.006964E-2</v>
      </c>
      <c r="N91" s="370">
        <v>4.7927600000000001E-3</v>
      </c>
      <c r="O91" s="370">
        <v>-5.0649600000000003E-3</v>
      </c>
      <c r="P91" s="370">
        <v>-2.7580179999999999E-2</v>
      </c>
      <c r="Q91" s="370">
        <v>-5.8993179999999999E-2</v>
      </c>
      <c r="R91" s="371">
        <v>-0.12338627999999999</v>
      </c>
    </row>
    <row r="92" spans="1:18" x14ac:dyDescent="0.25">
      <c r="A92" s="385">
        <v>39904</v>
      </c>
      <c r="B92" s="370">
        <v>-0.12675011</v>
      </c>
      <c r="C92" s="370">
        <v>0</v>
      </c>
      <c r="D92" s="370">
        <v>-0.53476484000000002</v>
      </c>
      <c r="E92" s="370">
        <v>0.40801472999999999</v>
      </c>
      <c r="F92" s="370">
        <v>0.40801472999999999</v>
      </c>
      <c r="G92" s="370">
        <v>0</v>
      </c>
      <c r="H92" s="371">
        <v>0</v>
      </c>
      <c r="I92" s="370">
        <v>-7.9206391999999994E-3</v>
      </c>
      <c r="J92" s="370">
        <v>9.365E-5</v>
      </c>
      <c r="K92" s="370">
        <v>0.25736291</v>
      </c>
      <c r="L92" s="370">
        <v>7.0449090000000006E-2</v>
      </c>
      <c r="M92" s="370">
        <v>3.1659049999999994E-2</v>
      </c>
      <c r="N92" s="370">
        <v>6.2315800000000005E-3</v>
      </c>
      <c r="O92" s="370">
        <v>-6.2526200000000004E-3</v>
      </c>
      <c r="P92" s="370">
        <v>-3.2352909999999999E-2</v>
      </c>
      <c r="Q92" s="370">
        <v>-6.6862859999999996E-2</v>
      </c>
      <c r="R92" s="371">
        <v>-0.13746294000000001</v>
      </c>
    </row>
    <row r="93" spans="1:18" x14ac:dyDescent="0.25">
      <c r="A93" s="385">
        <v>39934</v>
      </c>
      <c r="B93" s="370">
        <v>9.288340000000006E-3</v>
      </c>
      <c r="C93" s="370">
        <v>0</v>
      </c>
      <c r="D93" s="370">
        <v>-0.53475739</v>
      </c>
      <c r="E93" s="370">
        <v>0.54404573000000001</v>
      </c>
      <c r="F93" s="370">
        <v>0.54404573000000001</v>
      </c>
      <c r="G93" s="370">
        <v>0</v>
      </c>
      <c r="H93" s="371">
        <v>0</v>
      </c>
      <c r="I93" s="370">
        <v>-1.0519419000000002E-2</v>
      </c>
      <c r="J93" s="370">
        <v>1.2436000000000001E-4</v>
      </c>
      <c r="K93" s="370">
        <v>0.34580116</v>
      </c>
      <c r="L93" s="370">
        <v>9.5825249999999987E-2</v>
      </c>
      <c r="M93" s="370">
        <v>4.3045080000000006E-2</v>
      </c>
      <c r="N93" s="370">
        <v>8.4468499999999988E-3</v>
      </c>
      <c r="O93" s="370">
        <v>-8.4597100000000005E-3</v>
      </c>
      <c r="P93" s="370">
        <v>-4.3606569999999997E-2</v>
      </c>
      <c r="Q93" s="370">
        <v>-8.9757890000000007E-2</v>
      </c>
      <c r="R93" s="371">
        <v>-0.18359471999999999</v>
      </c>
    </row>
    <row r="94" spans="1:18" x14ac:dyDescent="0.25">
      <c r="A94" s="385">
        <v>39965</v>
      </c>
      <c r="B94" s="370">
        <v>-4.4454109999999991E-2</v>
      </c>
      <c r="C94" s="370">
        <v>0</v>
      </c>
      <c r="D94" s="370">
        <v>-0.53463280999999996</v>
      </c>
      <c r="E94" s="370">
        <v>0.49017869999999997</v>
      </c>
      <c r="F94" s="370">
        <v>0.49017869999999997</v>
      </c>
      <c r="G94" s="370">
        <v>0</v>
      </c>
      <c r="H94" s="371">
        <v>0</v>
      </c>
      <c r="I94" s="370">
        <v>-1.2626521299999999E-2</v>
      </c>
      <c r="J94" s="370">
        <v>1.2360999999999999E-4</v>
      </c>
      <c r="K94" s="370">
        <v>0.15823164000000001</v>
      </c>
      <c r="L94" s="370">
        <v>4.5041739999999997E-2</v>
      </c>
      <c r="M94" s="370">
        <v>2.4021529999999999E-2</v>
      </c>
      <c r="N94" s="370">
        <v>5.3383699999999994E-3</v>
      </c>
      <c r="O94" s="370">
        <v>-5.6209399999999996E-3</v>
      </c>
      <c r="P94" s="370">
        <v>-3.166103E-2</v>
      </c>
      <c r="Q94" s="370">
        <v>-6.9581229999999994E-2</v>
      </c>
      <c r="R94" s="371">
        <v>-0.15262680000000001</v>
      </c>
    </row>
    <row r="95" spans="1:18" x14ac:dyDescent="0.25">
      <c r="A95" s="385">
        <v>39995</v>
      </c>
      <c r="B95" s="370">
        <v>-3.8786209999999988E-2</v>
      </c>
      <c r="C95" s="370">
        <v>0</v>
      </c>
      <c r="D95" s="370">
        <v>-0.53457900000000003</v>
      </c>
      <c r="E95" s="370">
        <v>0.49579278999999998</v>
      </c>
      <c r="F95" s="370">
        <v>0.49579278999999998</v>
      </c>
      <c r="G95" s="370">
        <v>0</v>
      </c>
      <c r="H95" s="371">
        <v>0</v>
      </c>
      <c r="I95" s="370">
        <v>-1.3610176599999999E-2</v>
      </c>
      <c r="J95" s="370">
        <v>1.2773E-4</v>
      </c>
      <c r="K95" s="370">
        <v>0.13425612000000003</v>
      </c>
      <c r="L95" s="370">
        <v>4.1483060000000002E-2</v>
      </c>
      <c r="M95" s="370">
        <v>2.3315369999999998E-2</v>
      </c>
      <c r="N95" s="370">
        <v>5.2915700000000006E-3</v>
      </c>
      <c r="O95" s="370">
        <v>-5.6035200000000007E-3</v>
      </c>
      <c r="P95" s="370">
        <v>-3.1952510000000003E-2</v>
      </c>
      <c r="Q95" s="370">
        <v>-7.0339010000000007E-2</v>
      </c>
      <c r="R95" s="371">
        <v>-0.15430285999999999</v>
      </c>
    </row>
    <row r="96" spans="1:18" x14ac:dyDescent="0.25">
      <c r="A96" s="385">
        <v>40026</v>
      </c>
      <c r="B96" s="370">
        <v>-4.4060099999999991E-2</v>
      </c>
      <c r="C96" s="370">
        <v>0</v>
      </c>
      <c r="D96" s="370">
        <v>-0.53453866999999999</v>
      </c>
      <c r="E96" s="370">
        <v>0.49047856999999995</v>
      </c>
      <c r="F96" s="370">
        <v>0.49047856999999995</v>
      </c>
      <c r="G96" s="370">
        <v>0</v>
      </c>
      <c r="H96" s="371">
        <v>0</v>
      </c>
      <c r="I96" s="370">
        <v>-1.3689174199999998E-2</v>
      </c>
      <c r="J96" s="370">
        <v>1.2670000000000002E-4</v>
      </c>
      <c r="K96" s="370">
        <v>0.13832835999999998</v>
      </c>
      <c r="L96" s="370">
        <v>4.5845849999999994E-2</v>
      </c>
      <c r="M96" s="370">
        <v>2.5324869999999996E-2</v>
      </c>
      <c r="N96" s="370">
        <v>5.6307300000000005E-3</v>
      </c>
      <c r="O96" s="370">
        <v>-5.9258799999999997E-3</v>
      </c>
      <c r="P96" s="370">
        <v>-3.3279429999999999E-2</v>
      </c>
      <c r="Q96" s="370">
        <v>-7.2118269999999998E-2</v>
      </c>
      <c r="R96" s="371">
        <v>-0.15544709000000001</v>
      </c>
    </row>
    <row r="97" spans="1:18" x14ac:dyDescent="0.25">
      <c r="A97" s="385">
        <v>40057</v>
      </c>
      <c r="B97" s="370">
        <v>-3.8150879999999998E-2</v>
      </c>
      <c r="C97" s="370">
        <v>0</v>
      </c>
      <c r="D97" s="370">
        <v>-0.53440865999999998</v>
      </c>
      <c r="E97" s="370">
        <v>0.49625777999999998</v>
      </c>
      <c r="F97" s="370">
        <v>0.49625777999999998</v>
      </c>
      <c r="G97" s="370">
        <v>0</v>
      </c>
      <c r="H97" s="371">
        <v>0</v>
      </c>
      <c r="I97" s="370">
        <v>-1.1162095E-2</v>
      </c>
      <c r="J97" s="370">
        <v>1.1806E-4</v>
      </c>
      <c r="K97" s="370">
        <v>0.27071164000000003</v>
      </c>
      <c r="L97" s="370">
        <v>8.3844419999999989E-2</v>
      </c>
      <c r="M97" s="370">
        <v>3.9480829999999995E-2</v>
      </c>
      <c r="N97" s="370">
        <v>7.8732300000000002E-3</v>
      </c>
      <c r="O97" s="370">
        <v>-7.9201500000000008E-3</v>
      </c>
      <c r="P97" s="370">
        <v>-4.1191220000000001E-2</v>
      </c>
      <c r="Q97" s="370">
        <v>-8.4108879999999997E-2</v>
      </c>
      <c r="R97" s="371">
        <v>-0.16964311999999998</v>
      </c>
    </row>
    <row r="98" spans="1:18" x14ac:dyDescent="0.25">
      <c r="A98" s="385">
        <v>40087</v>
      </c>
      <c r="B98" s="370">
        <v>-1.5130239999999996E-2</v>
      </c>
      <c r="C98" s="370">
        <v>0</v>
      </c>
      <c r="D98" s="370">
        <v>-0.40063308999999997</v>
      </c>
      <c r="E98" s="370">
        <v>0.38550284999999995</v>
      </c>
      <c r="F98" s="370">
        <v>0.38550284999999995</v>
      </c>
      <c r="G98" s="370">
        <v>0</v>
      </c>
      <c r="H98" s="371">
        <v>0</v>
      </c>
      <c r="I98" s="370">
        <v>-9.2451184999999998E-3</v>
      </c>
      <c r="J98" s="370">
        <v>9.3490000000000001E-5</v>
      </c>
      <c r="K98" s="370">
        <v>0.18844297999999998</v>
      </c>
      <c r="L98" s="370">
        <v>6.0571199999999999E-2</v>
      </c>
      <c r="M98" s="370">
        <v>2.9220870000000003E-2</v>
      </c>
      <c r="N98" s="370">
        <v>5.9070799999999994E-3</v>
      </c>
      <c r="O98" s="370">
        <v>-6.0139199999999999E-3</v>
      </c>
      <c r="P98" s="370">
        <v>-3.1405919999999997E-2</v>
      </c>
      <c r="Q98" s="370">
        <v>-6.4447130000000005E-2</v>
      </c>
      <c r="R98" s="371">
        <v>-0.13064553000000001</v>
      </c>
    </row>
    <row r="99" spans="1:18" x14ac:dyDescent="0.25">
      <c r="A99" s="385">
        <v>40118</v>
      </c>
      <c r="B99" s="370">
        <v>-4.1241370000000006E-2</v>
      </c>
      <c r="C99" s="370">
        <v>0</v>
      </c>
      <c r="D99" s="370">
        <v>-0.40061369000000002</v>
      </c>
      <c r="E99" s="370">
        <v>0.35937232000000002</v>
      </c>
      <c r="F99" s="370">
        <v>0.35937232000000002</v>
      </c>
      <c r="G99" s="370">
        <v>0</v>
      </c>
      <c r="H99" s="371">
        <v>0</v>
      </c>
      <c r="I99" s="370">
        <v>-9.4192778999999983E-3</v>
      </c>
      <c r="J99" s="370">
        <v>9.0199999999999997E-5</v>
      </c>
      <c r="K99" s="370">
        <v>0.15664498000000002</v>
      </c>
      <c r="L99" s="370">
        <v>5.6870910000000004E-2</v>
      </c>
      <c r="M99" s="370">
        <v>2.8445119999999997E-2</v>
      </c>
      <c r="N99" s="370">
        <v>5.9460099999999998E-3</v>
      </c>
      <c r="O99" s="370">
        <v>-6.0276300000000008E-3</v>
      </c>
      <c r="P99" s="370">
        <v>-3.0757099999999999E-2</v>
      </c>
      <c r="Q99" s="370">
        <v>-6.2650929999999994E-2</v>
      </c>
      <c r="R99" s="371">
        <v>-0.12523238</v>
      </c>
    </row>
    <row r="100" spans="1:18" x14ac:dyDescent="0.25">
      <c r="A100" s="385">
        <v>40148</v>
      </c>
      <c r="B100" s="370">
        <v>-4.4218639999999997E-2</v>
      </c>
      <c r="C100" s="370">
        <v>0</v>
      </c>
      <c r="D100" s="370">
        <v>-0.40064725000000001</v>
      </c>
      <c r="E100" s="370">
        <v>0.35642860999999998</v>
      </c>
      <c r="F100" s="370">
        <v>0.35642860999999998</v>
      </c>
      <c r="G100" s="370">
        <v>0</v>
      </c>
      <c r="H100" s="371">
        <v>0</v>
      </c>
      <c r="I100" s="370">
        <v>-1.0416463799999999E-2</v>
      </c>
      <c r="J100" s="370">
        <v>9.2940000000000001E-5</v>
      </c>
      <c r="K100" s="370">
        <v>0.13185770000000002</v>
      </c>
      <c r="L100" s="370">
        <v>5.4805380000000001E-2</v>
      </c>
      <c r="M100" s="370">
        <v>2.844754E-2</v>
      </c>
      <c r="N100" s="370">
        <v>5.9689499999999998E-3</v>
      </c>
      <c r="O100" s="370">
        <v>-6.0528400000000003E-3</v>
      </c>
      <c r="P100" s="370">
        <v>-3.1005209999999998E-2</v>
      </c>
      <c r="Q100" s="370">
        <v>-6.3151899999999997E-2</v>
      </c>
      <c r="R100" s="371">
        <v>-0.12564134999999998</v>
      </c>
    </row>
    <row r="101" spans="1:18" x14ac:dyDescent="0.25">
      <c r="A101" s="385">
        <v>40179</v>
      </c>
      <c r="B101" s="370">
        <v>-5.4999209999999993E-2</v>
      </c>
      <c r="C101" s="370">
        <v>0</v>
      </c>
      <c r="D101" s="370">
        <v>-0.39861697000000001</v>
      </c>
      <c r="E101" s="370">
        <v>0.34361776000000005</v>
      </c>
      <c r="F101" s="370">
        <v>0.34361776000000005</v>
      </c>
      <c r="G101" s="370">
        <v>0</v>
      </c>
      <c r="H101" s="371">
        <v>0</v>
      </c>
      <c r="I101" s="370">
        <v>-1.1141180300000001E-2</v>
      </c>
      <c r="J101" s="370">
        <v>9.3070000000000002E-5</v>
      </c>
      <c r="K101" s="370">
        <v>9.1396680000000008E-2</v>
      </c>
      <c r="L101" s="370">
        <v>4.5669179999999997E-2</v>
      </c>
      <c r="M101" s="370">
        <v>2.5163069999999999E-2</v>
      </c>
      <c r="N101" s="370">
        <v>5.4082100000000001E-3</v>
      </c>
      <c r="O101" s="370">
        <v>-5.53981E-3</v>
      </c>
      <c r="P101" s="370">
        <v>-2.8789450000000001E-2</v>
      </c>
      <c r="Q101" s="370">
        <v>-5.9291139999999999E-2</v>
      </c>
      <c r="R101" s="371">
        <v>-0.11925383000000001</v>
      </c>
    </row>
    <row r="102" spans="1:18" x14ac:dyDescent="0.25">
      <c r="A102" s="385">
        <v>40210</v>
      </c>
      <c r="B102" s="370">
        <v>-8.0955119999999992E-2</v>
      </c>
      <c r="C102" s="370">
        <v>0</v>
      </c>
      <c r="D102" s="370">
        <v>-0.40038889</v>
      </c>
      <c r="E102" s="370">
        <v>0.31943377000000001</v>
      </c>
      <c r="F102" s="370">
        <v>0.31943377000000001</v>
      </c>
      <c r="G102" s="370">
        <v>0</v>
      </c>
      <c r="H102" s="371">
        <v>0</v>
      </c>
      <c r="I102" s="370">
        <v>-9.6474684999999991E-3</v>
      </c>
      <c r="J102" s="370">
        <v>8.3369999999999996E-5</v>
      </c>
      <c r="K102" s="370">
        <v>0.10504803999999998</v>
      </c>
      <c r="L102" s="370">
        <v>4.5169440000000005E-2</v>
      </c>
      <c r="M102" s="370">
        <v>2.3973749999999999E-2</v>
      </c>
      <c r="N102" s="370">
        <v>5.12021E-3</v>
      </c>
      <c r="O102" s="370">
        <v>-5.2198699999999997E-3</v>
      </c>
      <c r="P102" s="370">
        <v>-2.6978149999999999E-2</v>
      </c>
      <c r="Q102" s="370">
        <v>-5.5408499999999999E-2</v>
      </c>
      <c r="R102" s="371">
        <v>-0.11136181000000001</v>
      </c>
    </row>
    <row r="103" spans="1:18" x14ac:dyDescent="0.25">
      <c r="A103" s="385">
        <v>40238</v>
      </c>
      <c r="B103" s="370">
        <v>-6.5102679999999996E-2</v>
      </c>
      <c r="C103" s="370">
        <v>0</v>
      </c>
      <c r="D103" s="370">
        <v>-0.40045013000000002</v>
      </c>
      <c r="E103" s="370">
        <v>0.33534744999999999</v>
      </c>
      <c r="F103" s="370">
        <v>0.33534744999999999</v>
      </c>
      <c r="G103" s="370">
        <v>0</v>
      </c>
      <c r="H103" s="371">
        <v>0</v>
      </c>
      <c r="I103" s="370">
        <v>-1.28374135E-2</v>
      </c>
      <c r="J103" s="370">
        <v>9.5439999999999994E-5</v>
      </c>
      <c r="K103" s="370">
        <v>-9.5544800000000041E-3</v>
      </c>
      <c r="L103" s="370">
        <v>6.19281E-3</v>
      </c>
      <c r="M103" s="370">
        <v>8.8540700000000003E-3</v>
      </c>
      <c r="N103" s="370">
        <v>2.7034499999999996E-3</v>
      </c>
      <c r="O103" s="370">
        <v>-3.1631799999999998E-3</v>
      </c>
      <c r="P103" s="370">
        <v>-1.8978540000000002E-2</v>
      </c>
      <c r="Q103" s="370">
        <v>-4.4030100000000003E-2</v>
      </c>
      <c r="R103" s="371">
        <v>-0.10100545999999999</v>
      </c>
    </row>
    <row r="104" spans="1:18" x14ac:dyDescent="0.25">
      <c r="A104" s="385">
        <v>40269</v>
      </c>
      <c r="B104" s="370">
        <v>-0.17117805999999999</v>
      </c>
      <c r="C104" s="370">
        <v>0</v>
      </c>
      <c r="D104" s="370">
        <v>-0.53389112999999999</v>
      </c>
      <c r="E104" s="370">
        <v>0.36271307000000003</v>
      </c>
      <c r="F104" s="370">
        <v>0.36271307000000003</v>
      </c>
      <c r="G104" s="370">
        <v>0</v>
      </c>
      <c r="H104" s="371">
        <v>0</v>
      </c>
      <c r="I104" s="370">
        <v>-6.4770801000000001E-3</v>
      </c>
      <c r="J104" s="370">
        <v>7.7869999999999998E-5</v>
      </c>
      <c r="K104" s="370">
        <v>0.23165379999999999</v>
      </c>
      <c r="L104" s="370">
        <v>5.9507209999999991E-2</v>
      </c>
      <c r="M104" s="370">
        <v>2.5774080000000001E-2</v>
      </c>
      <c r="N104" s="370">
        <v>4.9883400000000008E-3</v>
      </c>
      <c r="O104" s="370">
        <v>-4.9859300000000004E-3</v>
      </c>
      <c r="P104" s="370">
        <v>-2.5546570000000001E-2</v>
      </c>
      <c r="Q104" s="370">
        <v>-5.3234509999999999E-2</v>
      </c>
      <c r="R104" s="371">
        <v>-0.11155283999999999</v>
      </c>
    </row>
    <row r="105" spans="1:18" x14ac:dyDescent="0.25">
      <c r="A105" s="385">
        <v>40299</v>
      </c>
      <c r="B105" s="370">
        <v>-4.5528489999999991E-2</v>
      </c>
      <c r="C105" s="370">
        <v>0</v>
      </c>
      <c r="D105" s="370">
        <v>-0.53385813999999998</v>
      </c>
      <c r="E105" s="370">
        <v>0.48832965</v>
      </c>
      <c r="F105" s="370">
        <v>0.48832965</v>
      </c>
      <c r="G105" s="370">
        <v>0</v>
      </c>
      <c r="H105" s="371">
        <v>0</v>
      </c>
      <c r="I105" s="370">
        <v>-8.8098645999999999E-3</v>
      </c>
      <c r="J105" s="370">
        <v>1.0428E-4</v>
      </c>
      <c r="K105" s="370">
        <v>0.30906399000000001</v>
      </c>
      <c r="L105" s="370">
        <v>7.4128189999999997E-2</v>
      </c>
      <c r="M105" s="370">
        <v>3.1664740000000004E-2</v>
      </c>
      <c r="N105" s="370">
        <v>6.1689500000000003E-3</v>
      </c>
      <c r="O105" s="370">
        <v>-6.2071799999999996E-3</v>
      </c>
      <c r="P105" s="370">
        <v>-3.2241899999999997E-2</v>
      </c>
      <c r="Q105" s="370">
        <v>-6.8552349999999998E-2</v>
      </c>
      <c r="R105" s="371">
        <v>-0.14746572000000002</v>
      </c>
    </row>
    <row r="106" spans="1:18" x14ac:dyDescent="0.25">
      <c r="A106" s="385">
        <v>40330</v>
      </c>
      <c r="B106" s="370">
        <v>-9.2159939999999996E-2</v>
      </c>
      <c r="C106" s="370">
        <v>0</v>
      </c>
      <c r="D106" s="370">
        <v>-0.53364202000000005</v>
      </c>
      <c r="E106" s="370">
        <v>0.44148208</v>
      </c>
      <c r="F106" s="370">
        <v>0.44148208</v>
      </c>
      <c r="G106" s="370">
        <v>0</v>
      </c>
      <c r="H106" s="371">
        <v>0</v>
      </c>
      <c r="I106" s="370">
        <v>-1.11650723E-2</v>
      </c>
      <c r="J106" s="370">
        <v>1.0384E-4</v>
      </c>
      <c r="K106" s="370">
        <v>0.13678593999999999</v>
      </c>
      <c r="L106" s="370">
        <v>2.8402520000000001E-2</v>
      </c>
      <c r="M106" s="370">
        <v>1.4815229999999999E-2</v>
      </c>
      <c r="N106" s="370">
        <v>3.4536199999999997E-3</v>
      </c>
      <c r="O106" s="370">
        <v>-3.7435300000000001E-3</v>
      </c>
      <c r="P106" s="370">
        <v>-2.1995540000000001E-2</v>
      </c>
      <c r="Q106" s="370">
        <v>-5.1400049999999996E-2</v>
      </c>
      <c r="R106" s="371">
        <v>-0.12138185</v>
      </c>
    </row>
    <row r="107" spans="1:18" x14ac:dyDescent="0.25">
      <c r="A107" s="385">
        <v>40360</v>
      </c>
      <c r="B107" s="370">
        <v>-8.6433670000000018E-2</v>
      </c>
      <c r="C107" s="370">
        <v>0</v>
      </c>
      <c r="D107" s="370">
        <v>-0.53349986999999999</v>
      </c>
      <c r="E107" s="370">
        <v>0.44706620000000002</v>
      </c>
      <c r="F107" s="370">
        <v>0.44706620000000002</v>
      </c>
      <c r="G107" s="370">
        <v>0</v>
      </c>
      <c r="H107" s="371">
        <v>0</v>
      </c>
      <c r="I107" s="370">
        <v>-1.2217035099999999E-2</v>
      </c>
      <c r="J107" s="370">
        <v>1.0762E-4</v>
      </c>
      <c r="K107" s="370">
        <v>0.11320057</v>
      </c>
      <c r="L107" s="370">
        <v>2.471334E-2</v>
      </c>
      <c r="M107" s="370">
        <v>1.4075900000000002E-2</v>
      </c>
      <c r="N107" s="370">
        <v>3.4076699999999998E-3</v>
      </c>
      <c r="O107" s="370">
        <v>-3.7305799999999998E-3</v>
      </c>
      <c r="P107" s="370">
        <v>-2.228256E-2</v>
      </c>
      <c r="Q107" s="370">
        <v>-5.2184670000000002E-2</v>
      </c>
      <c r="R107" s="371">
        <v>-0.12317697</v>
      </c>
    </row>
    <row r="108" spans="1:18" x14ac:dyDescent="0.25">
      <c r="A108" s="385">
        <v>40391</v>
      </c>
      <c r="B108" s="370">
        <v>-9.0086399999999997E-2</v>
      </c>
      <c r="C108" s="370">
        <v>0</v>
      </c>
      <c r="D108" s="370">
        <v>-0.53335957999999994</v>
      </c>
      <c r="E108" s="370">
        <v>0.44327317999999999</v>
      </c>
      <c r="F108" s="370">
        <v>0.44327317999999999</v>
      </c>
      <c r="G108" s="370">
        <v>0</v>
      </c>
      <c r="H108" s="371">
        <v>0</v>
      </c>
      <c r="I108" s="370">
        <v>-1.2412525899999999E-2</v>
      </c>
      <c r="J108" s="370">
        <v>1.0737E-4</v>
      </c>
      <c r="K108" s="370">
        <v>0.11533805999999996</v>
      </c>
      <c r="L108" s="370">
        <v>2.841682999999999E-2</v>
      </c>
      <c r="M108" s="370">
        <v>1.5926299999999997E-2</v>
      </c>
      <c r="N108" s="370">
        <v>3.7393799999999996E-3</v>
      </c>
      <c r="O108" s="370">
        <v>-4.0364299999999997E-3</v>
      </c>
      <c r="P108" s="370">
        <v>-2.366122E-2</v>
      </c>
      <c r="Q108" s="370">
        <v>-5.4201680000000002E-2</v>
      </c>
      <c r="R108" s="371">
        <v>-0.12505252</v>
      </c>
    </row>
    <row r="109" spans="1:18" x14ac:dyDescent="0.25">
      <c r="A109" s="385">
        <v>40422</v>
      </c>
      <c r="B109" s="370">
        <v>-8.5579810000000006E-2</v>
      </c>
      <c r="C109" s="370">
        <v>0</v>
      </c>
      <c r="D109" s="370">
        <v>-0.53313379999999999</v>
      </c>
      <c r="E109" s="370">
        <v>0.44755398999999996</v>
      </c>
      <c r="F109" s="370">
        <v>0.44755398999999996</v>
      </c>
      <c r="G109" s="370">
        <v>0</v>
      </c>
      <c r="H109" s="371">
        <v>0</v>
      </c>
      <c r="I109" s="370">
        <v>-9.8530872000000026E-3</v>
      </c>
      <c r="J109" s="370">
        <v>1.0033000000000001E-4</v>
      </c>
      <c r="K109" s="370">
        <v>0.23652962999999999</v>
      </c>
      <c r="L109" s="370">
        <v>6.3287579999999982E-2</v>
      </c>
      <c r="M109" s="370">
        <v>2.8937210000000001E-2</v>
      </c>
      <c r="N109" s="370">
        <v>5.8016799999999992E-3</v>
      </c>
      <c r="O109" s="370">
        <v>-5.8751999999999997E-3</v>
      </c>
      <c r="P109" s="370">
        <v>-3.0957749999999999E-2</v>
      </c>
      <c r="Q109" s="370">
        <v>-6.5245070000000002E-2</v>
      </c>
      <c r="R109" s="371">
        <v>-0.13804663</v>
      </c>
    </row>
    <row r="110" spans="1:18" x14ac:dyDescent="0.25">
      <c r="A110" s="385">
        <v>40452</v>
      </c>
      <c r="B110" s="370">
        <v>-5.1473550000000007E-2</v>
      </c>
      <c r="C110" s="370">
        <v>0</v>
      </c>
      <c r="D110" s="370">
        <v>-0.39964609000000001</v>
      </c>
      <c r="E110" s="370">
        <v>0.34817254000000003</v>
      </c>
      <c r="F110" s="370">
        <v>0.34817254000000003</v>
      </c>
      <c r="G110" s="370">
        <v>0</v>
      </c>
      <c r="H110" s="371">
        <v>0</v>
      </c>
      <c r="I110" s="370">
        <v>-8.2765063E-3</v>
      </c>
      <c r="J110" s="370">
        <v>7.9679999999999996E-5</v>
      </c>
      <c r="K110" s="370">
        <v>0.16292836999999999</v>
      </c>
      <c r="L110" s="370">
        <v>4.481802E-2</v>
      </c>
      <c r="M110" s="370">
        <v>2.1137400000000001E-2</v>
      </c>
      <c r="N110" s="370">
        <v>4.3210599999999998E-3</v>
      </c>
      <c r="O110" s="370">
        <v>-4.4073600000000008E-3</v>
      </c>
      <c r="P110" s="370">
        <v>-2.3551220000000001E-2</v>
      </c>
      <c r="Q110" s="370">
        <v>-4.9992400000000006E-2</v>
      </c>
      <c r="R110" s="371">
        <v>-0.10648649</v>
      </c>
    </row>
    <row r="111" spans="1:18" x14ac:dyDescent="0.25">
      <c r="A111" s="385">
        <v>40483</v>
      </c>
      <c r="B111" s="370">
        <v>-7.3033290000000001E-2</v>
      </c>
      <c r="C111" s="370">
        <v>0</v>
      </c>
      <c r="D111" s="370">
        <v>-0.39947216000000002</v>
      </c>
      <c r="E111" s="370">
        <v>0.32643886999999999</v>
      </c>
      <c r="F111" s="370">
        <v>0.32643886999999999</v>
      </c>
      <c r="G111" s="370">
        <v>0</v>
      </c>
      <c r="H111" s="371">
        <v>0</v>
      </c>
      <c r="I111" s="370">
        <v>-8.7957796000000012E-3</v>
      </c>
      <c r="J111" s="370">
        <v>7.7570000000000004E-5</v>
      </c>
      <c r="K111" s="370">
        <v>0.13023771000000003</v>
      </c>
      <c r="L111" s="370">
        <v>4.1315460000000005E-2</v>
      </c>
      <c r="M111" s="370">
        <v>2.059824E-2</v>
      </c>
      <c r="N111" s="370">
        <v>4.2785200000000001E-3</v>
      </c>
      <c r="O111" s="370">
        <v>-4.4608999999999994E-3</v>
      </c>
      <c r="P111" s="370">
        <v>-2.3696780000000001E-2</v>
      </c>
      <c r="Q111" s="370">
        <v>-4.966549E-2</v>
      </c>
      <c r="R111" s="371">
        <v>-0.10375147</v>
      </c>
    </row>
    <row r="112" spans="1:18" x14ac:dyDescent="0.25">
      <c r="A112" s="385">
        <v>40513</v>
      </c>
      <c r="B112" s="370">
        <v>-7.4164879999999989E-2</v>
      </c>
      <c r="C112" s="370">
        <v>0</v>
      </c>
      <c r="D112" s="370">
        <v>-0.39941437000000002</v>
      </c>
      <c r="E112" s="370">
        <v>0.32524948999999997</v>
      </c>
      <c r="F112" s="370">
        <v>0.32524948999999997</v>
      </c>
      <c r="G112" s="370">
        <v>0</v>
      </c>
      <c r="H112" s="371">
        <v>0</v>
      </c>
      <c r="I112" s="370">
        <v>-1.00153664E-2</v>
      </c>
      <c r="J112" s="370">
        <v>8.1030000000000002E-5</v>
      </c>
      <c r="K112" s="370">
        <v>0.10492248999999998</v>
      </c>
      <c r="L112" s="370">
        <v>3.9259799999999997E-2</v>
      </c>
      <c r="M112" s="370">
        <v>2.065637E-2</v>
      </c>
      <c r="N112" s="370">
        <v>4.4973900000000004E-3</v>
      </c>
      <c r="O112" s="370">
        <v>-4.6373100000000004E-3</v>
      </c>
      <c r="P112" s="370">
        <v>-2.4296100000000001E-2</v>
      </c>
      <c r="Q112" s="370">
        <v>-5.0812789999999997E-2</v>
      </c>
      <c r="R112" s="371">
        <v>-0.10532936</v>
      </c>
    </row>
    <row r="113" spans="1:18" x14ac:dyDescent="0.25">
      <c r="A113" s="385">
        <v>40544</v>
      </c>
      <c r="B113" s="370">
        <v>-8.4667360000000011E-2</v>
      </c>
      <c r="C113" s="370">
        <v>0</v>
      </c>
      <c r="D113" s="370">
        <v>-0.39932383000000005</v>
      </c>
      <c r="E113" s="370">
        <v>0.31465647000000002</v>
      </c>
      <c r="F113" s="370">
        <v>0.31465647000000002</v>
      </c>
      <c r="G113" s="370">
        <v>0</v>
      </c>
      <c r="H113" s="371">
        <v>0</v>
      </c>
      <c r="I113" s="370">
        <v>-1.0850090600000001E-2</v>
      </c>
      <c r="J113" s="370">
        <v>8.1459999999999996E-5</v>
      </c>
      <c r="K113" s="370">
        <v>6.7771049999999999E-2</v>
      </c>
      <c r="L113" s="370">
        <v>3.1456640000000008E-2</v>
      </c>
      <c r="M113" s="370">
        <v>1.7994900000000001E-2</v>
      </c>
      <c r="N113" s="370">
        <v>4.0768799999999997E-3</v>
      </c>
      <c r="O113" s="370">
        <v>-4.2350299999999999E-3</v>
      </c>
      <c r="P113" s="370">
        <v>-2.260734E-2</v>
      </c>
      <c r="Q113" s="370">
        <v>-4.7926620000000003E-2</v>
      </c>
      <c r="R113" s="371">
        <v>-0.10055873999999999</v>
      </c>
    </row>
    <row r="114" spans="1:18" x14ac:dyDescent="0.25">
      <c r="A114" s="385">
        <v>40575</v>
      </c>
      <c r="B114" s="370">
        <v>-0.11007064999999999</v>
      </c>
      <c r="C114" s="370">
        <v>0</v>
      </c>
      <c r="D114" s="370">
        <v>-0.39903672999999995</v>
      </c>
      <c r="E114" s="370">
        <v>0.28896608000000001</v>
      </c>
      <c r="F114" s="370">
        <v>0.28896608000000001</v>
      </c>
      <c r="G114" s="370">
        <v>0</v>
      </c>
      <c r="H114" s="371">
        <v>0</v>
      </c>
      <c r="I114" s="370">
        <v>-8.9719628000000003E-3</v>
      </c>
      <c r="J114" s="370">
        <v>7.1889999999999991E-5</v>
      </c>
      <c r="K114" s="370">
        <v>8.6039730000000009E-2</v>
      </c>
      <c r="L114" s="370">
        <v>3.3560419999999994E-2</v>
      </c>
      <c r="M114" s="370">
        <v>1.7883130000000001E-2</v>
      </c>
      <c r="N114" s="370">
        <v>3.9054800000000002E-3</v>
      </c>
      <c r="O114" s="370">
        <v>-4.0529599999999995E-3</v>
      </c>
      <c r="P114" s="370">
        <v>-2.1280029999999998E-2</v>
      </c>
      <c r="Q114" s="370">
        <v>-4.4577069999999996E-2</v>
      </c>
      <c r="R114" s="371">
        <v>-9.2575149999999995E-2</v>
      </c>
    </row>
    <row r="115" spans="1:18" x14ac:dyDescent="0.25">
      <c r="A115" s="385">
        <v>40603</v>
      </c>
      <c r="B115" s="370">
        <v>-8.9739990000000006E-2</v>
      </c>
      <c r="C115" s="370">
        <v>0</v>
      </c>
      <c r="D115" s="370">
        <v>-0.39907464000000004</v>
      </c>
      <c r="E115" s="370">
        <v>0.30933464999999999</v>
      </c>
      <c r="F115" s="370">
        <v>0.30933464999999999</v>
      </c>
      <c r="G115" s="370">
        <v>0</v>
      </c>
      <c r="H115" s="371">
        <v>0</v>
      </c>
      <c r="I115" s="370">
        <v>-1.17405828E-2</v>
      </c>
      <c r="J115" s="370">
        <v>8.1550000000000004E-5</v>
      </c>
      <c r="K115" s="370">
        <v>-2.606780000000003E-3</v>
      </c>
      <c r="L115" s="370">
        <v>3.6969699999999939E-3</v>
      </c>
      <c r="M115" s="370">
        <v>6.3531699999999983E-3</v>
      </c>
      <c r="N115" s="370">
        <v>1.9786100000000004E-3</v>
      </c>
      <c r="O115" s="370">
        <v>-2.3423699999999999E-3</v>
      </c>
      <c r="P115" s="370">
        <v>-1.5165950000000001E-2</v>
      </c>
      <c r="Q115" s="370">
        <v>-3.6206250000000002E-2</v>
      </c>
      <c r="R115" s="371">
        <v>-8.6128780000000002E-2</v>
      </c>
    </row>
    <row r="116" spans="1:18" x14ac:dyDescent="0.25">
      <c r="A116" s="385">
        <v>40634</v>
      </c>
      <c r="B116" s="370">
        <v>-7.6479430000000001E-2</v>
      </c>
      <c r="C116" s="370">
        <v>0</v>
      </c>
      <c r="D116" s="370">
        <v>-0.39887112999999996</v>
      </c>
      <c r="E116" s="370">
        <v>0.3223917</v>
      </c>
      <c r="F116" s="370">
        <v>0.3223917</v>
      </c>
      <c r="G116" s="370">
        <v>0</v>
      </c>
      <c r="H116" s="371">
        <v>0</v>
      </c>
      <c r="I116" s="370">
        <v>-5.1841744999999995E-3</v>
      </c>
      <c r="J116" s="370">
        <v>6.5919999999999992E-5</v>
      </c>
      <c r="K116" s="370">
        <v>0.20775733000000002</v>
      </c>
      <c r="L116" s="370">
        <v>5.1641309999999996E-2</v>
      </c>
      <c r="M116" s="370">
        <v>2.1708160000000001E-2</v>
      </c>
      <c r="N116" s="370">
        <v>4.1229700000000001E-3</v>
      </c>
      <c r="O116" s="370">
        <v>-4.0952300000000001E-3</v>
      </c>
      <c r="P116" s="370">
        <v>-2.0676099999999999E-2</v>
      </c>
      <c r="Q116" s="370">
        <v>-4.3190119999999999E-2</v>
      </c>
      <c r="R116" s="371">
        <v>-9.139775E-2</v>
      </c>
    </row>
    <row r="117" spans="1:18" x14ac:dyDescent="0.25">
      <c r="A117" s="385">
        <v>40664</v>
      </c>
      <c r="B117" s="370">
        <v>-0.10151136999999999</v>
      </c>
      <c r="C117" s="370">
        <v>0</v>
      </c>
      <c r="D117" s="370">
        <v>-0.53184665000000009</v>
      </c>
      <c r="E117" s="370">
        <v>0.43033527999999999</v>
      </c>
      <c r="F117" s="370">
        <v>0.43033527999999999</v>
      </c>
      <c r="G117" s="370">
        <v>0</v>
      </c>
      <c r="H117" s="371">
        <v>0</v>
      </c>
      <c r="I117" s="370">
        <v>-6.8890729000000012E-3</v>
      </c>
      <c r="J117" s="370">
        <v>8.7860000000000002E-5</v>
      </c>
      <c r="K117" s="370">
        <v>0.27904446999999999</v>
      </c>
      <c r="L117" s="370">
        <v>7.0083659999999992E-2</v>
      </c>
      <c r="M117" s="370">
        <v>2.9496220000000004E-2</v>
      </c>
      <c r="N117" s="370">
        <v>5.5927500000000005E-3</v>
      </c>
      <c r="O117" s="370">
        <v>-5.5477300000000007E-3</v>
      </c>
      <c r="P117" s="370">
        <v>-2.7926979999999997E-2</v>
      </c>
      <c r="Q117" s="370">
        <v>-5.8119289999999997E-2</v>
      </c>
      <c r="R117" s="371">
        <v>-0.12238267999999999</v>
      </c>
    </row>
    <row r="118" spans="1:18" x14ac:dyDescent="0.25">
      <c r="A118" s="385">
        <v>40695</v>
      </c>
      <c r="B118" s="370">
        <v>-0.14439763</v>
      </c>
      <c r="C118" s="370">
        <v>0</v>
      </c>
      <c r="D118" s="370">
        <v>-0.53152695999999999</v>
      </c>
      <c r="E118" s="370">
        <v>0.38712932999999999</v>
      </c>
      <c r="F118" s="370">
        <v>0.38712932999999999</v>
      </c>
      <c r="G118" s="370">
        <v>0</v>
      </c>
      <c r="H118" s="371">
        <v>0</v>
      </c>
      <c r="I118" s="370">
        <v>-9.1486201999999989E-3</v>
      </c>
      <c r="J118" s="370">
        <v>8.6760000000000003E-5</v>
      </c>
      <c r="K118" s="370">
        <v>0.12941097999999998</v>
      </c>
      <c r="L118" s="370">
        <v>2.9333230000000002E-2</v>
      </c>
      <c r="M118" s="370">
        <v>1.4223030000000001E-2</v>
      </c>
      <c r="N118" s="370">
        <v>3.1063900000000001E-3</v>
      </c>
      <c r="O118" s="370">
        <v>-3.2838099999999999E-3</v>
      </c>
      <c r="P118" s="370">
        <v>-1.846627E-2</v>
      </c>
      <c r="Q118" s="370">
        <v>-4.2250889999999999E-2</v>
      </c>
      <c r="R118" s="371">
        <v>-9.8382549999999999E-2</v>
      </c>
    </row>
    <row r="119" spans="1:18" x14ac:dyDescent="0.25">
      <c r="A119" s="385">
        <v>40725</v>
      </c>
      <c r="B119" s="370">
        <v>-0.13956033000000001</v>
      </c>
      <c r="C119" s="370">
        <v>0</v>
      </c>
      <c r="D119" s="370">
        <v>-0.53139961000000002</v>
      </c>
      <c r="E119" s="370">
        <v>0.39183928000000001</v>
      </c>
      <c r="F119" s="370">
        <v>0.39183928000000001</v>
      </c>
      <c r="G119" s="370">
        <v>0</v>
      </c>
      <c r="H119" s="371">
        <v>0</v>
      </c>
      <c r="I119" s="370">
        <v>-1.0093070499999999E-2</v>
      </c>
      <c r="J119" s="370">
        <v>8.9850000000000002E-5</v>
      </c>
      <c r="K119" s="370">
        <v>0.10901912</v>
      </c>
      <c r="L119" s="370">
        <v>2.5685369999999999E-2</v>
      </c>
      <c r="M119" s="370">
        <v>1.3315819999999999E-2</v>
      </c>
      <c r="N119" s="370">
        <v>3.0149700000000001E-3</v>
      </c>
      <c r="O119" s="370">
        <v>-3.22354E-3</v>
      </c>
      <c r="P119" s="370">
        <v>-1.8487969999999999E-2</v>
      </c>
      <c r="Q119" s="370">
        <v>-4.2552950000000006E-2</v>
      </c>
      <c r="R119" s="371">
        <v>-9.9461560000000004E-2</v>
      </c>
    </row>
    <row r="120" spans="1:18" x14ac:dyDescent="0.25">
      <c r="A120" s="385">
        <v>40756</v>
      </c>
      <c r="B120" s="370">
        <v>-0.14222161</v>
      </c>
      <c r="C120" s="370">
        <v>0</v>
      </c>
      <c r="D120" s="370">
        <v>-0.53103292999999996</v>
      </c>
      <c r="E120" s="370">
        <v>0.38881132000000002</v>
      </c>
      <c r="F120" s="370">
        <v>0.38881132000000002</v>
      </c>
      <c r="G120" s="370">
        <v>0</v>
      </c>
      <c r="H120" s="371">
        <v>0</v>
      </c>
      <c r="I120" s="370">
        <v>-1.0280720900000002E-2</v>
      </c>
      <c r="J120" s="370">
        <v>8.9739999999999991E-5</v>
      </c>
      <c r="K120" s="370">
        <v>0.11047791999999998</v>
      </c>
      <c r="L120" s="370">
        <v>2.8402779999999989E-2</v>
      </c>
      <c r="M120" s="370">
        <v>1.4696090000000002E-2</v>
      </c>
      <c r="N120" s="370">
        <v>3.2670399999999997E-3</v>
      </c>
      <c r="O120" s="370">
        <v>-3.4585800000000002E-3</v>
      </c>
      <c r="P120" s="370">
        <v>-1.9573900000000002E-2</v>
      </c>
      <c r="Q120" s="370">
        <v>-4.4186760000000005E-2</v>
      </c>
      <c r="R120" s="371">
        <v>-0.10114988999999999</v>
      </c>
    </row>
    <row r="121" spans="1:18" x14ac:dyDescent="0.25">
      <c r="A121" s="385">
        <v>40787</v>
      </c>
      <c r="B121" s="370">
        <v>-3.8413199999999953E-3</v>
      </c>
      <c r="C121" s="370">
        <v>0</v>
      </c>
      <c r="D121" s="370">
        <v>-0.39791133000000001</v>
      </c>
      <c r="E121" s="370">
        <v>0.39407001000000003</v>
      </c>
      <c r="F121" s="370">
        <v>0.39407001000000003</v>
      </c>
      <c r="G121" s="370">
        <v>0</v>
      </c>
      <c r="H121" s="371">
        <v>0</v>
      </c>
      <c r="I121" s="370">
        <v>-7.9248692999999981E-3</v>
      </c>
      <c r="J121" s="370">
        <v>8.4430000000000003E-5</v>
      </c>
      <c r="K121" s="370">
        <v>0.21486311</v>
      </c>
      <c r="L121" s="370">
        <v>5.89791E-2</v>
      </c>
      <c r="M121" s="370">
        <v>2.6290569999999999E-2</v>
      </c>
      <c r="N121" s="370">
        <v>5.1316999999999995E-3</v>
      </c>
      <c r="O121" s="370">
        <v>-5.1336899999999998E-3</v>
      </c>
      <c r="P121" s="370">
        <v>-2.633835E-2</v>
      </c>
      <c r="Q121" s="370">
        <v>-5.4641700000000001E-2</v>
      </c>
      <c r="R121" s="371">
        <v>-0.11401072000000001</v>
      </c>
    </row>
    <row r="122" spans="1:18" x14ac:dyDescent="0.25">
      <c r="A122" s="385">
        <v>40817</v>
      </c>
      <c r="B122" s="370">
        <v>4.1202249999999996E-2</v>
      </c>
      <c r="C122" s="370">
        <v>0</v>
      </c>
      <c r="D122" s="370">
        <v>-0.26530745999999999</v>
      </c>
      <c r="E122" s="370">
        <v>0.30650970999999999</v>
      </c>
      <c r="F122" s="370">
        <v>0.30650970999999999</v>
      </c>
      <c r="G122" s="370">
        <v>0</v>
      </c>
      <c r="H122" s="371">
        <v>0</v>
      </c>
      <c r="I122" s="370">
        <v>-6.7304949999999995E-3</v>
      </c>
      <c r="J122" s="370">
        <v>6.7059999999999998E-5</v>
      </c>
      <c r="K122" s="370">
        <v>0.14885943999999998</v>
      </c>
      <c r="L122" s="370">
        <v>4.1737659999999996E-2</v>
      </c>
      <c r="M122" s="370">
        <v>1.9087189999999997E-2</v>
      </c>
      <c r="N122" s="370">
        <v>3.7928899999999997E-3</v>
      </c>
      <c r="O122" s="370">
        <v>-3.8217500000000005E-3</v>
      </c>
      <c r="P122" s="370">
        <v>-1.989049E-2</v>
      </c>
      <c r="Q122" s="370">
        <v>-4.1626070000000001E-2</v>
      </c>
      <c r="R122" s="371">
        <v>-8.7657349999999995E-2</v>
      </c>
    </row>
    <row r="123" spans="1:18" x14ac:dyDescent="0.25">
      <c r="A123" s="385">
        <v>40848</v>
      </c>
      <c r="B123" s="370">
        <v>2.2482000000000002E-2</v>
      </c>
      <c r="C123" s="370">
        <v>0</v>
      </c>
      <c r="D123" s="370">
        <v>-0.26520168999999999</v>
      </c>
      <c r="E123" s="370">
        <v>0.28768368999999999</v>
      </c>
      <c r="F123" s="370">
        <v>0.28768368999999999</v>
      </c>
      <c r="G123" s="370">
        <v>0</v>
      </c>
      <c r="H123" s="371">
        <v>0</v>
      </c>
      <c r="I123" s="370">
        <v>-7.2340332999999996E-3</v>
      </c>
      <c r="J123" s="370">
        <v>6.5200000000000013E-5</v>
      </c>
      <c r="K123" s="370">
        <v>0.11997199999999997</v>
      </c>
      <c r="L123" s="370">
        <v>3.783392E-2</v>
      </c>
      <c r="M123" s="370">
        <v>1.820894E-2</v>
      </c>
      <c r="N123" s="370">
        <v>3.6891599999999995E-3</v>
      </c>
      <c r="O123" s="370">
        <v>-3.7338799999999998E-3</v>
      </c>
      <c r="P123" s="370">
        <v>-1.9770490000000002E-2</v>
      </c>
      <c r="Q123" s="370">
        <v>-4.103938E-2</v>
      </c>
      <c r="R123" s="371">
        <v>-8.5228460000000006E-2</v>
      </c>
    </row>
    <row r="124" spans="1:18" x14ac:dyDescent="0.25">
      <c r="A124" s="385">
        <v>40878</v>
      </c>
      <c r="B124" s="370">
        <v>-0.11081908</v>
      </c>
      <c r="C124" s="370">
        <v>0</v>
      </c>
      <c r="D124" s="370">
        <v>-0.39747779</v>
      </c>
      <c r="E124" s="370">
        <v>0.28665870999999998</v>
      </c>
      <c r="F124" s="370">
        <v>0.28665870999999998</v>
      </c>
      <c r="G124" s="370">
        <v>0</v>
      </c>
      <c r="H124" s="371">
        <v>0</v>
      </c>
      <c r="I124" s="370">
        <v>-8.3770789000000012E-3</v>
      </c>
      <c r="J124" s="370">
        <v>6.8020000000000003E-5</v>
      </c>
      <c r="K124" s="370">
        <v>9.7269970000000011E-2</v>
      </c>
      <c r="L124" s="370">
        <v>3.5103869999999995E-2</v>
      </c>
      <c r="M124" s="370">
        <v>1.7751309999999999E-2</v>
      </c>
      <c r="N124" s="370">
        <v>3.70229E-3</v>
      </c>
      <c r="O124" s="370">
        <v>-3.8878100000000002E-3</v>
      </c>
      <c r="P124" s="370">
        <v>-2.0112890000000001E-2</v>
      </c>
      <c r="Q124" s="370">
        <v>-4.1708250000000002E-2</v>
      </c>
      <c r="R124" s="371">
        <v>-8.6245829999999996E-2</v>
      </c>
    </row>
    <row r="125" spans="1:18" x14ac:dyDescent="0.25">
      <c r="A125" s="385">
        <v>40909</v>
      </c>
      <c r="B125" s="370">
        <v>-0.12027940000000001</v>
      </c>
      <c r="C125" s="370">
        <v>0</v>
      </c>
      <c r="D125" s="370">
        <v>-0.39741764000000002</v>
      </c>
      <c r="E125" s="370">
        <v>0.27713824000000004</v>
      </c>
      <c r="F125" s="370">
        <v>0.27713824000000004</v>
      </c>
      <c r="G125" s="370">
        <v>0</v>
      </c>
      <c r="H125" s="371">
        <v>0</v>
      </c>
      <c r="I125" s="370">
        <v>-9.2310120000000002E-3</v>
      </c>
      <c r="J125" s="370">
        <v>6.847E-5</v>
      </c>
      <c r="K125" s="370">
        <v>6.4160670000000017E-2</v>
      </c>
      <c r="L125" s="370">
        <v>2.7682370000000001E-2</v>
      </c>
      <c r="M125" s="370">
        <v>1.5158179999999999E-2</v>
      </c>
      <c r="N125" s="370">
        <v>3.3662099999999997E-3</v>
      </c>
      <c r="O125" s="370">
        <v>-3.4945699999999998E-3</v>
      </c>
      <c r="P125" s="370">
        <v>-1.8470339999999998E-2</v>
      </c>
      <c r="Q125" s="370">
        <v>-3.8949820000000003E-2</v>
      </c>
      <c r="R125" s="371">
        <v>-8.1867549999999997E-2</v>
      </c>
    </row>
    <row r="126" spans="1:18" x14ac:dyDescent="0.25">
      <c r="A126" s="385">
        <v>40940</v>
      </c>
      <c r="B126" s="370">
        <v>-0.13063332</v>
      </c>
      <c r="C126" s="370">
        <v>0</v>
      </c>
      <c r="D126" s="370">
        <v>-0.39732847999999998</v>
      </c>
      <c r="E126" s="370">
        <v>0.26669515999999999</v>
      </c>
      <c r="F126" s="370">
        <v>0.26669515999999999</v>
      </c>
      <c r="G126" s="370">
        <v>0</v>
      </c>
      <c r="H126" s="371">
        <v>0</v>
      </c>
      <c r="I126" s="370">
        <v>-8.4275127000000005E-3</v>
      </c>
      <c r="J126" s="370">
        <v>6.3869999999999997E-5</v>
      </c>
      <c r="K126" s="370">
        <v>6.9965269999999996E-2</v>
      </c>
      <c r="L126" s="370">
        <v>2.5595179999999999E-2</v>
      </c>
      <c r="M126" s="370">
        <v>1.3720349999999999E-2</v>
      </c>
      <c r="N126" s="370">
        <v>2.9616999999999998E-3</v>
      </c>
      <c r="O126" s="370">
        <v>-3.1852600000000001E-3</v>
      </c>
      <c r="P126" s="370">
        <v>-1.7118680000000001E-2</v>
      </c>
      <c r="Q126" s="370">
        <v>-3.6495399999999997E-2</v>
      </c>
      <c r="R126" s="371">
        <v>-7.7997540000000004E-2</v>
      </c>
    </row>
    <row r="127" spans="1:18" x14ac:dyDescent="0.25">
      <c r="A127" s="385">
        <v>40969</v>
      </c>
      <c r="B127" s="370">
        <v>-0.12000137000000001</v>
      </c>
      <c r="C127" s="370">
        <v>0</v>
      </c>
      <c r="D127" s="370">
        <v>-0.39741934000000001</v>
      </c>
      <c r="E127" s="370">
        <v>0.27741797000000001</v>
      </c>
      <c r="F127" s="370">
        <v>0.27741797000000001</v>
      </c>
      <c r="G127" s="370">
        <v>0</v>
      </c>
      <c r="H127" s="371">
        <v>0</v>
      </c>
      <c r="I127" s="370">
        <v>-1.0615673900000001E-2</v>
      </c>
      <c r="J127" s="370">
        <v>6.9750000000000001E-5</v>
      </c>
      <c r="K127" s="370">
        <v>-6.3689500000000121E-3</v>
      </c>
      <c r="L127" s="370">
        <v>-1.4035800000000015E-3</v>
      </c>
      <c r="M127" s="370">
        <v>3.0241999999999995E-3</v>
      </c>
      <c r="N127" s="370">
        <v>1.2291100000000001E-3</v>
      </c>
      <c r="O127" s="370">
        <v>-1.5208200000000002E-3</v>
      </c>
      <c r="P127" s="370">
        <v>-1.074904E-2</v>
      </c>
      <c r="Q127" s="370">
        <v>-2.7283330000000001E-2</v>
      </c>
      <c r="R127" s="371">
        <v>-6.9034819999999997E-2</v>
      </c>
    </row>
    <row r="128" spans="1:18" x14ac:dyDescent="0.25">
      <c r="A128" s="385">
        <v>41000</v>
      </c>
      <c r="B128" s="370">
        <v>2.1487809999999996E-2</v>
      </c>
      <c r="C128" s="370">
        <v>0</v>
      </c>
      <c r="D128" s="370">
        <v>-0.26503308000000003</v>
      </c>
      <c r="E128" s="370">
        <v>0.28652089000000003</v>
      </c>
      <c r="F128" s="370">
        <v>0.28652089000000003</v>
      </c>
      <c r="G128" s="370">
        <v>0</v>
      </c>
      <c r="H128" s="371">
        <v>0</v>
      </c>
      <c r="I128" s="370">
        <v>-3.8524232999999995E-3</v>
      </c>
      <c r="J128" s="370">
        <v>5.5699999999999999E-5</v>
      </c>
      <c r="K128" s="370">
        <v>0.18388917999999999</v>
      </c>
      <c r="L128" s="370">
        <v>4.2185909999999993E-2</v>
      </c>
      <c r="M128" s="370">
        <v>1.6928930000000002E-2</v>
      </c>
      <c r="N128" s="370">
        <v>3.1482899999999998E-3</v>
      </c>
      <c r="O128" s="370">
        <v>-3.1140500000000002E-3</v>
      </c>
      <c r="P128" s="370">
        <v>-1.5696760000000001E-2</v>
      </c>
      <c r="Q128" s="370">
        <v>-3.3108140000000001E-2</v>
      </c>
      <c r="R128" s="371">
        <v>-7.2385190000000002E-2</v>
      </c>
    </row>
    <row r="129" spans="1:18" x14ac:dyDescent="0.25">
      <c r="A129" s="385">
        <v>41030</v>
      </c>
      <c r="B129" s="370">
        <v>-1.4741030000000002E-2</v>
      </c>
      <c r="C129" s="370">
        <v>0</v>
      </c>
      <c r="D129" s="370">
        <v>-0.39746137999999998</v>
      </c>
      <c r="E129" s="370">
        <v>0.38272035000000004</v>
      </c>
      <c r="F129" s="370">
        <v>0.38272035000000004</v>
      </c>
      <c r="G129" s="370">
        <v>0</v>
      </c>
      <c r="H129" s="371">
        <v>0</v>
      </c>
      <c r="I129" s="370">
        <v>-5.1188877999999993E-3</v>
      </c>
      <c r="J129" s="370">
        <v>7.428E-5</v>
      </c>
      <c r="K129" s="370">
        <v>0.24711918999999999</v>
      </c>
      <c r="L129" s="370">
        <v>5.7334969999999999E-2</v>
      </c>
      <c r="M129" s="370">
        <v>2.3063950000000003E-2</v>
      </c>
      <c r="N129" s="370">
        <v>4.2841800000000011E-3</v>
      </c>
      <c r="O129" s="370">
        <v>-4.2321100000000007E-3</v>
      </c>
      <c r="P129" s="370">
        <v>-2.1265119999999998E-2</v>
      </c>
      <c r="Q129" s="370">
        <v>-4.4667039999999998E-2</v>
      </c>
      <c r="R129" s="371">
        <v>-9.7099390000000008E-2</v>
      </c>
    </row>
    <row r="130" spans="1:18" x14ac:dyDescent="0.25">
      <c r="A130" s="385">
        <v>41061</v>
      </c>
      <c r="B130" s="370">
        <v>-5.3176330000000008E-2</v>
      </c>
      <c r="C130" s="370">
        <v>0</v>
      </c>
      <c r="D130" s="370">
        <v>-0.39742642</v>
      </c>
      <c r="E130" s="370">
        <v>0.34425008999999995</v>
      </c>
      <c r="F130" s="370">
        <v>0.34425008999999995</v>
      </c>
      <c r="G130" s="370">
        <v>0</v>
      </c>
      <c r="H130" s="371">
        <v>0</v>
      </c>
      <c r="I130" s="370">
        <v>-7.4547963999999998E-3</v>
      </c>
      <c r="J130" s="370">
        <v>7.3140000000000008E-5</v>
      </c>
      <c r="K130" s="370">
        <v>0.11339898999999998</v>
      </c>
      <c r="L130" s="370">
        <v>2.110390999999999E-2</v>
      </c>
      <c r="M130" s="370">
        <v>9.5399899999999982E-3</v>
      </c>
      <c r="N130" s="370">
        <v>2.09217E-3</v>
      </c>
      <c r="O130" s="370">
        <v>-2.2409099999999996E-3</v>
      </c>
      <c r="P130" s="370">
        <v>-1.2897910000000002E-2</v>
      </c>
      <c r="Q130" s="370">
        <v>-3.0834489999999999E-2</v>
      </c>
      <c r="R130" s="371">
        <v>-7.6285870000000006E-2</v>
      </c>
    </row>
    <row r="131" spans="1:18" x14ac:dyDescent="0.25">
      <c r="A131" s="385">
        <v>41091</v>
      </c>
      <c r="B131" s="370">
        <v>-4.821281999999999E-2</v>
      </c>
      <c r="C131" s="370">
        <v>0</v>
      </c>
      <c r="D131" s="370">
        <v>-0.39750083000000003</v>
      </c>
      <c r="E131" s="370">
        <v>0.34928800999999998</v>
      </c>
      <c r="F131" s="370">
        <v>0.34928800999999998</v>
      </c>
      <c r="G131" s="370">
        <v>0</v>
      </c>
      <c r="H131" s="371">
        <v>0</v>
      </c>
      <c r="I131" s="370">
        <v>-8.396957E-3</v>
      </c>
      <c r="J131" s="370">
        <v>7.5980000000000001E-5</v>
      </c>
      <c r="K131" s="370">
        <v>9.4455370000000011E-2</v>
      </c>
      <c r="L131" s="370">
        <v>1.7377900000000002E-2</v>
      </c>
      <c r="M131" s="370">
        <v>8.5355599999999976E-3</v>
      </c>
      <c r="N131" s="370">
        <v>1.9806100000000003E-3</v>
      </c>
      <c r="O131" s="370">
        <v>-2.16175E-3</v>
      </c>
      <c r="P131" s="370">
        <v>-1.2741279999999999E-2</v>
      </c>
      <c r="Q131" s="370">
        <v>-3.0989929999999999E-2</v>
      </c>
      <c r="R131" s="371">
        <v>-7.7257510000000001E-2</v>
      </c>
    </row>
    <row r="132" spans="1:18" x14ac:dyDescent="0.25">
      <c r="A132" s="385">
        <v>41122</v>
      </c>
      <c r="B132" s="370">
        <v>-5.0328360000000003E-2</v>
      </c>
      <c r="C132" s="370">
        <v>0</v>
      </c>
      <c r="D132" s="370">
        <v>-0.39743762000000005</v>
      </c>
      <c r="E132" s="370">
        <v>0.34710925999999998</v>
      </c>
      <c r="F132" s="370">
        <v>0.34710925999999998</v>
      </c>
      <c r="G132" s="370">
        <v>0</v>
      </c>
      <c r="H132" s="371">
        <v>0</v>
      </c>
      <c r="I132" s="370">
        <v>-8.6391873999999997E-3</v>
      </c>
      <c r="J132" s="370">
        <v>7.6050000000000005E-5</v>
      </c>
      <c r="K132" s="370">
        <v>9.5107449999999982E-2</v>
      </c>
      <c r="L132" s="370">
        <v>1.9652900000000001E-2</v>
      </c>
      <c r="M132" s="370">
        <v>9.7549699999999982E-3</v>
      </c>
      <c r="N132" s="370">
        <v>2.2118300000000001E-3</v>
      </c>
      <c r="O132" s="370">
        <v>-2.3814700000000001E-3</v>
      </c>
      <c r="P132" s="370">
        <v>-1.374887E-2</v>
      </c>
      <c r="Q132" s="370">
        <v>-3.2620509999999998E-2</v>
      </c>
      <c r="R132" s="371">
        <v>-7.9161110000000007E-2</v>
      </c>
    </row>
    <row r="133" spans="1:18" x14ac:dyDescent="0.25">
      <c r="A133" s="385">
        <v>41153</v>
      </c>
      <c r="B133" s="370">
        <v>-4.5176330000000001E-2</v>
      </c>
      <c r="C133" s="370">
        <v>0</v>
      </c>
      <c r="D133" s="370">
        <v>-0.39741385000000001</v>
      </c>
      <c r="E133" s="370">
        <v>0.35223751999999997</v>
      </c>
      <c r="F133" s="370">
        <v>0.35223751999999997</v>
      </c>
      <c r="G133" s="370">
        <v>0</v>
      </c>
      <c r="H133" s="371">
        <v>0</v>
      </c>
      <c r="I133" s="370">
        <v>-6.3744372999999998E-3</v>
      </c>
      <c r="J133" s="370">
        <v>7.1829999999999995E-5</v>
      </c>
      <c r="K133" s="370">
        <v>0.18843317000000001</v>
      </c>
      <c r="L133" s="370">
        <v>4.7208810000000004E-2</v>
      </c>
      <c r="M133" s="370">
        <v>2.0278690000000002E-2</v>
      </c>
      <c r="N133" s="370">
        <v>3.9147799999999996E-3</v>
      </c>
      <c r="O133" s="370">
        <v>-3.9160900000000005E-3</v>
      </c>
      <c r="P133" s="370">
        <v>-1.9999349999999999E-2</v>
      </c>
      <c r="Q133" s="370">
        <v>-4.2356890000000001E-2</v>
      </c>
      <c r="R133" s="371">
        <v>-9.1336890000000004E-2</v>
      </c>
    </row>
    <row r="134" spans="1:18" x14ac:dyDescent="0.25">
      <c r="A134" s="385">
        <v>41183</v>
      </c>
      <c r="B134" s="370">
        <v>9.3158900000000072E-3</v>
      </c>
      <c r="C134" s="370">
        <v>0</v>
      </c>
      <c r="D134" s="370">
        <v>-0.26510507999999999</v>
      </c>
      <c r="E134" s="370">
        <v>0.27442096999999999</v>
      </c>
      <c r="F134" s="370">
        <v>0.27442096999999999</v>
      </c>
      <c r="G134" s="370">
        <v>0</v>
      </c>
      <c r="H134" s="371">
        <v>0</v>
      </c>
      <c r="I134" s="370">
        <v>-5.5307615000000001E-3</v>
      </c>
      <c r="J134" s="370">
        <v>5.7129999999999997E-5</v>
      </c>
      <c r="K134" s="370">
        <v>0.12996039999999998</v>
      </c>
      <c r="L134" s="370">
        <v>3.2851020000000002E-2</v>
      </c>
      <c r="M134" s="370">
        <v>1.4490360000000001E-2</v>
      </c>
      <c r="N134" s="370">
        <v>2.8584999999999999E-3</v>
      </c>
      <c r="O134" s="370">
        <v>-2.8859700000000007E-3</v>
      </c>
      <c r="P134" s="370">
        <v>-1.500017E-2</v>
      </c>
      <c r="Q134" s="370">
        <v>-3.2149690000000002E-2</v>
      </c>
      <c r="R134" s="371">
        <v>-7.0196159999999994E-2</v>
      </c>
    </row>
    <row r="135" spans="1:18" x14ac:dyDescent="0.25">
      <c r="A135" s="385">
        <v>41214</v>
      </c>
      <c r="B135" s="370">
        <v>-6.6417000000000004E-3</v>
      </c>
      <c r="C135" s="370">
        <v>0</v>
      </c>
      <c r="D135" s="370">
        <v>-0.26508713</v>
      </c>
      <c r="E135" s="370">
        <v>0.25844542999999998</v>
      </c>
      <c r="F135" s="370">
        <v>0.25844542999999998</v>
      </c>
      <c r="G135" s="370">
        <v>0</v>
      </c>
      <c r="H135" s="371">
        <v>0</v>
      </c>
      <c r="I135" s="370">
        <v>-6.2095903999999993E-3</v>
      </c>
      <c r="J135" s="370">
        <v>5.5890000000000002E-5</v>
      </c>
      <c r="K135" s="370">
        <v>0.10260983</v>
      </c>
      <c r="L135" s="370">
        <v>2.924612E-2</v>
      </c>
      <c r="M135" s="370">
        <v>1.37906E-2</v>
      </c>
      <c r="N135" s="370">
        <v>2.8004600000000003E-3</v>
      </c>
      <c r="O135" s="370">
        <v>-2.8475999999999996E-3</v>
      </c>
      <c r="P135" s="370">
        <v>-1.5119859999999999E-2</v>
      </c>
      <c r="Q135" s="370">
        <v>-3.2102840000000001E-2</v>
      </c>
      <c r="R135" s="371">
        <v>-6.8998530000000002E-2</v>
      </c>
    </row>
    <row r="136" spans="1:18" x14ac:dyDescent="0.25">
      <c r="A136" s="385">
        <v>41244</v>
      </c>
      <c r="B136" s="370">
        <v>-6.5319499999999947E-3</v>
      </c>
      <c r="C136" s="370">
        <v>0</v>
      </c>
      <c r="D136" s="370">
        <v>-0.26515875999999999</v>
      </c>
      <c r="E136" s="370">
        <v>0.25862680999999998</v>
      </c>
      <c r="F136" s="370">
        <v>0.25862680999999998</v>
      </c>
      <c r="G136" s="370">
        <v>0</v>
      </c>
      <c r="H136" s="371">
        <v>0</v>
      </c>
      <c r="I136" s="370">
        <v>-7.4480409000000003E-3</v>
      </c>
      <c r="J136" s="370">
        <v>5.8489999999999997E-5</v>
      </c>
      <c r="K136" s="370">
        <v>8.0938189999999993E-2</v>
      </c>
      <c r="L136" s="370">
        <v>2.644206E-2</v>
      </c>
      <c r="M136" s="370">
        <v>1.3285020000000002E-2</v>
      </c>
      <c r="N136" s="370">
        <v>2.7759400000000002E-3</v>
      </c>
      <c r="O136" s="370">
        <v>-2.8490500000000001E-3</v>
      </c>
      <c r="P136" s="370">
        <v>-1.549413E-2</v>
      </c>
      <c r="Q136" s="370">
        <v>-3.2878240000000003E-2</v>
      </c>
      <c r="R136" s="371">
        <v>-7.0386509999999999E-2</v>
      </c>
    </row>
    <row r="137" spans="1:18" x14ac:dyDescent="0.25">
      <c r="A137" s="385">
        <v>41275</v>
      </c>
      <c r="B137" s="370">
        <v>-1.4546009999999998E-2</v>
      </c>
      <c r="C137" s="370">
        <v>0</v>
      </c>
      <c r="D137" s="370">
        <v>-0.26517369999999996</v>
      </c>
      <c r="E137" s="370">
        <v>0.25062769000000001</v>
      </c>
      <c r="F137" s="370">
        <v>0.25062769000000001</v>
      </c>
      <c r="G137" s="370">
        <v>0</v>
      </c>
      <c r="H137" s="371">
        <v>0</v>
      </c>
      <c r="I137" s="370">
        <v>-8.3555315000000008E-3</v>
      </c>
      <c r="J137" s="370">
        <v>5.8999999999999991E-5</v>
      </c>
      <c r="K137" s="370">
        <v>5.0857310000000003E-2</v>
      </c>
      <c r="L137" s="370">
        <v>1.9689140000000001E-2</v>
      </c>
      <c r="M137" s="370">
        <v>1.0905520000000002E-2</v>
      </c>
      <c r="N137" s="370">
        <v>2.4003699999999998E-3</v>
      </c>
      <c r="O137" s="370">
        <v>-2.5735500000000004E-3</v>
      </c>
      <c r="P137" s="370">
        <v>-1.4183910000000001E-2</v>
      </c>
      <c r="Q137" s="370">
        <v>-3.066106E-2</v>
      </c>
      <c r="R137" s="371">
        <v>-6.6902230000000007E-2</v>
      </c>
    </row>
    <row r="138" spans="1:18" x14ac:dyDescent="0.25">
      <c r="A138" s="385">
        <v>41306</v>
      </c>
      <c r="B138" s="370">
        <v>9.7501730000000009E-2</v>
      </c>
      <c r="C138" s="370">
        <v>0</v>
      </c>
      <c r="D138" s="370">
        <v>-0.13240783</v>
      </c>
      <c r="E138" s="370">
        <v>0.22990956000000001</v>
      </c>
      <c r="F138" s="370">
        <v>0.22990956000000001</v>
      </c>
      <c r="G138" s="370">
        <v>0</v>
      </c>
      <c r="H138" s="371">
        <v>0</v>
      </c>
      <c r="I138" s="370">
        <v>-6.7161326999999995E-3</v>
      </c>
      <c r="J138" s="370">
        <v>5.202E-5</v>
      </c>
      <c r="K138" s="370">
        <v>6.630409000000001E-2</v>
      </c>
      <c r="L138" s="370">
        <v>2.2429520000000001E-2</v>
      </c>
      <c r="M138" s="370">
        <v>1.1448950000000001E-2</v>
      </c>
      <c r="N138" s="370">
        <v>2.41216E-3</v>
      </c>
      <c r="O138" s="370">
        <v>-2.4794700000000001E-3</v>
      </c>
      <c r="P138" s="370">
        <v>-1.3542239999999999E-2</v>
      </c>
      <c r="Q138" s="370">
        <v>-2.8834470000000001E-2</v>
      </c>
      <c r="R138" s="371">
        <v>-6.1919200000000001E-2</v>
      </c>
    </row>
    <row r="139" spans="1:18" x14ac:dyDescent="0.25">
      <c r="A139" s="385">
        <v>41334</v>
      </c>
      <c r="B139" s="370">
        <v>-2.5601990000000005E-2</v>
      </c>
      <c r="C139" s="370">
        <v>0</v>
      </c>
      <c r="D139" s="370">
        <v>-0.26515973999999998</v>
      </c>
      <c r="E139" s="370">
        <v>0.23955774999999999</v>
      </c>
      <c r="F139" s="370">
        <v>0.23955774999999999</v>
      </c>
      <c r="G139" s="370">
        <v>0</v>
      </c>
      <c r="H139" s="371">
        <v>0</v>
      </c>
      <c r="I139" s="370">
        <v>-8.5514094000000013E-3</v>
      </c>
      <c r="J139" s="370">
        <v>5.7370000000000001E-5</v>
      </c>
      <c r="K139" s="370">
        <v>5.4201899999999914E-3</v>
      </c>
      <c r="L139" s="370">
        <v>2.6274800000000015E-3</v>
      </c>
      <c r="M139" s="370">
        <v>3.6503199999999986E-3</v>
      </c>
      <c r="N139" s="370">
        <v>1.13631E-3</v>
      </c>
      <c r="O139" s="370">
        <v>-1.3300400000000002E-3</v>
      </c>
      <c r="P139" s="370">
        <v>-8.7376299999999997E-3</v>
      </c>
      <c r="Q139" s="370">
        <v>-2.1557989999999999E-2</v>
      </c>
      <c r="R139" s="371">
        <v>-5.3690090000000003E-2</v>
      </c>
    </row>
    <row r="140" spans="1:18" x14ac:dyDescent="0.25">
      <c r="A140" s="385">
        <v>41365</v>
      </c>
      <c r="B140" s="370">
        <v>-6.88E-2</v>
      </c>
      <c r="C140" s="370">
        <v>0</v>
      </c>
      <c r="D140" s="370">
        <v>-0.13277834999999999</v>
      </c>
      <c r="E140" s="370">
        <v>6.3978350000000003E-2</v>
      </c>
      <c r="F140" s="370">
        <v>6.3978350000000003E-2</v>
      </c>
      <c r="G140" s="370">
        <v>0</v>
      </c>
      <c r="H140" s="371">
        <v>0</v>
      </c>
      <c r="I140" s="370">
        <v>5.5930674999999999E-3</v>
      </c>
      <c r="J140" s="370">
        <v>-1.04E-6</v>
      </c>
      <c r="K140" s="370">
        <v>0.29483640999999999</v>
      </c>
      <c r="L140" s="370">
        <v>8.7697510000000006E-2</v>
      </c>
      <c r="M140" s="370">
        <v>3.4139160000000002E-2</v>
      </c>
      <c r="N140" s="370">
        <v>5.6556000000000002E-3</v>
      </c>
      <c r="O140" s="370">
        <v>-5.1700599999999998E-3</v>
      </c>
      <c r="P140" s="370">
        <v>-2.179917E-2</v>
      </c>
      <c r="Q140" s="370">
        <v>-3.5828489999999998E-2</v>
      </c>
      <c r="R140" s="371">
        <v>-5.0962130000000001E-2</v>
      </c>
    </row>
    <row r="141" spans="1:18" x14ac:dyDescent="0.25">
      <c r="A141" s="385">
        <v>41395</v>
      </c>
      <c r="B141" s="370">
        <v>-4.648679E-2</v>
      </c>
      <c r="C141" s="370">
        <v>0</v>
      </c>
      <c r="D141" s="370">
        <v>-0.13273805</v>
      </c>
      <c r="E141" s="370">
        <v>8.6251259999999996E-2</v>
      </c>
      <c r="F141" s="370">
        <v>8.6251259999999996E-2</v>
      </c>
      <c r="G141" s="370">
        <v>0</v>
      </c>
      <c r="H141" s="371">
        <v>0</v>
      </c>
      <c r="I141" s="370">
        <v>7.4525446000000004E-3</v>
      </c>
      <c r="J141" s="370">
        <v>-1.1000000000000001E-6</v>
      </c>
      <c r="K141" s="370">
        <v>0.39399226999999998</v>
      </c>
      <c r="L141" s="370">
        <v>0.11742171</v>
      </c>
      <c r="M141" s="370">
        <v>4.5757239999999998E-2</v>
      </c>
      <c r="N141" s="370">
        <v>7.5861499999999998E-3</v>
      </c>
      <c r="O141" s="370">
        <v>-6.9373799999999999E-3</v>
      </c>
      <c r="P141" s="370">
        <v>-2.9270669999999999E-2</v>
      </c>
      <c r="Q141" s="370">
        <v>-4.8143970000000001E-2</v>
      </c>
      <c r="R141" s="371">
        <v>-6.8557789999999993E-2</v>
      </c>
    </row>
    <row r="142" spans="1:18" x14ac:dyDescent="0.25">
      <c r="A142" s="385">
        <v>41426</v>
      </c>
      <c r="B142" s="370">
        <v>-7.3492589999999997E-2</v>
      </c>
      <c r="C142" s="370">
        <v>0</v>
      </c>
      <c r="D142" s="370">
        <v>-0.13272076999999999</v>
      </c>
      <c r="E142" s="370">
        <v>5.9228179999999998E-2</v>
      </c>
      <c r="F142" s="370">
        <v>5.9228179999999998E-2</v>
      </c>
      <c r="G142" s="370">
        <v>0</v>
      </c>
      <c r="H142" s="371">
        <v>0</v>
      </c>
      <c r="I142" s="370">
        <v>5.2149021999999996E-3</v>
      </c>
      <c r="J142" s="370">
        <v>-8.6000000000000002E-7</v>
      </c>
      <c r="K142" s="370">
        <v>0.26829881</v>
      </c>
      <c r="L142" s="370">
        <v>7.9874609999999999E-2</v>
      </c>
      <c r="M142" s="370">
        <v>3.1155680000000002E-2</v>
      </c>
      <c r="N142" s="370">
        <v>5.1702099999999997E-3</v>
      </c>
      <c r="O142" s="370">
        <v>-4.7303600000000003E-3</v>
      </c>
      <c r="P142" s="370">
        <v>-1.997753E-2</v>
      </c>
      <c r="Q142" s="370">
        <v>-3.2894449999999999E-2</v>
      </c>
      <c r="R142" s="371">
        <v>-4.6923760000000002E-2</v>
      </c>
    </row>
    <row r="143" spans="1:18" x14ac:dyDescent="0.25">
      <c r="A143" s="385">
        <v>41456</v>
      </c>
      <c r="B143" s="370">
        <v>-7.6640810000000004E-2</v>
      </c>
      <c r="C143" s="370">
        <v>0</v>
      </c>
      <c r="D143" s="370">
        <v>-0.13272231000000001</v>
      </c>
      <c r="E143" s="370">
        <v>5.6081499999999999E-2</v>
      </c>
      <c r="F143" s="370">
        <v>5.6081499999999999E-2</v>
      </c>
      <c r="G143" s="370">
        <v>0</v>
      </c>
      <c r="H143" s="371">
        <v>0</v>
      </c>
      <c r="I143" s="370">
        <v>5.0539143999999998E-3</v>
      </c>
      <c r="J143" s="370">
        <v>-9.7999999999999993E-7</v>
      </c>
      <c r="K143" s="370">
        <v>0.25219312999999999</v>
      </c>
      <c r="L143" s="370">
        <v>7.4976719999999997E-2</v>
      </c>
      <c r="M143" s="370">
        <v>2.9269719999999999E-2</v>
      </c>
      <c r="N143" s="370">
        <v>4.8614000000000001E-3</v>
      </c>
      <c r="O143" s="370">
        <v>-4.4497800000000004E-3</v>
      </c>
      <c r="P143" s="370">
        <v>-1.880892E-2</v>
      </c>
      <c r="Q143" s="370">
        <v>-3.1001319999999999E-2</v>
      </c>
      <c r="R143" s="371">
        <v>-4.4294600000000003E-2</v>
      </c>
    </row>
    <row r="144" spans="1:18" x14ac:dyDescent="0.25">
      <c r="A144" s="385">
        <v>41487</v>
      </c>
      <c r="B144" s="370">
        <v>-7.7380089999999999E-2</v>
      </c>
      <c r="C144" s="370">
        <v>0</v>
      </c>
      <c r="D144" s="370">
        <v>-0.1327458</v>
      </c>
      <c r="E144" s="370">
        <v>5.5365709999999999E-2</v>
      </c>
      <c r="F144" s="370">
        <v>5.5365709999999999E-2</v>
      </c>
      <c r="G144" s="370">
        <v>0</v>
      </c>
      <c r="H144" s="371">
        <v>0</v>
      </c>
      <c r="I144" s="370">
        <v>5.0967288000000003E-3</v>
      </c>
      <c r="J144" s="370">
        <v>-1.1000000000000001E-6</v>
      </c>
      <c r="K144" s="370">
        <v>0.24670608999999999</v>
      </c>
      <c r="L144" s="370">
        <v>7.3289419999999994E-2</v>
      </c>
      <c r="M144" s="370">
        <v>2.8641030000000001E-2</v>
      </c>
      <c r="N144" s="370">
        <v>4.7617199999999997E-3</v>
      </c>
      <c r="O144" s="370">
        <v>-4.36076E-3</v>
      </c>
      <c r="P144" s="370">
        <v>-1.845076E-2</v>
      </c>
      <c r="Q144" s="370">
        <v>-3.0445239999999998E-2</v>
      </c>
      <c r="R144" s="371">
        <v>-4.3578499999999999E-2</v>
      </c>
    </row>
    <row r="145" spans="1:18" x14ac:dyDescent="0.25">
      <c r="A145" s="385">
        <v>41518</v>
      </c>
      <c r="B145" s="370">
        <v>-6.0295590000000003E-2</v>
      </c>
      <c r="C145" s="370">
        <v>0</v>
      </c>
      <c r="D145" s="370">
        <v>-0.13271411</v>
      </c>
      <c r="E145" s="370">
        <v>7.241852E-2</v>
      </c>
      <c r="F145" s="370">
        <v>7.241852E-2</v>
      </c>
      <c r="G145" s="370">
        <v>0</v>
      </c>
      <c r="H145" s="371">
        <v>0</v>
      </c>
      <c r="I145" s="370">
        <v>6.5940909999999998E-3</v>
      </c>
      <c r="J145" s="370">
        <v>-1.19E-6</v>
      </c>
      <c r="K145" s="370">
        <v>0.32003882</v>
      </c>
      <c r="L145" s="370">
        <v>9.5253050000000006E-2</v>
      </c>
      <c r="M145" s="370">
        <v>3.7259550000000002E-2</v>
      </c>
      <c r="N145" s="370">
        <v>6.1989899999999997E-3</v>
      </c>
      <c r="O145" s="370">
        <v>-5.6788799999999999E-3</v>
      </c>
      <c r="P145" s="370">
        <v>-2.40427E-2</v>
      </c>
      <c r="Q145" s="370">
        <v>-3.9699249999999998E-2</v>
      </c>
      <c r="R145" s="371">
        <v>-5.6884320000000002E-2</v>
      </c>
    </row>
    <row r="146" spans="1:18" x14ac:dyDescent="0.25">
      <c r="A146" s="385">
        <v>41548</v>
      </c>
      <c r="B146" s="370">
        <v>-8.0199930000000003E-2</v>
      </c>
      <c r="C146" s="370">
        <v>0</v>
      </c>
      <c r="D146" s="370">
        <v>-0.13275115000000001</v>
      </c>
      <c r="E146" s="370">
        <v>5.2551220000000003E-2</v>
      </c>
      <c r="F146" s="370">
        <v>5.2551220000000003E-2</v>
      </c>
      <c r="G146" s="370">
        <v>0</v>
      </c>
      <c r="H146" s="371">
        <v>0</v>
      </c>
      <c r="I146" s="370">
        <v>4.9054932000000004E-3</v>
      </c>
      <c r="J146" s="370">
        <v>-1.0300000000000001E-6</v>
      </c>
      <c r="K146" s="370">
        <v>0.23259200999999999</v>
      </c>
      <c r="L146" s="370">
        <v>6.8986549999999994E-2</v>
      </c>
      <c r="M146" s="370">
        <v>2.6975389999999998E-2</v>
      </c>
      <c r="N146" s="370">
        <v>4.4879100000000003E-3</v>
      </c>
      <c r="O146" s="370">
        <v>-4.1115600000000002E-3</v>
      </c>
      <c r="P146" s="370">
        <v>-1.7409750000000002E-2</v>
      </c>
      <c r="Q146" s="370">
        <v>-2.8754109999999999E-2</v>
      </c>
      <c r="R146" s="371">
        <v>-4.1222679999999998E-2</v>
      </c>
    </row>
    <row r="147" spans="1:18" x14ac:dyDescent="0.25">
      <c r="A147" s="385">
        <v>41579</v>
      </c>
      <c r="B147" s="370">
        <v>-8.7815920000000006E-2</v>
      </c>
      <c r="C147" s="370">
        <v>0</v>
      </c>
      <c r="D147" s="370">
        <v>-0.13270998000000001</v>
      </c>
      <c r="E147" s="370">
        <v>4.489406E-2</v>
      </c>
      <c r="F147" s="370">
        <v>4.489406E-2</v>
      </c>
      <c r="G147" s="370">
        <v>0</v>
      </c>
      <c r="H147" s="371">
        <v>0</v>
      </c>
      <c r="I147" s="370">
        <v>4.8153570000000001E-3</v>
      </c>
      <c r="J147" s="370">
        <v>-2.03E-6</v>
      </c>
      <c r="K147" s="370">
        <v>0.19335811</v>
      </c>
      <c r="L147" s="370">
        <v>5.7139780000000001E-2</v>
      </c>
      <c r="M147" s="370">
        <v>2.2417079999999999E-2</v>
      </c>
      <c r="N147" s="370">
        <v>3.74143E-3</v>
      </c>
      <c r="O147" s="370">
        <v>-3.4332099999999999E-3</v>
      </c>
      <c r="P147" s="370">
        <v>-1.4582919999999999E-2</v>
      </c>
      <c r="Q147" s="370">
        <v>-2.417097E-2</v>
      </c>
      <c r="R147" s="371">
        <v>-3.4847459999999997E-2</v>
      </c>
    </row>
    <row r="148" spans="1:18" x14ac:dyDescent="0.25">
      <c r="A148" s="385">
        <v>41609</v>
      </c>
      <c r="B148" s="370">
        <v>-9.36139E-2</v>
      </c>
      <c r="C148" s="370">
        <v>0</v>
      </c>
      <c r="D148" s="370">
        <v>-0.13273715</v>
      </c>
      <c r="E148" s="370">
        <v>3.9123249999999998E-2</v>
      </c>
      <c r="F148" s="370">
        <v>3.9123249999999998E-2</v>
      </c>
      <c r="G148" s="370">
        <v>0</v>
      </c>
      <c r="H148" s="371">
        <v>0</v>
      </c>
      <c r="I148" s="370">
        <v>4.5497280999999999E-3</v>
      </c>
      <c r="J148" s="370">
        <v>-2.3999999999999999E-6</v>
      </c>
      <c r="K148" s="370">
        <v>0.16561070999999999</v>
      </c>
      <c r="L148" s="370">
        <v>4.890096E-2</v>
      </c>
      <c r="M148" s="370">
        <v>1.9223299999999999E-2</v>
      </c>
      <c r="N148" s="370">
        <v>3.2142999999999998E-3</v>
      </c>
      <c r="O148" s="370">
        <v>-2.9522400000000001E-3</v>
      </c>
      <c r="P148" s="370">
        <v>-1.256238E-2</v>
      </c>
      <c r="Q148" s="370">
        <v>-2.0864259999999999E-2</v>
      </c>
      <c r="R148" s="371">
        <v>-3.0177579999999999E-2</v>
      </c>
    </row>
    <row r="149" spans="1:18" x14ac:dyDescent="0.25">
      <c r="A149" s="385">
        <v>41640</v>
      </c>
      <c r="B149" s="370">
        <v>3.2819880000000003E-2</v>
      </c>
      <c r="C149" s="370">
        <v>0</v>
      </c>
      <c r="D149" s="370">
        <v>0</v>
      </c>
      <c r="E149" s="370">
        <v>3.2819880000000003E-2</v>
      </c>
      <c r="F149" s="370">
        <v>3.2819880000000003E-2</v>
      </c>
      <c r="G149" s="370">
        <v>0</v>
      </c>
      <c r="H149" s="371">
        <v>0</v>
      </c>
      <c r="I149" s="370">
        <v>3.8150173000000001E-3</v>
      </c>
      <c r="J149" s="370">
        <v>-1.9599999999999999E-6</v>
      </c>
      <c r="K149" s="370">
        <v>0.13318743999999999</v>
      </c>
      <c r="L149" s="370">
        <v>3.9761919999999999E-2</v>
      </c>
      <c r="M149" s="370">
        <v>1.5712609999999998E-2</v>
      </c>
      <c r="N149" s="370">
        <v>2.63715E-3</v>
      </c>
      <c r="O149" s="370">
        <v>-2.4263000000000002E-3</v>
      </c>
      <c r="P149" s="370">
        <v>-1.0356509999999999E-2</v>
      </c>
      <c r="Q149" s="370">
        <v>-1.7257680000000001E-2</v>
      </c>
      <c r="R149" s="371">
        <v>-2.5085409999999999E-2</v>
      </c>
    </row>
    <row r="150" spans="1:18" x14ac:dyDescent="0.25">
      <c r="A150" s="385">
        <v>41671</v>
      </c>
      <c r="B150" s="370">
        <v>3.5218890000000003E-2</v>
      </c>
      <c r="C150" s="370">
        <v>0</v>
      </c>
      <c r="D150" s="370">
        <v>1E-8</v>
      </c>
      <c r="E150" s="370">
        <v>3.5218880000000001E-2</v>
      </c>
      <c r="F150" s="370">
        <v>3.5218880000000001E-2</v>
      </c>
      <c r="G150" s="370">
        <v>0</v>
      </c>
      <c r="H150" s="371">
        <v>0</v>
      </c>
      <c r="I150" s="370">
        <v>3.8603585000000001E-3</v>
      </c>
      <c r="J150" s="370">
        <v>-1.59E-6</v>
      </c>
      <c r="K150" s="370">
        <v>0.14249844</v>
      </c>
      <c r="L150" s="370">
        <v>4.2667650000000001E-2</v>
      </c>
      <c r="M150" s="370">
        <v>1.686613E-2</v>
      </c>
      <c r="N150" s="370">
        <v>2.8309199999999998E-3</v>
      </c>
      <c r="O150" s="370">
        <v>-2.60458E-3</v>
      </c>
      <c r="P150" s="370">
        <v>-1.111707E-2</v>
      </c>
      <c r="Q150" s="370">
        <v>-1.8523709999999999E-2</v>
      </c>
      <c r="R150" s="371">
        <v>-2.692193E-2</v>
      </c>
    </row>
    <row r="151" spans="1:18" x14ac:dyDescent="0.25">
      <c r="A151" s="385">
        <v>41699</v>
      </c>
      <c r="B151" s="370">
        <v>-0.10627621</v>
      </c>
      <c r="C151" s="370">
        <v>0</v>
      </c>
      <c r="D151" s="370">
        <v>-0.13274055000000001</v>
      </c>
      <c r="E151" s="370">
        <v>2.6464339999999999E-2</v>
      </c>
      <c r="F151" s="370">
        <v>2.6464339999999999E-2</v>
      </c>
      <c r="G151" s="370">
        <v>0</v>
      </c>
      <c r="H151" s="371">
        <v>0</v>
      </c>
      <c r="I151" s="370">
        <v>2.6303744000000001E-3</v>
      </c>
      <c r="J151" s="370">
        <v>-6.4000000000000001E-7</v>
      </c>
      <c r="K151" s="370">
        <v>0.10721284</v>
      </c>
      <c r="L151" s="370">
        <v>3.2244009999999997E-2</v>
      </c>
      <c r="M151" s="370">
        <v>1.274376E-2</v>
      </c>
      <c r="N151" s="370">
        <v>2.1380000000000001E-3</v>
      </c>
      <c r="O151" s="370">
        <v>-1.9664999999999999E-3</v>
      </c>
      <c r="P151" s="370">
        <v>-8.3886099999999995E-3</v>
      </c>
      <c r="Q151" s="370">
        <v>-1.396734E-2</v>
      </c>
      <c r="R151" s="371">
        <v>-2.027545E-2</v>
      </c>
    </row>
    <row r="152" spans="1:18" x14ac:dyDescent="0.25">
      <c r="A152" s="385">
        <v>41730</v>
      </c>
      <c r="B152" s="370">
        <v>-7.0367680000000002E-2</v>
      </c>
      <c r="C152" s="370">
        <v>0</v>
      </c>
      <c r="D152" s="370">
        <v>-0.13272442000000001</v>
      </c>
      <c r="E152" s="370">
        <v>6.2356740000000001E-2</v>
      </c>
      <c r="F152" s="370">
        <v>6.2356740000000001E-2</v>
      </c>
      <c r="G152" s="370">
        <v>0</v>
      </c>
      <c r="H152" s="371">
        <v>0</v>
      </c>
      <c r="I152" s="370">
        <v>5.0818544000000004E-3</v>
      </c>
      <c r="J152" s="370">
        <v>6.8999999999999996E-7</v>
      </c>
      <c r="K152" s="370">
        <v>0.25299167</v>
      </c>
      <c r="L152" s="370">
        <v>7.7012849999999994E-2</v>
      </c>
      <c r="M152" s="370">
        <v>3.0433990000000001E-2</v>
      </c>
      <c r="N152" s="370">
        <v>5.1007099999999996E-3</v>
      </c>
      <c r="O152" s="370">
        <v>-4.6885499999999997E-3</v>
      </c>
      <c r="P152" s="370">
        <v>-1.9972520000000001E-2</v>
      </c>
      <c r="Q152" s="370">
        <v>-3.3197730000000002E-2</v>
      </c>
      <c r="R152" s="371">
        <v>-4.8050490000000001E-2</v>
      </c>
    </row>
    <row r="153" spans="1:18" x14ac:dyDescent="0.25">
      <c r="A153" s="385">
        <v>41760</v>
      </c>
      <c r="B153" s="370">
        <v>-4.8762699999999999E-2</v>
      </c>
      <c r="C153" s="370">
        <v>0</v>
      </c>
      <c r="D153" s="370">
        <v>-0.13272732000000001</v>
      </c>
      <c r="E153" s="370">
        <v>8.3964620000000004E-2</v>
      </c>
      <c r="F153" s="370">
        <v>8.3964620000000004E-2</v>
      </c>
      <c r="G153" s="370">
        <v>0</v>
      </c>
      <c r="H153" s="371">
        <v>0</v>
      </c>
      <c r="I153" s="370">
        <v>6.7650938999999997E-3</v>
      </c>
      <c r="J153" s="370">
        <v>1.17E-6</v>
      </c>
      <c r="K153" s="370">
        <v>0.33800152999999999</v>
      </c>
      <c r="L153" s="370">
        <v>0.10306179</v>
      </c>
      <c r="M153" s="370">
        <v>4.0763149999999998E-2</v>
      </c>
      <c r="N153" s="370">
        <v>6.8363299999999998E-3</v>
      </c>
      <c r="O153" s="370">
        <v>-6.28584E-3</v>
      </c>
      <c r="P153" s="370">
        <v>-2.6792170000000001E-2</v>
      </c>
      <c r="Q153" s="370">
        <v>-4.4561539999999997E-2</v>
      </c>
      <c r="R153" s="371">
        <v>-6.4563629999999997E-2</v>
      </c>
    </row>
    <row r="154" spans="1:18" x14ac:dyDescent="0.25">
      <c r="A154" s="385">
        <v>41791</v>
      </c>
      <c r="B154" s="370">
        <v>-7.4973929999999994E-2</v>
      </c>
      <c r="C154" s="370">
        <v>0</v>
      </c>
      <c r="D154" s="370">
        <v>-0.13270150999999999</v>
      </c>
      <c r="E154" s="370">
        <v>5.7727580000000001E-2</v>
      </c>
      <c r="F154" s="370">
        <v>5.7727580000000001E-2</v>
      </c>
      <c r="G154" s="370">
        <v>0</v>
      </c>
      <c r="H154" s="371">
        <v>0</v>
      </c>
      <c r="I154" s="370">
        <v>4.7427709000000002E-3</v>
      </c>
      <c r="J154" s="370">
        <v>6.9999999999999997E-7</v>
      </c>
      <c r="K154" s="370">
        <v>0.23054758</v>
      </c>
      <c r="L154" s="370">
        <v>7.0263290000000006E-2</v>
      </c>
      <c r="M154" s="370">
        <v>2.7814479999999999E-2</v>
      </c>
      <c r="N154" s="370">
        <v>4.66849E-3</v>
      </c>
      <c r="O154" s="370">
        <v>-4.2943399999999998E-3</v>
      </c>
      <c r="P154" s="370">
        <v>-1.831841E-2</v>
      </c>
      <c r="Q154" s="370">
        <v>-3.0495769999999998E-2</v>
      </c>
      <c r="R154" s="371">
        <v>-4.4250320000000003E-2</v>
      </c>
    </row>
    <row r="155" spans="1:18" x14ac:dyDescent="0.25">
      <c r="A155" s="385">
        <v>41821</v>
      </c>
      <c r="B155" s="370">
        <v>-7.7949130000000005E-2</v>
      </c>
      <c r="C155" s="370">
        <v>0</v>
      </c>
      <c r="D155" s="370">
        <v>-0.13269486999999999</v>
      </c>
      <c r="E155" s="370">
        <v>5.4745740000000001E-2</v>
      </c>
      <c r="F155" s="370">
        <v>5.4745740000000001E-2</v>
      </c>
      <c r="G155" s="370">
        <v>0</v>
      </c>
      <c r="H155" s="371">
        <v>0</v>
      </c>
      <c r="I155" s="370">
        <v>4.6017313000000001E-3</v>
      </c>
      <c r="J155" s="370">
        <v>5.3000000000000001E-7</v>
      </c>
      <c r="K155" s="370">
        <v>0.21687082999999999</v>
      </c>
      <c r="L155" s="370">
        <v>6.6061019999999998E-2</v>
      </c>
      <c r="M155" s="370">
        <v>2.617394E-2</v>
      </c>
      <c r="N155" s="370">
        <v>4.3967800000000003E-3</v>
      </c>
      <c r="O155" s="370">
        <v>-4.0460899999999996E-3</v>
      </c>
      <c r="P155" s="370">
        <v>-1.7273609999999998E-2</v>
      </c>
      <c r="Q155" s="370">
        <v>-2.878354E-2</v>
      </c>
      <c r="R155" s="371">
        <v>-4.1829789999999999E-2</v>
      </c>
    </row>
    <row r="156" spans="1:18" x14ac:dyDescent="0.25">
      <c r="A156" s="385">
        <v>41852</v>
      </c>
      <c r="B156" s="370">
        <v>-7.8536999999999996E-2</v>
      </c>
      <c r="C156" s="370">
        <v>0</v>
      </c>
      <c r="D156" s="370">
        <v>-0.13265956000000001</v>
      </c>
      <c r="E156" s="370">
        <v>5.412256E-2</v>
      </c>
      <c r="F156" s="370">
        <v>5.412256E-2</v>
      </c>
      <c r="G156" s="370">
        <v>0</v>
      </c>
      <c r="H156" s="371">
        <v>0</v>
      </c>
      <c r="I156" s="370">
        <v>4.6469004E-3</v>
      </c>
      <c r="J156" s="370">
        <v>4.0999999999999999E-7</v>
      </c>
      <c r="K156" s="370">
        <v>0.21238649000000001</v>
      </c>
      <c r="L156" s="370">
        <v>6.4690750000000005E-2</v>
      </c>
      <c r="M156" s="370">
        <v>2.5657269999999999E-2</v>
      </c>
      <c r="N156" s="370">
        <v>4.3139600000000004E-3</v>
      </c>
      <c r="O156" s="370">
        <v>-3.9717399999999996E-3</v>
      </c>
      <c r="P156" s="370">
        <v>-1.6971360000000001E-2</v>
      </c>
      <c r="Q156" s="370">
        <v>-2.830889E-2</v>
      </c>
      <c r="R156" s="371">
        <v>-4.1208349999999998E-2</v>
      </c>
    </row>
    <row r="157" spans="1:18" x14ac:dyDescent="0.25">
      <c r="A157" s="385">
        <v>41883</v>
      </c>
      <c r="B157" s="370">
        <v>-6.1907419999999998E-2</v>
      </c>
      <c r="C157" s="370">
        <v>0</v>
      </c>
      <c r="D157" s="370">
        <v>-0.13261955</v>
      </c>
      <c r="E157" s="370">
        <v>7.0712129999999998E-2</v>
      </c>
      <c r="F157" s="370">
        <v>7.0712129999999998E-2</v>
      </c>
      <c r="G157" s="370">
        <v>0</v>
      </c>
      <c r="H157" s="371">
        <v>0</v>
      </c>
      <c r="I157" s="370">
        <v>6.0094309000000004E-3</v>
      </c>
      <c r="J157" s="370">
        <v>7.3E-7</v>
      </c>
      <c r="K157" s="370">
        <v>0.27558426000000003</v>
      </c>
      <c r="L157" s="370">
        <v>8.4065840000000003E-2</v>
      </c>
      <c r="M157" s="370">
        <v>3.3366609999999998E-2</v>
      </c>
      <c r="N157" s="370">
        <v>5.6133399999999996E-3</v>
      </c>
      <c r="O157" s="370">
        <v>-5.1694100000000002E-3</v>
      </c>
      <c r="P157" s="370">
        <v>-2.209991E-2</v>
      </c>
      <c r="Q157" s="370">
        <v>-3.688367E-2</v>
      </c>
      <c r="R157" s="371">
        <v>-5.3737109999999998E-2</v>
      </c>
    </row>
    <row r="158" spans="1:18" x14ac:dyDescent="0.25">
      <c r="A158" s="385">
        <v>41913</v>
      </c>
      <c r="B158" s="370">
        <v>-8.0484109999999998E-2</v>
      </c>
      <c r="C158" s="370">
        <v>0</v>
      </c>
      <c r="D158" s="370">
        <v>-0.13264543000000001</v>
      </c>
      <c r="E158" s="370">
        <v>5.2161319999999997E-2</v>
      </c>
      <c r="F158" s="370">
        <v>5.2161319999999997E-2</v>
      </c>
      <c r="G158" s="370">
        <v>0</v>
      </c>
      <c r="H158" s="371">
        <v>0</v>
      </c>
      <c r="I158" s="370">
        <v>4.4814023000000003E-3</v>
      </c>
      <c r="J158" s="370">
        <v>5.0999999999999999E-7</v>
      </c>
      <c r="K158" s="370">
        <v>0.20160510000000001</v>
      </c>
      <c r="L158" s="370">
        <v>6.15302E-2</v>
      </c>
      <c r="M158" s="370">
        <v>2.4443920000000001E-2</v>
      </c>
      <c r="N158" s="370">
        <v>4.1154199999999998E-3</v>
      </c>
      <c r="O158" s="370">
        <v>-3.7913700000000001E-3</v>
      </c>
      <c r="P158" s="370">
        <v>-1.6220430000000001E-2</v>
      </c>
      <c r="Q158" s="370">
        <v>-2.709344E-2</v>
      </c>
      <c r="R158" s="371">
        <v>-3.9525940000000002E-2</v>
      </c>
    </row>
    <row r="159" spans="1:18" x14ac:dyDescent="0.25">
      <c r="A159" s="385">
        <v>41944</v>
      </c>
      <c r="B159" s="370">
        <v>4.4423980000000002E-2</v>
      </c>
      <c r="C159" s="370">
        <v>0</v>
      </c>
      <c r="D159" s="370">
        <v>0</v>
      </c>
      <c r="E159" s="370">
        <v>4.4423980000000002E-2</v>
      </c>
      <c r="F159" s="370">
        <v>4.4423980000000002E-2</v>
      </c>
      <c r="G159" s="370">
        <v>0</v>
      </c>
      <c r="H159" s="371">
        <v>0</v>
      </c>
      <c r="I159" s="370">
        <v>4.4369190999999997E-3</v>
      </c>
      <c r="J159" s="370">
        <v>-6.3E-7</v>
      </c>
      <c r="K159" s="370">
        <v>0.16783082999999999</v>
      </c>
      <c r="L159" s="370">
        <v>5.1055669999999997E-2</v>
      </c>
      <c r="M159" s="370">
        <v>2.033364E-2</v>
      </c>
      <c r="N159" s="370">
        <v>3.4318899999999999E-3</v>
      </c>
      <c r="O159" s="370">
        <v>-3.1656800000000001E-3</v>
      </c>
      <c r="P159" s="370">
        <v>-1.357732E-2</v>
      </c>
      <c r="Q159" s="370">
        <v>-2.274375E-2</v>
      </c>
      <c r="R159" s="371">
        <v>-3.3335299999999998E-2</v>
      </c>
    </row>
    <row r="160" spans="1:18" x14ac:dyDescent="0.25">
      <c r="A160" s="385">
        <v>41974</v>
      </c>
      <c r="B160" s="370">
        <v>3.8997749999999998E-2</v>
      </c>
      <c r="C160" s="370">
        <v>0</v>
      </c>
      <c r="D160" s="370">
        <v>0</v>
      </c>
      <c r="E160" s="370">
        <v>3.8997749999999998E-2</v>
      </c>
      <c r="F160" s="370">
        <v>3.8997749999999998E-2</v>
      </c>
      <c r="G160" s="370">
        <v>0</v>
      </c>
      <c r="H160" s="371">
        <v>0</v>
      </c>
      <c r="I160" s="370">
        <v>4.2198252999999996E-3</v>
      </c>
      <c r="J160" s="370">
        <v>-1.0899999999999999E-6</v>
      </c>
      <c r="K160" s="370">
        <v>0.14456572000000001</v>
      </c>
      <c r="L160" s="370">
        <v>4.4012280000000001E-2</v>
      </c>
      <c r="M160" s="370">
        <v>1.756543E-2</v>
      </c>
      <c r="N160" s="370">
        <v>2.9700600000000001E-3</v>
      </c>
      <c r="O160" s="370">
        <v>-2.7421400000000001E-3</v>
      </c>
      <c r="P160" s="370">
        <v>-1.178095E-2</v>
      </c>
      <c r="Q160" s="370">
        <v>-1.97729E-2</v>
      </c>
      <c r="R160" s="371">
        <v>-2.907119E-2</v>
      </c>
    </row>
    <row r="161" spans="1:18" x14ac:dyDescent="0.25">
      <c r="A161" s="385">
        <v>42005</v>
      </c>
      <c r="B161" s="370">
        <v>3.2759799999999999E-2</v>
      </c>
      <c r="C161" s="370">
        <v>0</v>
      </c>
      <c r="D161" s="370">
        <v>0</v>
      </c>
      <c r="E161" s="370">
        <v>3.2759799999999999E-2</v>
      </c>
      <c r="F161" s="370">
        <v>3.2759799999999999E-2</v>
      </c>
      <c r="G161" s="370">
        <v>0</v>
      </c>
      <c r="H161" s="371">
        <v>0</v>
      </c>
      <c r="I161" s="370">
        <v>3.5374417999999999E-3</v>
      </c>
      <c r="J161" s="370">
        <v>-8.6000000000000002E-7</v>
      </c>
      <c r="K161" s="370">
        <v>0.11650592999999999</v>
      </c>
      <c r="L161" s="370">
        <v>3.585236E-2</v>
      </c>
      <c r="M161" s="370">
        <v>1.4379599999999999E-2</v>
      </c>
      <c r="N161" s="370">
        <v>2.43998E-3</v>
      </c>
      <c r="O161" s="370">
        <v>-2.2563800000000001E-3</v>
      </c>
      <c r="P161" s="370">
        <v>-9.7225300000000001E-3</v>
      </c>
      <c r="Q161" s="370">
        <v>-1.6369649999999999E-2</v>
      </c>
      <c r="R161" s="371">
        <v>-2.4183619999999999E-2</v>
      </c>
    </row>
    <row r="162" spans="1:18" x14ac:dyDescent="0.25">
      <c r="A162" s="385">
        <v>42036</v>
      </c>
      <c r="B162" s="370">
        <v>3.4943189999999999E-2</v>
      </c>
      <c r="C162" s="370">
        <v>0</v>
      </c>
      <c r="D162" s="370">
        <v>0</v>
      </c>
      <c r="E162" s="370">
        <v>3.4943189999999999E-2</v>
      </c>
      <c r="F162" s="370">
        <v>3.4943189999999999E-2</v>
      </c>
      <c r="G162" s="370">
        <v>0</v>
      </c>
      <c r="H162" s="371">
        <v>0</v>
      </c>
      <c r="I162" s="370">
        <v>3.5643158E-3</v>
      </c>
      <c r="J162" s="370">
        <v>-4.9999999999999998E-7</v>
      </c>
      <c r="K162" s="370">
        <v>0.12431767000000001</v>
      </c>
      <c r="L162" s="370">
        <v>3.8314139999999997E-2</v>
      </c>
      <c r="M162" s="370">
        <v>1.5365749999999999E-2</v>
      </c>
      <c r="N162" s="370">
        <v>2.60685E-3</v>
      </c>
      <c r="O162" s="370">
        <v>-2.4104500000000002E-3</v>
      </c>
      <c r="P162" s="370">
        <v>-1.038418E-2</v>
      </c>
      <c r="Q162" s="370">
        <v>-1.747922E-2</v>
      </c>
      <c r="R162" s="371">
        <v>-2.581232E-2</v>
      </c>
    </row>
    <row r="163" spans="1:18" x14ac:dyDescent="0.25">
      <c r="A163" s="385">
        <v>42064</v>
      </c>
      <c r="B163" s="370">
        <v>-0.10669534</v>
      </c>
      <c r="C163" s="370">
        <v>0</v>
      </c>
      <c r="D163" s="370">
        <v>-0.13272078000000001</v>
      </c>
      <c r="E163" s="370">
        <v>2.602544E-2</v>
      </c>
      <c r="F163" s="370">
        <v>2.602544E-2</v>
      </c>
      <c r="G163" s="370">
        <v>0</v>
      </c>
      <c r="H163" s="371">
        <v>0</v>
      </c>
      <c r="I163" s="370">
        <v>2.4111713999999999E-3</v>
      </c>
      <c r="J163" s="370">
        <v>8.9999999999999999E-8</v>
      </c>
      <c r="K163" s="370">
        <v>9.3060770000000001E-2</v>
      </c>
      <c r="L163" s="370">
        <v>2.8745469999999999E-2</v>
      </c>
      <c r="M163" s="370">
        <v>1.152155E-2</v>
      </c>
      <c r="N163" s="370">
        <v>1.95334E-3</v>
      </c>
      <c r="O163" s="370">
        <v>-1.80551E-3</v>
      </c>
      <c r="P163" s="370">
        <v>-7.7725199999999998E-3</v>
      </c>
      <c r="Q163" s="370">
        <v>-1.30721E-2</v>
      </c>
      <c r="R163" s="371">
        <v>-1.9277659999999999E-2</v>
      </c>
    </row>
    <row r="164" spans="1:18" x14ac:dyDescent="0.25">
      <c r="A164" s="385">
        <v>42095</v>
      </c>
      <c r="B164" s="370">
        <v>-7.2349220000000006E-2</v>
      </c>
      <c r="C164" s="370">
        <v>0</v>
      </c>
      <c r="D164" s="370">
        <v>-0.13273740000000001</v>
      </c>
      <c r="E164" s="370">
        <v>6.038818E-2</v>
      </c>
      <c r="F164" s="370">
        <v>6.038818E-2</v>
      </c>
      <c r="G164" s="370">
        <v>0</v>
      </c>
      <c r="H164" s="371">
        <v>0</v>
      </c>
      <c r="I164" s="370">
        <v>4.6010136000000004E-3</v>
      </c>
      <c r="J164" s="370">
        <v>2.0099999999999998E-6</v>
      </c>
      <c r="K164" s="370">
        <v>0.21793314</v>
      </c>
      <c r="L164" s="370">
        <v>6.7799180000000001E-2</v>
      </c>
      <c r="M164" s="370">
        <v>2.714805E-2</v>
      </c>
      <c r="N164" s="370">
        <v>4.59619E-3</v>
      </c>
      <c r="O164" s="370">
        <v>-4.2450500000000002E-3</v>
      </c>
      <c r="P164" s="370">
        <v>-1.8245460000000002E-2</v>
      </c>
      <c r="Q164" s="370">
        <v>-3.0627939999999999E-2</v>
      </c>
      <c r="R164" s="371">
        <v>-4.5026179999999999E-2</v>
      </c>
    </row>
    <row r="165" spans="1:18" x14ac:dyDescent="0.25">
      <c r="A165" s="385">
        <v>42125</v>
      </c>
      <c r="B165" s="370">
        <v>-5.1541139999999999E-2</v>
      </c>
      <c r="C165" s="370">
        <v>0</v>
      </c>
      <c r="D165" s="370">
        <v>-0.13277294000000001</v>
      </c>
      <c r="E165" s="370">
        <v>8.1231800000000007E-2</v>
      </c>
      <c r="F165" s="370">
        <v>8.1231800000000007E-2</v>
      </c>
      <c r="G165" s="370">
        <v>0</v>
      </c>
      <c r="H165" s="371">
        <v>0</v>
      </c>
      <c r="I165" s="370">
        <v>6.1213782000000003E-3</v>
      </c>
      <c r="J165" s="370">
        <v>2.9100000000000001E-6</v>
      </c>
      <c r="K165" s="370">
        <v>0.29116460999999999</v>
      </c>
      <c r="L165" s="370">
        <v>9.0706480000000006E-2</v>
      </c>
      <c r="M165" s="370">
        <v>3.6346349999999999E-2</v>
      </c>
      <c r="N165" s="370">
        <v>6.1567799999999997E-3</v>
      </c>
      <c r="O165" s="370">
        <v>-5.6878700000000003E-3</v>
      </c>
      <c r="P165" s="370">
        <v>-2.4458529999999999E-2</v>
      </c>
      <c r="Q165" s="370">
        <v>-4.1079640000000001E-2</v>
      </c>
      <c r="R165" s="371">
        <v>-6.0443700000000003E-2</v>
      </c>
    </row>
    <row r="166" spans="1:18" x14ac:dyDescent="0.25">
      <c r="A166" s="385">
        <v>42156</v>
      </c>
      <c r="B166" s="370">
        <v>-7.6865909999999996E-2</v>
      </c>
      <c r="C166" s="370">
        <v>0</v>
      </c>
      <c r="D166" s="370">
        <v>-0.13277894000000001</v>
      </c>
      <c r="E166" s="370">
        <v>5.5913030000000002E-2</v>
      </c>
      <c r="F166" s="370">
        <v>5.5913030000000002E-2</v>
      </c>
      <c r="G166" s="370">
        <v>0</v>
      </c>
      <c r="H166" s="371">
        <v>0</v>
      </c>
      <c r="I166" s="370">
        <v>4.2971036000000002E-3</v>
      </c>
      <c r="J166" s="370">
        <v>1.9099999999999999E-6</v>
      </c>
      <c r="K166" s="370">
        <v>0.19882369</v>
      </c>
      <c r="L166" s="370">
        <v>6.1940750000000003E-2</v>
      </c>
      <c r="M166" s="370">
        <v>2.4840270000000001E-2</v>
      </c>
      <c r="N166" s="370">
        <v>4.2108600000000003E-3</v>
      </c>
      <c r="O166" s="370">
        <v>-3.8915899999999999E-3</v>
      </c>
      <c r="P166" s="370">
        <v>-1.674637E-2</v>
      </c>
      <c r="Q166" s="370">
        <v>-2.8149850000000001E-2</v>
      </c>
      <c r="R166" s="371">
        <v>-4.1475270000000002E-2</v>
      </c>
    </row>
    <row r="167" spans="1:18" x14ac:dyDescent="0.25">
      <c r="A167" s="385">
        <v>42186</v>
      </c>
      <c r="B167" s="370">
        <v>-7.9708020000000004E-2</v>
      </c>
      <c r="C167" s="370">
        <v>0</v>
      </c>
      <c r="D167" s="370">
        <v>-0.13280399000000001</v>
      </c>
      <c r="E167" s="370">
        <v>5.3095969999999999E-2</v>
      </c>
      <c r="F167" s="370">
        <v>5.3095969999999999E-2</v>
      </c>
      <c r="G167" s="370">
        <v>0</v>
      </c>
      <c r="H167" s="371">
        <v>0</v>
      </c>
      <c r="I167" s="370">
        <v>4.1734792E-3</v>
      </c>
      <c r="J167" s="370">
        <v>1.7E-6</v>
      </c>
      <c r="K167" s="370">
        <v>0.18717433999999999</v>
      </c>
      <c r="L167" s="370">
        <v>5.8318099999999998E-2</v>
      </c>
      <c r="M167" s="370">
        <v>2.3408519999999999E-2</v>
      </c>
      <c r="N167" s="370">
        <v>3.9713300000000003E-3</v>
      </c>
      <c r="O167" s="370">
        <v>-3.6717E-3</v>
      </c>
      <c r="P167" s="370">
        <v>-1.5812349999999999E-2</v>
      </c>
      <c r="Q167" s="370">
        <v>-2.6603459999999999E-2</v>
      </c>
      <c r="R167" s="371">
        <v>-3.9253969999999999E-2</v>
      </c>
    </row>
    <row r="168" spans="1:18" x14ac:dyDescent="0.25">
      <c r="A168" s="385">
        <v>42217</v>
      </c>
      <c r="B168" s="370">
        <v>-8.0242089999999988E-2</v>
      </c>
      <c r="C168" s="370">
        <v>0</v>
      </c>
      <c r="D168" s="370">
        <v>-0.13279952</v>
      </c>
      <c r="E168" s="370">
        <v>5.2557430000000002E-2</v>
      </c>
      <c r="F168" s="370">
        <v>5.2557430000000002E-2</v>
      </c>
      <c r="G168" s="370">
        <v>0</v>
      </c>
      <c r="H168" s="371">
        <v>0</v>
      </c>
      <c r="I168" s="370">
        <v>4.2194931E-3</v>
      </c>
      <c r="J168" s="370">
        <v>1.59E-6</v>
      </c>
      <c r="K168" s="370">
        <v>0.18350522</v>
      </c>
      <c r="L168" s="370">
        <v>5.719991E-2</v>
      </c>
      <c r="M168" s="370">
        <v>2.2982579999999999E-2</v>
      </c>
      <c r="N168" s="370">
        <v>3.9024300000000001E-3</v>
      </c>
      <c r="O168" s="370">
        <v>-3.60955E-3</v>
      </c>
      <c r="P168" s="370">
        <v>-1.555752E-2</v>
      </c>
      <c r="Q168" s="370">
        <v>-2.6199400000000001E-2</v>
      </c>
      <c r="R168" s="371">
        <v>-3.8717349999999998E-2</v>
      </c>
    </row>
    <row r="169" spans="1:18" x14ac:dyDescent="0.25">
      <c r="A169" s="385">
        <v>42248</v>
      </c>
      <c r="B169" s="370">
        <v>-6.4231079999999996E-2</v>
      </c>
      <c r="C169" s="370">
        <v>0</v>
      </c>
      <c r="D169" s="370">
        <v>-0.13283363000000001</v>
      </c>
      <c r="E169" s="370">
        <v>6.8602549999999998E-2</v>
      </c>
      <c r="F169" s="370">
        <v>6.8602549999999998E-2</v>
      </c>
      <c r="G169" s="370">
        <v>0</v>
      </c>
      <c r="H169" s="371">
        <v>0</v>
      </c>
      <c r="I169" s="370">
        <v>5.4535544000000004E-3</v>
      </c>
      <c r="J169" s="370">
        <v>2.2199999999999999E-6</v>
      </c>
      <c r="K169" s="370">
        <v>0.23809783000000001</v>
      </c>
      <c r="L169" s="370">
        <v>7.4308540000000006E-2</v>
      </c>
      <c r="M169" s="370">
        <v>2.9875100000000002E-2</v>
      </c>
      <c r="N169" s="370">
        <v>5.0751299999999997E-3</v>
      </c>
      <c r="O169" s="370">
        <v>-4.6952699999999997E-3</v>
      </c>
      <c r="P169" s="370">
        <v>-2.0245409999999998E-2</v>
      </c>
      <c r="Q169" s="370">
        <v>-3.4109710000000001E-2</v>
      </c>
      <c r="R169" s="371">
        <v>-5.0444940000000001E-2</v>
      </c>
    </row>
    <row r="170" spans="1:18" x14ac:dyDescent="0.25">
      <c r="A170" s="385">
        <v>42278</v>
      </c>
      <c r="B170" s="370">
        <v>-8.22571E-2</v>
      </c>
      <c r="C170" s="370">
        <v>0</v>
      </c>
      <c r="D170" s="370">
        <v>-0.13288657000000001</v>
      </c>
      <c r="E170" s="370">
        <v>5.0629470000000003E-2</v>
      </c>
      <c r="F170" s="370">
        <v>5.0629470000000003E-2</v>
      </c>
      <c r="G170" s="370">
        <v>0</v>
      </c>
      <c r="H170" s="371">
        <v>0</v>
      </c>
      <c r="I170" s="370">
        <v>4.0673347000000004E-3</v>
      </c>
      <c r="J170" s="370">
        <v>1.6199999999999999E-6</v>
      </c>
      <c r="K170" s="370">
        <v>0.17422156999999999</v>
      </c>
      <c r="L170" s="370">
        <v>5.441766E-2</v>
      </c>
      <c r="M170" s="370">
        <v>2.1897509999999999E-2</v>
      </c>
      <c r="N170" s="370">
        <v>3.7226500000000001E-3</v>
      </c>
      <c r="O170" s="370">
        <v>-3.44525E-3</v>
      </c>
      <c r="P170" s="370">
        <v>-1.4865710000000001E-2</v>
      </c>
      <c r="Q170" s="370">
        <v>-2.5065509999999999E-2</v>
      </c>
      <c r="R170" s="371">
        <v>-3.7116740000000002E-2</v>
      </c>
    </row>
    <row r="171" spans="1:18" x14ac:dyDescent="0.25">
      <c r="A171" s="385">
        <v>42309</v>
      </c>
      <c r="B171" s="370">
        <v>4.3604959999999998E-2</v>
      </c>
      <c r="C171" s="370">
        <v>0</v>
      </c>
      <c r="D171" s="370">
        <v>0</v>
      </c>
      <c r="E171" s="370">
        <v>4.3604959999999998E-2</v>
      </c>
      <c r="F171" s="370">
        <v>4.3604959999999998E-2</v>
      </c>
      <c r="G171" s="370">
        <v>0</v>
      </c>
      <c r="H171" s="371">
        <v>0</v>
      </c>
      <c r="I171" s="370">
        <v>4.0676491999999996E-3</v>
      </c>
      <c r="J171" s="370">
        <v>4.8999999999999997E-7</v>
      </c>
      <c r="K171" s="370">
        <v>0.14619297000000001</v>
      </c>
      <c r="L171" s="370">
        <v>4.5644190000000001E-2</v>
      </c>
      <c r="M171" s="370">
        <v>1.841829E-2</v>
      </c>
      <c r="N171" s="370">
        <v>3.1390400000000001E-3</v>
      </c>
      <c r="O171" s="370">
        <v>-2.9087800000000001E-3</v>
      </c>
      <c r="P171" s="370">
        <v>-1.2581419999999999E-2</v>
      </c>
      <c r="Q171" s="370">
        <v>-2.1272869999999999E-2</v>
      </c>
      <c r="R171" s="371">
        <v>-3.1643110000000002E-2</v>
      </c>
    </row>
    <row r="172" spans="1:18" x14ac:dyDescent="0.25">
      <c r="A172" s="385">
        <v>42339</v>
      </c>
      <c r="B172" s="370">
        <v>3.8526419999999999E-2</v>
      </c>
      <c r="C172" s="370">
        <v>0</v>
      </c>
      <c r="D172" s="370">
        <v>0</v>
      </c>
      <c r="E172" s="370">
        <v>3.8526419999999999E-2</v>
      </c>
      <c r="F172" s="370">
        <v>3.8526419999999999E-2</v>
      </c>
      <c r="G172" s="370">
        <v>0</v>
      </c>
      <c r="H172" s="371">
        <v>0</v>
      </c>
      <c r="I172" s="370">
        <v>3.8897056E-3</v>
      </c>
      <c r="J172" s="370">
        <v>-2E-8</v>
      </c>
      <c r="K172" s="370">
        <v>0.12653818999999999</v>
      </c>
      <c r="L172" s="370">
        <v>3.95871E-2</v>
      </c>
      <c r="M172" s="370">
        <v>1.600948E-2</v>
      </c>
      <c r="N172" s="370">
        <v>2.73347E-3</v>
      </c>
      <c r="O172" s="370">
        <v>-2.53521E-3</v>
      </c>
      <c r="P172" s="370">
        <v>-1.098405E-2</v>
      </c>
      <c r="Q172" s="370">
        <v>-1.8607220000000001E-2</v>
      </c>
      <c r="R172" s="371">
        <v>-2.776261E-2</v>
      </c>
    </row>
    <row r="173" spans="1:18" x14ac:dyDescent="0.25">
      <c r="A173" s="385">
        <v>42370</v>
      </c>
      <c r="B173" s="370">
        <v>3.2352239999999997E-2</v>
      </c>
      <c r="C173" s="370">
        <v>0</v>
      </c>
      <c r="D173" s="370">
        <v>0</v>
      </c>
      <c r="E173" s="370">
        <v>3.2352239999999997E-2</v>
      </c>
      <c r="F173" s="370">
        <v>3.2352239999999997E-2</v>
      </c>
      <c r="G173" s="370">
        <v>0</v>
      </c>
      <c r="H173" s="371">
        <v>0</v>
      </c>
      <c r="I173" s="370">
        <v>3.2601341000000001E-3</v>
      </c>
      <c r="J173" s="370">
        <v>2.9999999999999997E-8</v>
      </c>
      <c r="K173" s="370">
        <v>0.10215958999999999</v>
      </c>
      <c r="L173" s="370">
        <v>3.2282810000000002E-2</v>
      </c>
      <c r="M173" s="370">
        <v>1.311465E-2</v>
      </c>
      <c r="N173" s="370">
        <v>2.2464300000000002E-3</v>
      </c>
      <c r="O173" s="370">
        <v>-2.0865800000000002E-3</v>
      </c>
      <c r="P173" s="370">
        <v>-9.0647200000000001E-3</v>
      </c>
      <c r="Q173" s="370">
        <v>-1.5400580000000001E-2</v>
      </c>
      <c r="R173" s="371">
        <v>-2.3081830000000001E-2</v>
      </c>
    </row>
    <row r="174" spans="1:18" x14ac:dyDescent="0.25">
      <c r="A174" s="385">
        <v>42401</v>
      </c>
      <c r="B174" s="370">
        <v>3.4335259999999999E-2</v>
      </c>
      <c r="C174" s="370">
        <v>0</v>
      </c>
      <c r="D174" s="370">
        <v>0</v>
      </c>
      <c r="E174" s="370">
        <v>3.4335259999999999E-2</v>
      </c>
      <c r="F174" s="370">
        <v>3.4335259999999999E-2</v>
      </c>
      <c r="G174" s="370">
        <v>0</v>
      </c>
      <c r="H174" s="371">
        <v>0</v>
      </c>
      <c r="I174" s="370">
        <v>3.2721326999999999E-3</v>
      </c>
      <c r="J174" s="370">
        <v>3.8000000000000001E-7</v>
      </c>
      <c r="K174" s="370">
        <v>0.10869842</v>
      </c>
      <c r="L174" s="370">
        <v>3.4366920000000002E-2</v>
      </c>
      <c r="M174" s="370">
        <v>1.395678E-2</v>
      </c>
      <c r="N174" s="370">
        <v>2.3899300000000002E-3</v>
      </c>
      <c r="O174" s="370">
        <v>-2.2194900000000002E-3</v>
      </c>
      <c r="P174" s="370">
        <v>-9.6391099999999993E-3</v>
      </c>
      <c r="Q174" s="370">
        <v>-1.6370630000000001E-2</v>
      </c>
      <c r="R174" s="371">
        <v>-2.4521899999999999E-2</v>
      </c>
    </row>
    <row r="175" spans="1:18" x14ac:dyDescent="0.25">
      <c r="A175" s="385">
        <v>42430</v>
      </c>
      <c r="B175" s="370">
        <v>2.5376010000000001E-2</v>
      </c>
      <c r="C175" s="370">
        <v>0</v>
      </c>
      <c r="D175" s="370">
        <v>0</v>
      </c>
      <c r="E175" s="370">
        <v>2.5376010000000001E-2</v>
      </c>
      <c r="F175" s="370">
        <v>2.5376010000000001E-2</v>
      </c>
      <c r="G175" s="370">
        <v>0</v>
      </c>
      <c r="H175" s="371">
        <v>0</v>
      </c>
      <c r="I175" s="370">
        <v>2.1991227999999998E-3</v>
      </c>
      <c r="J175" s="370">
        <v>6.6000000000000003E-7</v>
      </c>
      <c r="K175" s="370">
        <v>8.0964120000000001E-2</v>
      </c>
      <c r="L175" s="370">
        <v>2.5615220000000001E-2</v>
      </c>
      <c r="M175" s="370">
        <v>1.039347E-2</v>
      </c>
      <c r="N175" s="370">
        <v>1.7782900000000001E-3</v>
      </c>
      <c r="O175" s="370">
        <v>-1.6507799999999999E-3</v>
      </c>
      <c r="P175" s="370">
        <v>-7.1634799999999998E-3</v>
      </c>
      <c r="Q175" s="370">
        <v>-1.2154949999999999E-2</v>
      </c>
      <c r="R175" s="371">
        <v>-1.8180249999999998E-2</v>
      </c>
    </row>
    <row r="176" spans="1:18" x14ac:dyDescent="0.25">
      <c r="A176" s="385">
        <v>42461</v>
      </c>
      <c r="B176" s="370">
        <v>5.8089929999999998E-2</v>
      </c>
      <c r="C176" s="370">
        <v>0</v>
      </c>
      <c r="D176" s="370">
        <v>0</v>
      </c>
      <c r="E176" s="370">
        <v>5.8089929999999998E-2</v>
      </c>
      <c r="F176" s="370">
        <v>5.8089929999999998E-2</v>
      </c>
      <c r="G176" s="370">
        <v>0</v>
      </c>
      <c r="H176" s="371">
        <v>0</v>
      </c>
      <c r="I176" s="370">
        <v>4.1486237000000004E-3</v>
      </c>
      <c r="J176" s="370">
        <v>3.0199999999999999E-6</v>
      </c>
      <c r="K176" s="370">
        <v>0.1881099</v>
      </c>
      <c r="L176" s="370">
        <v>5.9718529999999999E-2</v>
      </c>
      <c r="M176" s="370">
        <v>2.4192470000000001E-2</v>
      </c>
      <c r="N176" s="370">
        <v>4.1323699999999998E-3</v>
      </c>
      <c r="O176" s="370">
        <v>-3.8327700000000001E-3</v>
      </c>
      <c r="P176" s="370">
        <v>-1.6603699999999999E-2</v>
      </c>
      <c r="Q176" s="370">
        <v>-2.811725E-2</v>
      </c>
      <c r="R176" s="371">
        <v>-4.1918690000000002E-2</v>
      </c>
    </row>
    <row r="177" spans="1:18" x14ac:dyDescent="0.25">
      <c r="A177" s="385">
        <v>42491</v>
      </c>
      <c r="B177" s="370">
        <v>7.3446460000000005E-2</v>
      </c>
      <c r="C177" s="370">
        <v>0</v>
      </c>
      <c r="D177" s="370">
        <v>0</v>
      </c>
      <c r="E177" s="370">
        <v>7.3446460000000005E-2</v>
      </c>
      <c r="F177" s="370">
        <v>7.3446460000000005E-2</v>
      </c>
      <c r="G177" s="370">
        <v>0</v>
      </c>
      <c r="H177" s="371">
        <v>0</v>
      </c>
      <c r="I177" s="370">
        <v>5.5426407000000004E-3</v>
      </c>
      <c r="J177" s="370">
        <v>3.3900000000000002E-6</v>
      </c>
      <c r="K177" s="370">
        <v>0.23503899</v>
      </c>
      <c r="L177" s="370">
        <v>7.4603569999999994E-2</v>
      </c>
      <c r="M177" s="370">
        <v>3.0258770000000001E-2</v>
      </c>
      <c r="N177" s="370">
        <v>5.1741900000000004E-3</v>
      </c>
      <c r="O177" s="370">
        <v>-4.80169E-3</v>
      </c>
      <c r="P177" s="370">
        <v>-2.0823250000000001E-2</v>
      </c>
      <c r="Q177" s="370">
        <v>-3.5306009999999999E-2</v>
      </c>
      <c r="R177" s="371">
        <v>-5.2742560000000001E-2</v>
      </c>
    </row>
    <row r="178" spans="1:18" x14ac:dyDescent="0.25">
      <c r="A178" s="385">
        <v>42522</v>
      </c>
      <c r="B178" s="370">
        <v>3.3405070000000002E-2</v>
      </c>
      <c r="C178" s="370">
        <v>0</v>
      </c>
      <c r="D178" s="370">
        <v>0</v>
      </c>
      <c r="E178" s="370">
        <v>3.3405070000000002E-2</v>
      </c>
      <c r="F178" s="370">
        <v>3.3405070000000002E-2</v>
      </c>
      <c r="G178" s="370">
        <v>0</v>
      </c>
      <c r="H178" s="371">
        <v>0</v>
      </c>
      <c r="I178" s="370">
        <v>2.5670472999999999E-3</v>
      </c>
      <c r="J178" s="370">
        <v>1.4899999999999999E-6</v>
      </c>
      <c r="K178" s="370">
        <v>0.10599066</v>
      </c>
      <c r="L178" s="370">
        <v>3.3666700000000001E-2</v>
      </c>
      <c r="M178" s="370">
        <v>1.366678E-2</v>
      </c>
      <c r="N178" s="370">
        <v>2.3386800000000001E-3</v>
      </c>
      <c r="O178" s="370">
        <v>-2.1710800000000001E-3</v>
      </c>
      <c r="P178" s="370">
        <v>-9.4216000000000005E-3</v>
      </c>
      <c r="Q178" s="370">
        <v>-1.5986790000000001E-2</v>
      </c>
      <c r="R178" s="371">
        <v>-2.3912599999999999E-2</v>
      </c>
    </row>
    <row r="179" spans="1:18" x14ac:dyDescent="0.25">
      <c r="A179" s="385">
        <v>42552</v>
      </c>
      <c r="B179" s="370">
        <v>4.6729800000000002E-2</v>
      </c>
      <c r="C179" s="370">
        <v>0</v>
      </c>
      <c r="D179" s="370">
        <v>0</v>
      </c>
      <c r="E179" s="370">
        <v>4.6729800000000002E-2</v>
      </c>
      <c r="F179" s="370">
        <v>4.6729800000000002E-2</v>
      </c>
      <c r="G179" s="370">
        <v>0</v>
      </c>
      <c r="H179" s="371">
        <v>0</v>
      </c>
      <c r="I179" s="370">
        <v>3.6641951999999999E-3</v>
      </c>
      <c r="J179" s="370">
        <v>2.0099999999999998E-6</v>
      </c>
      <c r="K179" s="370">
        <v>0.14680498</v>
      </c>
      <c r="L179" s="370">
        <v>4.6675689999999999E-2</v>
      </c>
      <c r="M179" s="370">
        <v>1.8966670000000001E-2</v>
      </c>
      <c r="N179" s="370">
        <v>3.24829E-3</v>
      </c>
      <c r="O179" s="370">
        <v>-3.01673E-3</v>
      </c>
      <c r="P179" s="370">
        <v>-1.31015E-2</v>
      </c>
      <c r="Q179" s="370">
        <v>-2.2250539999999999E-2</v>
      </c>
      <c r="R179" s="371">
        <v>-3.3329940000000002E-2</v>
      </c>
    </row>
    <row r="180" spans="1:18" x14ac:dyDescent="0.25">
      <c r="A180" s="385">
        <v>42583</v>
      </c>
      <c r="B180" s="370">
        <v>4.773819E-2</v>
      </c>
      <c r="C180" s="370">
        <v>0</v>
      </c>
      <c r="D180" s="370">
        <v>0</v>
      </c>
      <c r="E180" s="370">
        <v>4.773819E-2</v>
      </c>
      <c r="F180" s="370">
        <v>4.773819E-2</v>
      </c>
      <c r="G180" s="370">
        <v>0</v>
      </c>
      <c r="H180" s="371">
        <v>0</v>
      </c>
      <c r="I180" s="370">
        <v>3.8204864999999998E-3</v>
      </c>
      <c r="J180" s="370">
        <v>1.9700000000000002E-6</v>
      </c>
      <c r="K180" s="370">
        <v>0.14858562</v>
      </c>
      <c r="L180" s="370">
        <v>4.7286920000000003E-2</v>
      </c>
      <c r="M180" s="370">
        <v>1.9233110000000001E-2</v>
      </c>
      <c r="N180" s="370">
        <v>3.2964600000000002E-3</v>
      </c>
      <c r="O180" s="370">
        <v>-3.0626300000000002E-3</v>
      </c>
      <c r="P180" s="370">
        <v>-1.331044E-2</v>
      </c>
      <c r="Q180" s="370">
        <v>-2.2623890000000001E-2</v>
      </c>
      <c r="R180" s="371">
        <v>-3.393471E-2</v>
      </c>
    </row>
    <row r="181" spans="1:18" x14ac:dyDescent="0.25">
      <c r="A181" s="385">
        <v>42614</v>
      </c>
      <c r="B181" s="370">
        <v>6.2263550000000001E-2</v>
      </c>
      <c r="C181" s="370">
        <v>0</v>
      </c>
      <c r="D181" s="370">
        <v>0</v>
      </c>
      <c r="E181" s="370">
        <v>6.2263550000000001E-2</v>
      </c>
      <c r="F181" s="370">
        <v>6.2263550000000001E-2</v>
      </c>
      <c r="G181" s="370">
        <v>0</v>
      </c>
      <c r="H181" s="371">
        <v>0</v>
      </c>
      <c r="I181" s="370">
        <v>4.9327915999999999E-3</v>
      </c>
      <c r="J181" s="370">
        <v>2.7099999999999999E-6</v>
      </c>
      <c r="K181" s="370">
        <v>0.19261549</v>
      </c>
      <c r="L181" s="370">
        <v>6.1372740000000002E-2</v>
      </c>
      <c r="M181" s="370">
        <v>2.497715E-2</v>
      </c>
      <c r="N181" s="370">
        <v>4.2829000000000001E-3</v>
      </c>
      <c r="O181" s="370">
        <v>-3.9799400000000004E-3</v>
      </c>
      <c r="P181" s="370">
        <v>-1.7304119999999999E-2</v>
      </c>
      <c r="Q181" s="370">
        <v>-2.9425420000000001E-2</v>
      </c>
      <c r="R181" s="371">
        <v>-4.4169880000000002E-2</v>
      </c>
    </row>
    <row r="182" spans="1:18" x14ac:dyDescent="0.25">
      <c r="A182" s="385">
        <v>42644</v>
      </c>
      <c r="B182" s="370">
        <v>4.4640529999999998E-2</v>
      </c>
      <c r="C182" s="370">
        <v>0</v>
      </c>
      <c r="D182" s="370">
        <v>0</v>
      </c>
      <c r="E182" s="370">
        <v>4.4640529999999998E-2</v>
      </c>
      <c r="F182" s="370">
        <v>4.4640529999999998E-2</v>
      </c>
      <c r="G182" s="370">
        <v>0</v>
      </c>
      <c r="H182" s="371">
        <v>0</v>
      </c>
      <c r="I182" s="370">
        <v>3.5725505E-3</v>
      </c>
      <c r="J182" s="370">
        <v>1.9199999999999998E-6</v>
      </c>
      <c r="K182" s="370">
        <v>0.13696757000000001</v>
      </c>
      <c r="L182" s="370">
        <v>4.3689239999999997E-2</v>
      </c>
      <c r="M182" s="370">
        <v>1.7795040000000002E-2</v>
      </c>
      <c r="N182" s="370">
        <v>3.0533700000000001E-3</v>
      </c>
      <c r="O182" s="370">
        <v>-2.8383000000000002E-3</v>
      </c>
      <c r="P182" s="370">
        <v>-1.234793E-2</v>
      </c>
      <c r="Q182" s="370">
        <v>-2.1011910000000002E-2</v>
      </c>
      <c r="R182" s="371">
        <v>-3.1576149999999997E-2</v>
      </c>
    </row>
    <row r="183" spans="1:18" x14ac:dyDescent="0.25">
      <c r="A183" s="385">
        <v>42675</v>
      </c>
      <c r="B183" s="370">
        <v>2.8016429999999998E-2</v>
      </c>
      <c r="C183" s="370">
        <v>0</v>
      </c>
      <c r="D183" s="370">
        <v>0</v>
      </c>
      <c r="E183" s="370">
        <v>2.8016429999999998E-2</v>
      </c>
      <c r="F183" s="370">
        <v>2.8016429999999998E-2</v>
      </c>
      <c r="G183" s="370">
        <v>0</v>
      </c>
      <c r="H183" s="371">
        <v>0</v>
      </c>
      <c r="I183" s="370">
        <v>2.4486626000000001E-3</v>
      </c>
      <c r="J183" s="370">
        <v>9.0999999999999997E-7</v>
      </c>
      <c r="K183" s="370">
        <v>8.4195500000000006E-2</v>
      </c>
      <c r="L183" s="370">
        <v>2.6907170000000001E-2</v>
      </c>
      <c r="M183" s="370">
        <v>1.098326E-2</v>
      </c>
      <c r="N183" s="370">
        <v>1.8879400000000001E-3</v>
      </c>
      <c r="O183" s="370">
        <v>-1.7564799999999999E-3</v>
      </c>
      <c r="P183" s="370">
        <v>-7.6542099999999998E-3</v>
      </c>
      <c r="Q183" s="370">
        <v>-1.304931E-2</v>
      </c>
      <c r="R183" s="371">
        <v>-1.9670099999999999E-2</v>
      </c>
    </row>
    <row r="184" spans="1:18" x14ac:dyDescent="0.25">
      <c r="A184" s="385">
        <v>42705</v>
      </c>
      <c r="B184" s="370">
        <v>2.7537869999999999E-2</v>
      </c>
      <c r="C184" s="370">
        <v>0</v>
      </c>
      <c r="D184" s="370">
        <v>0</v>
      </c>
      <c r="E184" s="370">
        <v>2.7537869999999999E-2</v>
      </c>
      <c r="F184" s="370">
        <v>2.7537869999999999E-2</v>
      </c>
      <c r="G184" s="370">
        <v>0</v>
      </c>
      <c r="H184" s="371">
        <v>0</v>
      </c>
      <c r="I184" s="370">
        <v>2.5939951E-3</v>
      </c>
      <c r="J184" s="370">
        <v>6.1999999999999999E-7</v>
      </c>
      <c r="K184" s="370">
        <v>8.0972580000000002E-2</v>
      </c>
      <c r="L184" s="370">
        <v>2.5954040000000001E-2</v>
      </c>
      <c r="M184" s="370">
        <v>1.061835E-2</v>
      </c>
      <c r="N184" s="370">
        <v>1.8285199999999999E-3</v>
      </c>
      <c r="O184" s="370">
        <v>-1.70268E-3</v>
      </c>
      <c r="P184" s="370">
        <v>-7.4319599999999996E-3</v>
      </c>
      <c r="Q184" s="370">
        <v>-1.269382E-2</v>
      </c>
      <c r="R184" s="371">
        <v>-1.9191550000000002E-2</v>
      </c>
    </row>
    <row r="185" spans="1:18" x14ac:dyDescent="0.25">
      <c r="A185" s="385">
        <v>42736</v>
      </c>
      <c r="B185" s="370">
        <v>3.2172909999999999E-2</v>
      </c>
      <c r="C185" s="370">
        <v>0</v>
      </c>
      <c r="D185" s="370">
        <v>0</v>
      </c>
      <c r="E185" s="370">
        <v>3.2172909999999999E-2</v>
      </c>
      <c r="F185" s="370">
        <v>3.2172909999999999E-2</v>
      </c>
      <c r="G185" s="370">
        <v>0</v>
      </c>
      <c r="H185" s="371">
        <v>0</v>
      </c>
      <c r="I185" s="370">
        <v>2.9953458999999998E-3</v>
      </c>
      <c r="J185" s="370">
        <v>8.0999999999999997E-7</v>
      </c>
      <c r="K185" s="370">
        <v>9.1398789999999994E-2</v>
      </c>
      <c r="L185" s="370">
        <v>2.9559120000000001E-2</v>
      </c>
      <c r="M185" s="370">
        <v>1.213988E-2</v>
      </c>
      <c r="N185" s="370">
        <v>2.0962300000000001E-3</v>
      </c>
      <c r="O185" s="370">
        <v>-1.9543899999999999E-3</v>
      </c>
      <c r="P185" s="370">
        <v>-8.5500300000000001E-3</v>
      </c>
      <c r="Q185" s="370">
        <v>-1.4639370000000001E-2</v>
      </c>
      <c r="R185" s="371">
        <v>-2.2217779999999999E-2</v>
      </c>
    </row>
    <row r="186" spans="1:18" x14ac:dyDescent="0.25">
      <c r="A186" s="385">
        <v>42767</v>
      </c>
      <c r="B186" s="370">
        <v>3.3889460000000003E-2</v>
      </c>
      <c r="C186" s="370">
        <v>0</v>
      </c>
      <c r="D186" s="370">
        <v>0</v>
      </c>
      <c r="E186" s="370">
        <v>3.3889460000000003E-2</v>
      </c>
      <c r="F186" s="370">
        <v>3.3889460000000003E-2</v>
      </c>
      <c r="G186" s="370">
        <v>0</v>
      </c>
      <c r="H186" s="371">
        <v>0</v>
      </c>
      <c r="I186" s="370">
        <v>2.9920493999999998E-3</v>
      </c>
      <c r="J186" s="370">
        <v>1.1400000000000001E-6</v>
      </c>
      <c r="K186" s="370">
        <v>9.6591350000000006E-2</v>
      </c>
      <c r="L186" s="370">
        <v>3.1237319999999999E-2</v>
      </c>
      <c r="M186" s="370">
        <v>1.2823920000000001E-2</v>
      </c>
      <c r="N186" s="370">
        <v>2.2135700000000002E-3</v>
      </c>
      <c r="O186" s="370">
        <v>-2.0634500000000001E-3</v>
      </c>
      <c r="P186" s="370">
        <v>-9.0241799999999997E-3</v>
      </c>
      <c r="Q186" s="370">
        <v>-1.544564E-2</v>
      </c>
      <c r="R186" s="371">
        <v>-2.3428239999999999E-2</v>
      </c>
    </row>
    <row r="187" spans="1:18" x14ac:dyDescent="0.25">
      <c r="A187" s="385">
        <v>42795</v>
      </c>
      <c r="B187" s="370">
        <v>2.45679E-2</v>
      </c>
      <c r="C187" s="370">
        <v>0</v>
      </c>
      <c r="D187" s="370">
        <v>0</v>
      </c>
      <c r="E187" s="370">
        <v>2.45679E-2</v>
      </c>
      <c r="F187" s="370">
        <v>2.45679E-2</v>
      </c>
      <c r="G187" s="370">
        <v>0</v>
      </c>
      <c r="H187" s="371">
        <v>0</v>
      </c>
      <c r="I187" s="370">
        <v>1.9976657999999999E-3</v>
      </c>
      <c r="J187" s="370">
        <v>1.11E-6</v>
      </c>
      <c r="K187" s="370">
        <v>7.0598289999999994E-2</v>
      </c>
      <c r="L187" s="370">
        <v>2.282317E-2</v>
      </c>
      <c r="M187" s="370">
        <v>9.3610900000000007E-3</v>
      </c>
      <c r="N187" s="370">
        <v>1.6145899999999999E-3</v>
      </c>
      <c r="O187" s="370">
        <v>-1.5045099999999999E-3</v>
      </c>
      <c r="P187" s="370">
        <v>-6.5749900000000002E-3</v>
      </c>
      <c r="Q187" s="370">
        <v>-1.1244469999999999E-2</v>
      </c>
      <c r="R187" s="371">
        <v>-1.7033570000000001E-2</v>
      </c>
    </row>
    <row r="188" spans="1:18" x14ac:dyDescent="0.25">
      <c r="A188" s="385">
        <v>42826</v>
      </c>
      <c r="B188" s="370">
        <v>5.2458770000000002E-2</v>
      </c>
      <c r="C188" s="370">
        <v>0</v>
      </c>
      <c r="D188" s="370">
        <v>0</v>
      </c>
      <c r="E188" s="370">
        <v>5.2458770000000002E-2</v>
      </c>
      <c r="F188" s="370">
        <v>5.2458770000000002E-2</v>
      </c>
      <c r="G188" s="370">
        <v>0</v>
      </c>
      <c r="H188" s="371">
        <v>0</v>
      </c>
      <c r="I188" s="370">
        <v>3.7566201E-3</v>
      </c>
      <c r="J188" s="370">
        <v>3.18E-6</v>
      </c>
      <c r="K188" s="370">
        <v>0.15253232</v>
      </c>
      <c r="L188" s="370">
        <v>4.9325809999999998E-2</v>
      </c>
      <c r="M188" s="370">
        <v>2.0205399999999998E-2</v>
      </c>
      <c r="N188" s="370">
        <v>3.4809799999999998E-3</v>
      </c>
      <c r="O188" s="370">
        <v>-3.2418E-3</v>
      </c>
      <c r="P188" s="370">
        <v>-1.4151550000000001E-2</v>
      </c>
      <c r="Q188" s="370">
        <v>-2.417128E-2</v>
      </c>
      <c r="R188" s="371">
        <v>-3.6540969999999999E-2</v>
      </c>
    </row>
    <row r="189" spans="1:18" x14ac:dyDescent="0.25">
      <c r="A189" s="385">
        <v>42856</v>
      </c>
      <c r="B189" s="370">
        <v>7.0484190000000002E-2</v>
      </c>
      <c r="C189" s="370">
        <v>0</v>
      </c>
      <c r="D189" s="370">
        <v>0</v>
      </c>
      <c r="E189" s="370">
        <v>7.0484190000000002E-2</v>
      </c>
      <c r="F189" s="370">
        <v>7.0484190000000002E-2</v>
      </c>
      <c r="G189" s="370">
        <v>0</v>
      </c>
      <c r="H189" s="371">
        <v>0</v>
      </c>
      <c r="I189" s="370">
        <v>5.0011333999999998E-3</v>
      </c>
      <c r="J189" s="370">
        <v>4.3900000000000003E-6</v>
      </c>
      <c r="K189" s="370">
        <v>0.20399700000000001</v>
      </c>
      <c r="L189" s="370">
        <v>6.6025860000000006E-2</v>
      </c>
      <c r="M189" s="370">
        <v>2.7057979999999999E-2</v>
      </c>
      <c r="N189" s="370">
        <v>4.66308E-3</v>
      </c>
      <c r="O189" s="370">
        <v>-4.3433500000000002E-3</v>
      </c>
      <c r="P189" s="370">
        <v>-1.8965880000000001E-2</v>
      </c>
      <c r="Q189" s="370">
        <v>-3.2405259999999998E-2</v>
      </c>
      <c r="R189" s="371">
        <v>-4.9016400000000002E-2</v>
      </c>
    </row>
    <row r="190" spans="1:18" x14ac:dyDescent="0.25">
      <c r="A190" s="385">
        <v>42887</v>
      </c>
      <c r="B190" s="370">
        <v>3.208416E-2</v>
      </c>
      <c r="C190" s="370">
        <v>0</v>
      </c>
      <c r="D190" s="370">
        <v>0</v>
      </c>
      <c r="E190" s="370">
        <v>3.208416E-2</v>
      </c>
      <c r="F190" s="370">
        <v>3.208416E-2</v>
      </c>
      <c r="G190" s="370">
        <v>0</v>
      </c>
      <c r="H190" s="371">
        <v>0</v>
      </c>
      <c r="I190" s="370">
        <v>2.3175843999999998E-3</v>
      </c>
      <c r="J190" s="370">
        <v>1.9599999999999999E-6</v>
      </c>
      <c r="K190" s="370">
        <v>9.2052419999999996E-2</v>
      </c>
      <c r="L190" s="370">
        <v>2.9823039999999999E-2</v>
      </c>
      <c r="M190" s="370">
        <v>1.2232170000000001E-2</v>
      </c>
      <c r="N190" s="370">
        <v>2.1095100000000002E-3</v>
      </c>
      <c r="O190" s="370">
        <v>-1.96554E-3</v>
      </c>
      <c r="P190" s="370">
        <v>-8.5883399999999999E-3</v>
      </c>
      <c r="Q190" s="370">
        <v>-1.4684910000000001E-2</v>
      </c>
      <c r="R190" s="371">
        <v>-2.2239499999999999E-2</v>
      </c>
    </row>
    <row r="191" spans="1:18" x14ac:dyDescent="0.25">
      <c r="A191" s="385">
        <v>42917</v>
      </c>
      <c r="B191" s="370">
        <v>5.089954E-2</v>
      </c>
      <c r="C191" s="370">
        <v>0</v>
      </c>
      <c r="D191" s="370">
        <v>0</v>
      </c>
      <c r="E191" s="370">
        <v>5.089954E-2</v>
      </c>
      <c r="F191" s="370">
        <v>5.089954E-2</v>
      </c>
      <c r="G191" s="370">
        <v>0</v>
      </c>
      <c r="H191" s="371">
        <v>0</v>
      </c>
      <c r="I191" s="370">
        <v>3.7515033999999999E-3</v>
      </c>
      <c r="J191" s="370">
        <v>3.0400000000000001E-6</v>
      </c>
      <c r="K191" s="370">
        <v>0.14460144999999999</v>
      </c>
      <c r="L191" s="370">
        <v>4.690366E-2</v>
      </c>
      <c r="M191" s="370">
        <v>1.9256530000000001E-2</v>
      </c>
      <c r="N191" s="370">
        <v>3.3235000000000001E-3</v>
      </c>
      <c r="O191" s="370">
        <v>-3.0978500000000001E-3</v>
      </c>
      <c r="P191" s="370">
        <v>-1.3545679999999999E-2</v>
      </c>
      <c r="Q191" s="370">
        <v>-2.3180329999999999E-2</v>
      </c>
      <c r="R191" s="371">
        <v>-3.515298E-2</v>
      </c>
    </row>
    <row r="192" spans="1:18" x14ac:dyDescent="0.25">
      <c r="A192" s="385">
        <v>42948</v>
      </c>
      <c r="B192" s="370">
        <v>4.5944470000000001E-2</v>
      </c>
      <c r="C192" s="370">
        <v>0</v>
      </c>
      <c r="D192" s="370">
        <v>0</v>
      </c>
      <c r="E192" s="370">
        <v>4.5944470000000001E-2</v>
      </c>
      <c r="F192" s="370">
        <v>4.5944470000000001E-2</v>
      </c>
      <c r="G192" s="370">
        <v>0</v>
      </c>
      <c r="H192" s="371">
        <v>0</v>
      </c>
      <c r="I192" s="370">
        <v>3.4559525000000002E-3</v>
      </c>
      <c r="J192" s="370">
        <v>2.6699999999999998E-6</v>
      </c>
      <c r="K192" s="370">
        <v>0.12931925</v>
      </c>
      <c r="L192" s="370">
        <v>4.1995810000000001E-2</v>
      </c>
      <c r="M192" s="370">
        <v>1.7257330000000001E-2</v>
      </c>
      <c r="N192" s="370">
        <v>2.9806400000000001E-3</v>
      </c>
      <c r="O192" s="370">
        <v>-2.7792400000000001E-3</v>
      </c>
      <c r="P192" s="370">
        <v>-1.216077E-2</v>
      </c>
      <c r="Q192" s="370">
        <v>-2.0826330000000001E-2</v>
      </c>
      <c r="R192" s="371">
        <v>-3.1623060000000001E-2</v>
      </c>
    </row>
    <row r="193" spans="1:18" x14ac:dyDescent="0.25">
      <c r="A193" s="385">
        <v>42979</v>
      </c>
      <c r="B193" s="370">
        <v>5.9877039999999999E-2</v>
      </c>
      <c r="C193" s="370">
        <v>0</v>
      </c>
      <c r="D193" s="370">
        <v>0</v>
      </c>
      <c r="E193" s="370">
        <v>5.9877039999999999E-2</v>
      </c>
      <c r="F193" s="370">
        <v>5.9877039999999999E-2</v>
      </c>
      <c r="G193" s="370">
        <v>0</v>
      </c>
      <c r="H193" s="371">
        <v>0</v>
      </c>
      <c r="I193" s="370">
        <v>4.4598891000000003E-3</v>
      </c>
      <c r="J193" s="370">
        <v>3.5899999999999999E-6</v>
      </c>
      <c r="K193" s="370">
        <v>0.16762495999999999</v>
      </c>
      <c r="L193" s="370">
        <v>5.4490139999999999E-2</v>
      </c>
      <c r="M193" s="370">
        <v>2.240286E-2</v>
      </c>
      <c r="N193" s="370">
        <v>3.87083E-3</v>
      </c>
      <c r="O193" s="370">
        <v>-3.6099499999999998E-3</v>
      </c>
      <c r="P193" s="370">
        <v>-1.5801010000000001E-2</v>
      </c>
      <c r="Q193" s="370">
        <v>-2.707114E-2</v>
      </c>
      <c r="R193" s="371">
        <v>-4.1132229999999999E-2</v>
      </c>
    </row>
    <row r="194" spans="1:18" x14ac:dyDescent="0.25">
      <c r="A194" s="385">
        <v>43009</v>
      </c>
      <c r="B194" s="370">
        <v>4.2950519999999999E-2</v>
      </c>
      <c r="C194" s="370">
        <v>0</v>
      </c>
      <c r="D194" s="370">
        <v>0</v>
      </c>
      <c r="E194" s="370">
        <v>4.2950519999999999E-2</v>
      </c>
      <c r="F194" s="370">
        <v>4.2950519999999999E-2</v>
      </c>
      <c r="G194" s="370">
        <v>0</v>
      </c>
      <c r="H194" s="371">
        <v>0</v>
      </c>
      <c r="I194" s="370">
        <v>3.2324570999999998E-3</v>
      </c>
      <c r="J194" s="370">
        <v>2.5500000000000001E-6</v>
      </c>
      <c r="K194" s="370">
        <v>0.11930652999999999</v>
      </c>
      <c r="L194" s="370">
        <v>3.8826779999999998E-2</v>
      </c>
      <c r="M194" s="370">
        <v>1.5975159999999999E-2</v>
      </c>
      <c r="N194" s="370">
        <v>2.7618899999999999E-3</v>
      </c>
      <c r="O194" s="370">
        <v>-2.5764799999999999E-3</v>
      </c>
      <c r="P194" s="370">
        <v>-1.128359E-2</v>
      </c>
      <c r="Q194" s="370">
        <v>-1.9343639999999999E-2</v>
      </c>
      <c r="R194" s="371">
        <v>-2.9421059999999999E-2</v>
      </c>
    </row>
    <row r="195" spans="1:18" x14ac:dyDescent="0.25">
      <c r="A195" s="385">
        <v>43040</v>
      </c>
      <c r="B195" s="370">
        <v>2.705509E-2</v>
      </c>
      <c r="C195" s="370">
        <v>0</v>
      </c>
      <c r="D195" s="370">
        <v>0</v>
      </c>
      <c r="E195" s="370">
        <v>2.705509E-2</v>
      </c>
      <c r="F195" s="370">
        <v>2.705509E-2</v>
      </c>
      <c r="G195" s="370">
        <v>0</v>
      </c>
      <c r="H195" s="371">
        <v>0</v>
      </c>
      <c r="I195" s="370">
        <v>2.2249284999999999E-3</v>
      </c>
      <c r="J195" s="370">
        <v>1.35E-6</v>
      </c>
      <c r="K195" s="370">
        <v>7.349427E-2</v>
      </c>
      <c r="L195" s="370">
        <v>2.3986670000000002E-2</v>
      </c>
      <c r="M195" s="370">
        <v>9.8917299999999996E-3</v>
      </c>
      <c r="N195" s="370">
        <v>1.7132499999999999E-3</v>
      </c>
      <c r="O195" s="370">
        <v>-1.59964E-3</v>
      </c>
      <c r="P195" s="370">
        <v>-7.0171599999999997E-3</v>
      </c>
      <c r="Q195" s="370">
        <v>-1.205209E-2</v>
      </c>
      <c r="R195" s="371">
        <v>-1.8386670000000001E-2</v>
      </c>
    </row>
    <row r="196" spans="1:18" x14ac:dyDescent="0.25">
      <c r="A196" s="385">
        <v>43070</v>
      </c>
      <c r="B196" s="370">
        <v>2.6599930000000001E-2</v>
      </c>
      <c r="C196" s="370">
        <v>0</v>
      </c>
      <c r="D196" s="370">
        <v>0</v>
      </c>
      <c r="E196" s="370">
        <v>2.6599930000000001E-2</v>
      </c>
      <c r="F196" s="370">
        <v>2.6599930000000001E-2</v>
      </c>
      <c r="G196" s="370">
        <v>0</v>
      </c>
      <c r="H196" s="371">
        <v>0</v>
      </c>
      <c r="I196" s="370">
        <v>2.365631E-3</v>
      </c>
      <c r="J196" s="370">
        <v>1.0899999999999999E-6</v>
      </c>
      <c r="K196" s="370">
        <v>7.0593929999999999E-2</v>
      </c>
      <c r="L196" s="370">
        <v>2.312579E-2</v>
      </c>
      <c r="M196" s="370">
        <v>9.5594400000000006E-3</v>
      </c>
      <c r="N196" s="370">
        <v>1.6587500000000001E-3</v>
      </c>
      <c r="O196" s="370">
        <v>-1.55013E-3</v>
      </c>
      <c r="P196" s="370">
        <v>-6.8112299999999997E-3</v>
      </c>
      <c r="Q196" s="370">
        <v>-1.172013E-2</v>
      </c>
      <c r="R196" s="371">
        <v>-1.7934229999999999E-2</v>
      </c>
    </row>
    <row r="197" spans="1:18" x14ac:dyDescent="0.25">
      <c r="A197" s="385">
        <v>43101</v>
      </c>
      <c r="B197" s="370">
        <v>0</v>
      </c>
      <c r="C197" s="370">
        <v>0</v>
      </c>
      <c r="D197" s="370">
        <v>0</v>
      </c>
      <c r="E197" s="370">
        <v>0</v>
      </c>
      <c r="F197" s="370">
        <v>0</v>
      </c>
      <c r="G197" s="370">
        <v>0</v>
      </c>
      <c r="H197" s="371">
        <v>0</v>
      </c>
      <c r="I197" s="370">
        <v>0</v>
      </c>
      <c r="J197" s="370">
        <v>0</v>
      </c>
      <c r="K197" s="370">
        <v>0</v>
      </c>
      <c r="L197" s="370">
        <v>0</v>
      </c>
      <c r="M197" s="370">
        <v>0</v>
      </c>
      <c r="N197" s="370">
        <v>0</v>
      </c>
      <c r="O197" s="370">
        <v>0</v>
      </c>
      <c r="P197" s="370">
        <v>0</v>
      </c>
      <c r="Q197" s="370">
        <v>0</v>
      </c>
      <c r="R197" s="371">
        <v>0</v>
      </c>
    </row>
    <row r="198" spans="1:18" x14ac:dyDescent="0.25">
      <c r="A198" s="385">
        <v>43132</v>
      </c>
      <c r="B198" s="370">
        <v>0</v>
      </c>
      <c r="C198" s="370">
        <v>0</v>
      </c>
      <c r="D198" s="370">
        <v>0</v>
      </c>
      <c r="E198" s="370">
        <v>0</v>
      </c>
      <c r="F198" s="370">
        <v>0</v>
      </c>
      <c r="G198" s="370">
        <v>0</v>
      </c>
      <c r="H198" s="371">
        <v>0</v>
      </c>
      <c r="I198" s="370">
        <v>0</v>
      </c>
      <c r="J198" s="370">
        <v>0</v>
      </c>
      <c r="K198" s="370">
        <v>0</v>
      </c>
      <c r="L198" s="370">
        <v>0</v>
      </c>
      <c r="M198" s="370">
        <v>0</v>
      </c>
      <c r="N198" s="370">
        <v>0</v>
      </c>
      <c r="O198" s="370">
        <v>0</v>
      </c>
      <c r="P198" s="370">
        <v>0</v>
      </c>
      <c r="Q198" s="370">
        <v>0</v>
      </c>
      <c r="R198" s="371">
        <v>0</v>
      </c>
    </row>
    <row r="199" spans="1:18" x14ac:dyDescent="0.25">
      <c r="A199" s="385">
        <v>43160</v>
      </c>
      <c r="B199" s="370">
        <v>0</v>
      </c>
      <c r="C199" s="370">
        <v>0</v>
      </c>
      <c r="D199" s="370">
        <v>0</v>
      </c>
      <c r="E199" s="370">
        <v>0</v>
      </c>
      <c r="F199" s="370">
        <v>0</v>
      </c>
      <c r="G199" s="370">
        <v>0</v>
      </c>
      <c r="H199" s="371">
        <v>0</v>
      </c>
      <c r="I199" s="370">
        <v>0</v>
      </c>
      <c r="J199" s="370">
        <v>0</v>
      </c>
      <c r="K199" s="370">
        <v>0</v>
      </c>
      <c r="L199" s="370">
        <v>0</v>
      </c>
      <c r="M199" s="370">
        <v>0</v>
      </c>
      <c r="N199" s="370">
        <v>0</v>
      </c>
      <c r="O199" s="370">
        <v>0</v>
      </c>
      <c r="P199" s="370">
        <v>0</v>
      </c>
      <c r="Q199" s="370">
        <v>0</v>
      </c>
      <c r="R199" s="371">
        <v>0</v>
      </c>
    </row>
    <row r="200" spans="1:18" x14ac:dyDescent="0.25">
      <c r="A200" s="385">
        <v>43191</v>
      </c>
      <c r="B200" s="370">
        <v>0</v>
      </c>
      <c r="C200" s="370">
        <v>0</v>
      </c>
      <c r="D200" s="370">
        <v>0</v>
      </c>
      <c r="E200" s="370">
        <v>0</v>
      </c>
      <c r="F200" s="370">
        <v>0</v>
      </c>
      <c r="G200" s="370">
        <v>0</v>
      </c>
      <c r="H200" s="371">
        <v>0</v>
      </c>
      <c r="I200" s="370">
        <v>0</v>
      </c>
      <c r="J200" s="370">
        <v>0</v>
      </c>
      <c r="K200" s="370">
        <v>0</v>
      </c>
      <c r="L200" s="370">
        <v>0</v>
      </c>
      <c r="M200" s="370">
        <v>0</v>
      </c>
      <c r="N200" s="370">
        <v>0</v>
      </c>
      <c r="O200" s="370">
        <v>0</v>
      </c>
      <c r="P200" s="370">
        <v>0</v>
      </c>
      <c r="Q200" s="370">
        <v>0</v>
      </c>
      <c r="R200" s="371">
        <v>0</v>
      </c>
    </row>
    <row r="201" spans="1:18" x14ac:dyDescent="0.25">
      <c r="A201" s="385">
        <v>43221</v>
      </c>
      <c r="B201" s="370">
        <v>0</v>
      </c>
      <c r="C201" s="370">
        <v>0</v>
      </c>
      <c r="D201" s="370">
        <v>0</v>
      </c>
      <c r="E201" s="370">
        <v>0</v>
      </c>
      <c r="F201" s="370">
        <v>0</v>
      </c>
      <c r="G201" s="370">
        <v>0</v>
      </c>
      <c r="H201" s="371">
        <v>0</v>
      </c>
      <c r="I201" s="370">
        <v>0</v>
      </c>
      <c r="J201" s="370">
        <v>0</v>
      </c>
      <c r="K201" s="370">
        <v>0</v>
      </c>
      <c r="L201" s="370">
        <v>0</v>
      </c>
      <c r="M201" s="370">
        <v>0</v>
      </c>
      <c r="N201" s="370">
        <v>0</v>
      </c>
      <c r="O201" s="370">
        <v>0</v>
      </c>
      <c r="P201" s="370">
        <v>0</v>
      </c>
      <c r="Q201" s="370">
        <v>0</v>
      </c>
      <c r="R201" s="371">
        <v>0</v>
      </c>
    </row>
    <row r="202" spans="1:18" x14ac:dyDescent="0.25">
      <c r="A202" s="385">
        <v>43252</v>
      </c>
      <c r="B202" s="370">
        <v>0</v>
      </c>
      <c r="C202" s="370">
        <v>0</v>
      </c>
      <c r="D202" s="370">
        <v>0</v>
      </c>
      <c r="E202" s="370">
        <v>0</v>
      </c>
      <c r="F202" s="370">
        <v>0</v>
      </c>
      <c r="G202" s="370">
        <v>0</v>
      </c>
      <c r="H202" s="371">
        <v>0</v>
      </c>
      <c r="I202" s="370">
        <v>0</v>
      </c>
      <c r="J202" s="370">
        <v>0</v>
      </c>
      <c r="K202" s="370">
        <v>0</v>
      </c>
      <c r="L202" s="370">
        <v>0</v>
      </c>
      <c r="M202" s="370">
        <v>0</v>
      </c>
      <c r="N202" s="370">
        <v>0</v>
      </c>
      <c r="O202" s="370">
        <v>0</v>
      </c>
      <c r="P202" s="370">
        <v>0</v>
      </c>
      <c r="Q202" s="370">
        <v>0</v>
      </c>
      <c r="R202" s="371">
        <v>0</v>
      </c>
    </row>
    <row r="203" spans="1:18" x14ac:dyDescent="0.25">
      <c r="A203" s="385">
        <v>43282</v>
      </c>
      <c r="B203" s="370">
        <v>0</v>
      </c>
      <c r="C203" s="370">
        <v>0</v>
      </c>
      <c r="D203" s="370">
        <v>0</v>
      </c>
      <c r="E203" s="370">
        <v>0</v>
      </c>
      <c r="F203" s="370">
        <v>0</v>
      </c>
      <c r="G203" s="370">
        <v>0</v>
      </c>
      <c r="H203" s="371">
        <v>0</v>
      </c>
      <c r="I203" s="370">
        <v>0</v>
      </c>
      <c r="J203" s="370">
        <v>0</v>
      </c>
      <c r="K203" s="370">
        <v>0</v>
      </c>
      <c r="L203" s="370">
        <v>0</v>
      </c>
      <c r="M203" s="370">
        <v>0</v>
      </c>
      <c r="N203" s="370">
        <v>0</v>
      </c>
      <c r="O203" s="370">
        <v>0</v>
      </c>
      <c r="P203" s="370">
        <v>0</v>
      </c>
      <c r="Q203" s="370">
        <v>0</v>
      </c>
      <c r="R203" s="371">
        <v>0</v>
      </c>
    </row>
    <row r="204" spans="1:18" x14ac:dyDescent="0.25">
      <c r="A204" s="385">
        <v>43313</v>
      </c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1">
        <v>0</v>
      </c>
      <c r="I204" s="370">
        <v>0</v>
      </c>
      <c r="J204" s="370">
        <v>0</v>
      </c>
      <c r="K204" s="370">
        <v>0</v>
      </c>
      <c r="L204" s="370">
        <v>0</v>
      </c>
      <c r="M204" s="370">
        <v>0</v>
      </c>
      <c r="N204" s="370">
        <v>0</v>
      </c>
      <c r="O204" s="370">
        <v>0</v>
      </c>
      <c r="P204" s="370">
        <v>0</v>
      </c>
      <c r="Q204" s="370">
        <v>0</v>
      </c>
      <c r="R204" s="371">
        <v>0</v>
      </c>
    </row>
    <row r="205" spans="1:18" x14ac:dyDescent="0.25">
      <c r="A205" s="385">
        <v>43344</v>
      </c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1">
        <v>0</v>
      </c>
      <c r="I205" s="370">
        <v>0</v>
      </c>
      <c r="J205" s="370">
        <v>0</v>
      </c>
      <c r="K205" s="370">
        <v>0</v>
      </c>
      <c r="L205" s="370">
        <v>0</v>
      </c>
      <c r="M205" s="370">
        <v>0</v>
      </c>
      <c r="N205" s="370">
        <v>0</v>
      </c>
      <c r="O205" s="370">
        <v>0</v>
      </c>
      <c r="P205" s="370">
        <v>0</v>
      </c>
      <c r="Q205" s="370">
        <v>0</v>
      </c>
      <c r="R205" s="371">
        <v>0</v>
      </c>
    </row>
    <row r="206" spans="1:18" x14ac:dyDescent="0.25">
      <c r="A206" s="380"/>
      <c r="B206" s="33"/>
      <c r="C206" s="33"/>
      <c r="D206" s="33"/>
      <c r="E206" s="33"/>
      <c r="F206" s="33"/>
      <c r="G206" s="33"/>
      <c r="H206" s="36"/>
      <c r="I206" s="34"/>
      <c r="R206" s="36"/>
    </row>
    <row r="207" spans="1:18" x14ac:dyDescent="0.25">
      <c r="A207" s="380"/>
      <c r="B207" s="33"/>
      <c r="C207" s="33"/>
      <c r="D207" s="33"/>
      <c r="E207" s="33"/>
      <c r="F207" s="33"/>
      <c r="G207" s="33"/>
      <c r="H207" s="36"/>
      <c r="I207" s="34"/>
      <c r="R207" s="36"/>
    </row>
    <row r="208" spans="1:18" x14ac:dyDescent="0.25">
      <c r="A208" s="380"/>
      <c r="B208" s="33"/>
      <c r="C208" s="33"/>
      <c r="D208" s="33"/>
      <c r="E208" s="33"/>
      <c r="F208" s="33"/>
      <c r="G208" s="33"/>
      <c r="H208" s="36"/>
      <c r="I208" s="34"/>
      <c r="R208" s="36"/>
    </row>
    <row r="209" spans="1:18" x14ac:dyDescent="0.25">
      <c r="A209" s="380"/>
      <c r="B209" s="33"/>
      <c r="C209" s="33"/>
      <c r="D209" s="33"/>
      <c r="E209" s="33"/>
      <c r="F209" s="33"/>
      <c r="G209" s="33"/>
      <c r="H209" s="36"/>
      <c r="I209" s="34"/>
      <c r="R209" s="36"/>
    </row>
    <row r="210" spans="1:18" x14ac:dyDescent="0.25">
      <c r="A210" s="380"/>
      <c r="B210" s="33"/>
      <c r="C210" s="33"/>
      <c r="D210" s="33"/>
      <c r="E210" s="33"/>
      <c r="F210" s="33"/>
      <c r="G210" s="33"/>
      <c r="H210" s="36"/>
      <c r="I210" s="34"/>
      <c r="R210" s="36"/>
    </row>
    <row r="211" spans="1:18" x14ac:dyDescent="0.25">
      <c r="A211" s="380"/>
      <c r="B211" s="33"/>
      <c r="C211" s="33"/>
      <c r="D211" s="33"/>
      <c r="E211" s="33"/>
      <c r="F211" s="33"/>
      <c r="G211" s="33"/>
      <c r="H211" s="36"/>
      <c r="I211" s="34"/>
      <c r="R211" s="36"/>
    </row>
    <row r="212" spans="1:18" x14ac:dyDescent="0.25">
      <c r="A212" s="380"/>
      <c r="B212" s="33"/>
      <c r="C212" s="33"/>
      <c r="D212" s="33"/>
      <c r="E212" s="33"/>
      <c r="F212" s="33"/>
      <c r="G212" s="33"/>
      <c r="H212" s="36"/>
      <c r="I212" s="34"/>
      <c r="R212" s="36"/>
    </row>
    <row r="213" spans="1:18" x14ac:dyDescent="0.25">
      <c r="A213" s="380"/>
      <c r="B213" s="33"/>
      <c r="C213" s="33"/>
      <c r="D213" s="33"/>
      <c r="E213" s="33"/>
      <c r="F213" s="33"/>
      <c r="G213" s="33"/>
      <c r="H213" s="36"/>
      <c r="I213" s="34"/>
      <c r="R213" s="36"/>
    </row>
    <row r="214" spans="1:18" x14ac:dyDescent="0.25">
      <c r="A214" s="380"/>
      <c r="B214" s="33"/>
      <c r="C214" s="33"/>
      <c r="D214" s="33"/>
      <c r="E214" s="33"/>
      <c r="F214" s="33"/>
      <c r="G214" s="33"/>
      <c r="H214" s="36"/>
      <c r="I214" s="34"/>
      <c r="R214" s="36"/>
    </row>
    <row r="215" spans="1:18" x14ac:dyDescent="0.25">
      <c r="A215" s="380"/>
      <c r="B215" s="33"/>
      <c r="C215" s="33"/>
      <c r="D215" s="33"/>
      <c r="E215" s="33"/>
      <c r="F215" s="33"/>
      <c r="G215" s="33"/>
      <c r="H215" s="36"/>
      <c r="I215" s="34"/>
      <c r="R215" s="36"/>
    </row>
    <row r="216" spans="1:18" x14ac:dyDescent="0.25">
      <c r="A216" s="380"/>
      <c r="B216" s="33"/>
      <c r="C216" s="33"/>
      <c r="D216" s="33"/>
      <c r="E216" s="33"/>
      <c r="F216" s="33"/>
      <c r="G216" s="33"/>
      <c r="H216" s="36"/>
      <c r="I216" s="34"/>
      <c r="R216" s="36"/>
    </row>
    <row r="217" spans="1:18" x14ac:dyDescent="0.25">
      <c r="A217" s="380"/>
      <c r="B217" s="33"/>
      <c r="C217" s="33"/>
      <c r="D217" s="33"/>
      <c r="E217" s="33"/>
      <c r="F217" s="33"/>
      <c r="G217" s="33"/>
      <c r="H217" s="36"/>
      <c r="I217" s="34"/>
      <c r="R217" s="36"/>
    </row>
    <row r="218" spans="1:18" x14ac:dyDescent="0.25">
      <c r="A218" s="380"/>
      <c r="B218" s="33"/>
      <c r="C218" s="33"/>
      <c r="D218" s="33"/>
      <c r="E218" s="33"/>
      <c r="F218" s="33"/>
      <c r="G218" s="33"/>
      <c r="H218" s="36"/>
      <c r="I218" s="34"/>
      <c r="R218" s="36"/>
    </row>
    <row r="219" spans="1:18" x14ac:dyDescent="0.25">
      <c r="A219" s="380"/>
      <c r="B219" s="33"/>
      <c r="C219" s="33"/>
      <c r="D219" s="33"/>
      <c r="E219" s="33"/>
      <c r="F219" s="33"/>
      <c r="G219" s="33"/>
      <c r="H219" s="36"/>
      <c r="I219" s="34"/>
      <c r="R219" s="36"/>
    </row>
    <row r="220" spans="1:18" x14ac:dyDescent="0.25">
      <c r="A220" s="380"/>
      <c r="B220" s="33"/>
      <c r="C220" s="33"/>
      <c r="D220" s="33"/>
      <c r="E220" s="33"/>
      <c r="F220" s="33"/>
      <c r="G220" s="33"/>
      <c r="H220" s="36"/>
      <c r="I220" s="34"/>
      <c r="R220" s="36"/>
    </row>
    <row r="221" spans="1:18" x14ac:dyDescent="0.25">
      <c r="A221" s="380"/>
      <c r="B221" s="33"/>
      <c r="C221" s="33"/>
      <c r="D221" s="33"/>
      <c r="E221" s="33"/>
      <c r="F221" s="33"/>
      <c r="G221" s="33"/>
      <c r="H221" s="36"/>
      <c r="I221" s="34"/>
      <c r="R221" s="36"/>
    </row>
    <row r="222" spans="1:18" x14ac:dyDescent="0.25">
      <c r="A222" s="380"/>
      <c r="B222" s="33"/>
      <c r="C222" s="33"/>
      <c r="D222" s="33"/>
      <c r="E222" s="33"/>
      <c r="F222" s="33"/>
      <c r="G222" s="33"/>
      <c r="H222" s="36"/>
      <c r="I222" s="34"/>
      <c r="R222" s="36"/>
    </row>
    <row r="223" spans="1:18" x14ac:dyDescent="0.25">
      <c r="A223" s="380"/>
      <c r="B223" s="33"/>
      <c r="C223" s="33"/>
      <c r="D223" s="33"/>
      <c r="E223" s="33"/>
      <c r="F223" s="33"/>
      <c r="G223" s="33"/>
      <c r="H223" s="36"/>
      <c r="I223" s="34"/>
      <c r="R223" s="36"/>
    </row>
    <row r="224" spans="1:18" x14ac:dyDescent="0.25">
      <c r="A224" s="380"/>
      <c r="B224" s="33"/>
      <c r="C224" s="33"/>
      <c r="D224" s="33"/>
      <c r="E224" s="33"/>
      <c r="F224" s="33"/>
      <c r="G224" s="33"/>
      <c r="H224" s="36"/>
      <c r="I224" s="34"/>
      <c r="R224" s="36"/>
    </row>
    <row r="225" spans="1:18" x14ac:dyDescent="0.25">
      <c r="A225" s="380"/>
      <c r="B225" s="33"/>
      <c r="C225" s="33"/>
      <c r="D225" s="33"/>
      <c r="E225" s="33"/>
      <c r="F225" s="33"/>
      <c r="G225" s="33"/>
      <c r="H225" s="36"/>
      <c r="I225" s="34"/>
      <c r="R225" s="36"/>
    </row>
    <row r="226" spans="1:18" x14ac:dyDescent="0.25">
      <c r="A226" s="380"/>
      <c r="B226" s="33"/>
      <c r="C226" s="33"/>
      <c r="D226" s="33"/>
      <c r="E226" s="33"/>
      <c r="F226" s="33"/>
      <c r="G226" s="33"/>
      <c r="H226" s="36"/>
      <c r="I226" s="34"/>
      <c r="R226" s="36"/>
    </row>
    <row r="227" spans="1:18" x14ac:dyDescent="0.25">
      <c r="A227" s="380"/>
      <c r="B227" s="33"/>
      <c r="C227" s="33"/>
      <c r="D227" s="33"/>
      <c r="E227" s="33"/>
      <c r="F227" s="33"/>
      <c r="G227" s="33"/>
      <c r="H227" s="36"/>
      <c r="I227" s="34"/>
      <c r="R227" s="36"/>
    </row>
    <row r="228" spans="1:18" x14ac:dyDescent="0.25">
      <c r="A228" s="380"/>
      <c r="B228" s="33"/>
      <c r="C228" s="33"/>
      <c r="D228" s="33"/>
      <c r="E228" s="33"/>
      <c r="F228" s="33"/>
      <c r="G228" s="33"/>
      <c r="H228" s="36"/>
      <c r="I228" s="34"/>
      <c r="R228" s="36"/>
    </row>
    <row r="229" spans="1:18" x14ac:dyDescent="0.25">
      <c r="A229" s="380"/>
      <c r="B229" s="33"/>
      <c r="C229" s="33"/>
      <c r="D229" s="33"/>
      <c r="E229" s="33"/>
      <c r="F229" s="33"/>
      <c r="G229" s="33"/>
      <c r="H229" s="36"/>
      <c r="I229" s="34"/>
      <c r="R229" s="36"/>
    </row>
    <row r="230" spans="1:18" x14ac:dyDescent="0.25">
      <c r="A230" s="380"/>
      <c r="B230" s="33"/>
      <c r="C230" s="33"/>
      <c r="D230" s="33"/>
      <c r="E230" s="33"/>
      <c r="F230" s="33"/>
      <c r="G230" s="33"/>
      <c r="H230" s="36"/>
      <c r="I230" s="34"/>
      <c r="R230" s="36"/>
    </row>
    <row r="231" spans="1:18" x14ac:dyDescent="0.25">
      <c r="A231" s="380"/>
      <c r="B231" s="33"/>
      <c r="C231" s="33"/>
      <c r="D231" s="33"/>
      <c r="E231" s="33"/>
      <c r="F231" s="33"/>
      <c r="G231" s="33"/>
      <c r="H231" s="36"/>
      <c r="I231" s="34"/>
      <c r="R231" s="36"/>
    </row>
    <row r="232" spans="1:18" x14ac:dyDescent="0.25">
      <c r="A232" s="380"/>
      <c r="B232" s="33"/>
      <c r="C232" s="33"/>
      <c r="D232" s="33"/>
      <c r="E232" s="33"/>
      <c r="F232" s="33"/>
      <c r="G232" s="33"/>
      <c r="H232" s="36"/>
      <c r="I232" s="34"/>
      <c r="R232" s="36"/>
    </row>
    <row r="233" spans="1:18" x14ac:dyDescent="0.25">
      <c r="A233" s="380"/>
      <c r="B233" s="33"/>
      <c r="C233" s="33"/>
      <c r="D233" s="33"/>
      <c r="E233" s="33"/>
      <c r="F233" s="33"/>
      <c r="G233" s="33"/>
      <c r="H233" s="36"/>
      <c r="I233" s="34"/>
      <c r="R233" s="36"/>
    </row>
    <row r="234" spans="1:18" x14ac:dyDescent="0.25">
      <c r="A234" s="380"/>
      <c r="B234" s="33"/>
      <c r="C234" s="33"/>
      <c r="D234" s="33"/>
      <c r="E234" s="33"/>
      <c r="F234" s="33"/>
      <c r="G234" s="33"/>
      <c r="H234" s="36"/>
      <c r="I234" s="34"/>
      <c r="R234" s="36"/>
    </row>
    <row r="235" spans="1:18" x14ac:dyDescent="0.25">
      <c r="A235" s="380"/>
      <c r="B235" s="33"/>
      <c r="C235" s="33"/>
      <c r="D235" s="33"/>
      <c r="E235" s="33"/>
      <c r="F235" s="33"/>
      <c r="G235" s="33"/>
      <c r="H235" s="36"/>
      <c r="I235" s="34"/>
      <c r="R235" s="36"/>
    </row>
    <row r="236" spans="1:18" x14ac:dyDescent="0.25">
      <c r="A236" s="380"/>
      <c r="B236" s="33"/>
      <c r="C236" s="33"/>
      <c r="D236" s="33"/>
      <c r="E236" s="33"/>
      <c r="F236" s="33"/>
      <c r="G236" s="33"/>
      <c r="H236" s="36"/>
      <c r="I236" s="34"/>
      <c r="R236" s="36"/>
    </row>
    <row r="237" spans="1:18" x14ac:dyDescent="0.25">
      <c r="A237" s="380"/>
      <c r="B237" s="33"/>
      <c r="C237" s="33"/>
      <c r="D237" s="33"/>
      <c r="E237" s="33"/>
      <c r="F237" s="33"/>
      <c r="G237" s="33"/>
      <c r="H237" s="36"/>
      <c r="I237" s="34"/>
      <c r="R237" s="36"/>
    </row>
    <row r="238" spans="1:18" x14ac:dyDescent="0.25">
      <c r="A238" s="380"/>
      <c r="B238" s="33"/>
      <c r="C238" s="33"/>
      <c r="D238" s="33"/>
      <c r="E238" s="33"/>
      <c r="F238" s="33"/>
      <c r="G238" s="33"/>
      <c r="H238" s="36"/>
      <c r="I238" s="34"/>
      <c r="R238" s="36"/>
    </row>
    <row r="239" spans="1:18" x14ac:dyDescent="0.25">
      <c r="A239" s="380"/>
      <c r="B239" s="33"/>
      <c r="C239" s="33"/>
      <c r="D239" s="33"/>
      <c r="E239" s="33"/>
      <c r="F239" s="33"/>
      <c r="G239" s="33"/>
      <c r="H239" s="36"/>
      <c r="I239" s="34"/>
      <c r="R239" s="36"/>
    </row>
    <row r="240" spans="1:18" x14ac:dyDescent="0.25">
      <c r="A240" s="380"/>
      <c r="B240" s="33"/>
      <c r="C240" s="33"/>
      <c r="D240" s="33"/>
      <c r="E240" s="33"/>
      <c r="F240" s="33"/>
      <c r="G240" s="33"/>
      <c r="H240" s="36"/>
      <c r="I240" s="34"/>
      <c r="R240" s="36"/>
    </row>
    <row r="241" spans="1:18" x14ac:dyDescent="0.25">
      <c r="A241" s="380"/>
      <c r="B241" s="33"/>
      <c r="C241" s="33"/>
      <c r="D241" s="33"/>
      <c r="E241" s="33"/>
      <c r="F241" s="33"/>
      <c r="G241" s="33"/>
      <c r="H241" s="36"/>
      <c r="I241" s="34"/>
      <c r="R241" s="36"/>
    </row>
    <row r="242" spans="1:18" x14ac:dyDescent="0.25">
      <c r="A242" s="380"/>
      <c r="B242" s="33"/>
      <c r="C242" s="33"/>
      <c r="D242" s="33"/>
      <c r="E242" s="33"/>
      <c r="F242" s="33"/>
      <c r="G242" s="33"/>
      <c r="H242" s="36"/>
      <c r="I242" s="34"/>
      <c r="R242" s="36"/>
    </row>
    <row r="243" spans="1:18" x14ac:dyDescent="0.25">
      <c r="A243" s="380"/>
      <c r="B243" s="33"/>
      <c r="C243" s="33"/>
      <c r="D243" s="33"/>
      <c r="E243" s="33"/>
      <c r="F243" s="33"/>
      <c r="G243" s="33"/>
      <c r="H243" s="36"/>
      <c r="I243" s="34"/>
      <c r="R243" s="36"/>
    </row>
    <row r="244" spans="1:18" x14ac:dyDescent="0.25">
      <c r="A244" s="380"/>
      <c r="B244" s="33"/>
      <c r="C244" s="33"/>
      <c r="D244" s="33"/>
      <c r="E244" s="33"/>
      <c r="F244" s="33"/>
      <c r="G244" s="33"/>
      <c r="H244" s="36"/>
      <c r="I244" s="34"/>
      <c r="R244" s="36"/>
    </row>
    <row r="245" spans="1:18" x14ac:dyDescent="0.25">
      <c r="A245" s="380"/>
      <c r="B245" s="33"/>
      <c r="C245" s="33"/>
      <c r="D245" s="33"/>
      <c r="E245" s="33"/>
      <c r="F245" s="33"/>
      <c r="G245" s="33"/>
      <c r="H245" s="36"/>
      <c r="I245" s="34"/>
      <c r="R245" s="36"/>
    </row>
    <row r="246" spans="1:18" x14ac:dyDescent="0.25">
      <c r="A246" s="380"/>
      <c r="B246" s="33"/>
      <c r="C246" s="33"/>
      <c r="D246" s="33"/>
      <c r="E246" s="33"/>
      <c r="F246" s="33"/>
      <c r="G246" s="33"/>
      <c r="H246" s="36"/>
      <c r="I246" s="34"/>
      <c r="R246" s="36"/>
    </row>
    <row r="247" spans="1:18" x14ac:dyDescent="0.25">
      <c r="A247" s="380"/>
      <c r="B247" s="33"/>
      <c r="C247" s="33"/>
      <c r="D247" s="33"/>
      <c r="E247" s="33"/>
      <c r="F247" s="33"/>
      <c r="G247" s="33"/>
      <c r="H247" s="36"/>
      <c r="I247" s="34"/>
      <c r="R247" s="36"/>
    </row>
    <row r="248" spans="1:18" x14ac:dyDescent="0.25">
      <c r="A248" s="380"/>
      <c r="B248" s="33"/>
      <c r="C248" s="33"/>
      <c r="D248" s="33"/>
      <c r="E248" s="33"/>
      <c r="F248" s="33"/>
      <c r="G248" s="33"/>
      <c r="H248" s="36"/>
      <c r="I248" s="34"/>
      <c r="R248" s="36"/>
    </row>
    <row r="249" spans="1:18" x14ac:dyDescent="0.25">
      <c r="A249" s="380"/>
      <c r="B249" s="33"/>
      <c r="C249" s="33"/>
      <c r="D249" s="33"/>
      <c r="E249" s="33"/>
      <c r="F249" s="33"/>
      <c r="G249" s="33"/>
      <c r="H249" s="36"/>
      <c r="I249" s="34"/>
      <c r="R249" s="36"/>
    </row>
    <row r="250" spans="1:18" x14ac:dyDescent="0.25">
      <c r="A250" s="380"/>
      <c r="B250" s="33"/>
      <c r="C250" s="33"/>
      <c r="D250" s="33"/>
      <c r="E250" s="33"/>
      <c r="F250" s="33"/>
      <c r="G250" s="33"/>
      <c r="H250" s="36"/>
      <c r="I250" s="34"/>
      <c r="R250" s="36"/>
    </row>
    <row r="251" spans="1:18" x14ac:dyDescent="0.25">
      <c r="A251" s="380"/>
      <c r="B251" s="33"/>
      <c r="C251" s="33"/>
      <c r="D251" s="33"/>
      <c r="E251" s="33"/>
      <c r="F251" s="33"/>
      <c r="G251" s="33"/>
      <c r="H251" s="36"/>
      <c r="I251" s="34"/>
      <c r="R251" s="36"/>
    </row>
    <row r="252" spans="1:18" x14ac:dyDescent="0.25">
      <c r="A252" s="380"/>
      <c r="B252" s="33"/>
      <c r="C252" s="33"/>
      <c r="D252" s="33"/>
      <c r="E252" s="33"/>
      <c r="F252" s="33"/>
      <c r="G252" s="33"/>
      <c r="H252" s="36"/>
      <c r="I252" s="34"/>
      <c r="R252" s="36"/>
    </row>
    <row r="253" spans="1:18" x14ac:dyDescent="0.25">
      <c r="A253" s="380"/>
      <c r="B253" s="33"/>
      <c r="C253" s="33"/>
      <c r="D253" s="33"/>
      <c r="E253" s="33"/>
      <c r="F253" s="33"/>
      <c r="G253" s="33"/>
      <c r="H253" s="36"/>
      <c r="I253" s="34"/>
      <c r="R253" s="36"/>
    </row>
    <row r="254" spans="1:18" x14ac:dyDescent="0.25">
      <c r="A254" s="380"/>
      <c r="B254" s="33"/>
      <c r="C254" s="33"/>
      <c r="D254" s="33"/>
      <c r="E254" s="33"/>
      <c r="F254" s="33"/>
      <c r="G254" s="33"/>
      <c r="H254" s="36"/>
      <c r="I254" s="34"/>
      <c r="R254" s="36"/>
    </row>
    <row r="255" spans="1:18" x14ac:dyDescent="0.25">
      <c r="A255" s="380"/>
      <c r="B255" s="33"/>
      <c r="C255" s="33"/>
      <c r="D255" s="33"/>
      <c r="E255" s="33"/>
      <c r="F255" s="33"/>
      <c r="G255" s="33"/>
      <c r="H255" s="36"/>
      <c r="I255" s="34"/>
      <c r="R255" s="36"/>
    </row>
    <row r="256" spans="1:18" x14ac:dyDescent="0.25">
      <c r="A256" s="380"/>
      <c r="B256" s="33"/>
      <c r="C256" s="33"/>
      <c r="D256" s="33"/>
      <c r="E256" s="33"/>
      <c r="F256" s="33"/>
      <c r="G256" s="33"/>
      <c r="H256" s="36"/>
      <c r="I256" s="34"/>
      <c r="R256" s="36"/>
    </row>
    <row r="257" spans="1:18" x14ac:dyDescent="0.25">
      <c r="A257" s="380"/>
      <c r="B257" s="33"/>
      <c r="C257" s="33"/>
      <c r="D257" s="33"/>
      <c r="E257" s="33"/>
      <c r="F257" s="33"/>
      <c r="G257" s="33"/>
      <c r="H257" s="36"/>
      <c r="I257" s="34"/>
      <c r="R257" s="36"/>
    </row>
    <row r="258" spans="1:18" x14ac:dyDescent="0.25">
      <c r="A258" s="380"/>
      <c r="B258" s="33"/>
      <c r="C258" s="33"/>
      <c r="D258" s="33"/>
      <c r="E258" s="33"/>
      <c r="F258" s="33"/>
      <c r="G258" s="33"/>
      <c r="H258" s="36"/>
      <c r="I258" s="34"/>
      <c r="R258" s="36"/>
    </row>
    <row r="259" spans="1:18" x14ac:dyDescent="0.25">
      <c r="A259" s="380"/>
      <c r="B259" s="33"/>
      <c r="C259" s="33"/>
      <c r="D259" s="33"/>
      <c r="E259" s="33"/>
      <c r="F259" s="33"/>
      <c r="G259" s="33"/>
      <c r="H259" s="36"/>
      <c r="I259" s="34"/>
      <c r="R259" s="36"/>
    </row>
    <row r="260" spans="1:18" x14ac:dyDescent="0.25">
      <c r="A260" s="380"/>
      <c r="B260" s="33"/>
      <c r="C260" s="33"/>
      <c r="D260" s="33"/>
      <c r="E260" s="33"/>
      <c r="F260" s="33"/>
      <c r="G260" s="33"/>
      <c r="H260" s="36"/>
      <c r="I260" s="34"/>
      <c r="R260" s="36"/>
    </row>
    <row r="261" spans="1:18" x14ac:dyDescent="0.25">
      <c r="A261" s="380"/>
      <c r="B261" s="33"/>
      <c r="C261" s="33"/>
      <c r="D261" s="33"/>
      <c r="E261" s="33"/>
      <c r="F261" s="33"/>
      <c r="G261" s="33"/>
      <c r="H261" s="36"/>
      <c r="I261" s="34"/>
      <c r="R261" s="36"/>
    </row>
    <row r="262" spans="1:18" x14ac:dyDescent="0.25">
      <c r="A262" s="380"/>
      <c r="B262" s="33"/>
      <c r="C262" s="33"/>
      <c r="D262" s="33"/>
      <c r="E262" s="33"/>
      <c r="F262" s="33"/>
      <c r="G262" s="33"/>
      <c r="H262" s="36"/>
      <c r="I262" s="34"/>
      <c r="R262" s="36"/>
    </row>
    <row r="263" spans="1:18" x14ac:dyDescent="0.25">
      <c r="A263" s="380"/>
      <c r="B263" s="33"/>
      <c r="C263" s="33"/>
      <c r="D263" s="33"/>
      <c r="E263" s="33"/>
      <c r="F263" s="33"/>
      <c r="G263" s="33"/>
      <c r="H263" s="36"/>
      <c r="I263" s="34"/>
      <c r="R263" s="36"/>
    </row>
    <row r="264" spans="1:18" x14ac:dyDescent="0.25">
      <c r="A264" s="380"/>
      <c r="B264" s="33"/>
      <c r="C264" s="33"/>
      <c r="D264" s="33"/>
      <c r="E264" s="33"/>
      <c r="F264" s="33"/>
      <c r="G264" s="33"/>
      <c r="H264" s="36"/>
      <c r="I264" s="34"/>
      <c r="R264" s="36"/>
    </row>
    <row r="265" spans="1:18" x14ac:dyDescent="0.25">
      <c r="A265" s="380"/>
      <c r="B265" s="33"/>
      <c r="C265" s="33"/>
      <c r="D265" s="33"/>
      <c r="E265" s="33"/>
      <c r="F265" s="33"/>
      <c r="G265" s="33"/>
      <c r="H265" s="36"/>
      <c r="I265" s="34"/>
      <c r="R265" s="36"/>
    </row>
    <row r="266" spans="1:18" x14ac:dyDescent="0.25">
      <c r="A266" s="380"/>
      <c r="B266" s="33"/>
      <c r="C266" s="33"/>
      <c r="D266" s="33"/>
      <c r="E266" s="33"/>
      <c r="F266" s="33"/>
      <c r="G266" s="33"/>
      <c r="H266" s="36"/>
      <c r="I266" s="34"/>
      <c r="R266" s="36"/>
    </row>
    <row r="267" spans="1:18" x14ac:dyDescent="0.25">
      <c r="A267" s="380"/>
      <c r="B267" s="33"/>
      <c r="C267" s="33"/>
      <c r="D267" s="33"/>
      <c r="E267" s="33"/>
      <c r="F267" s="33"/>
      <c r="G267" s="33"/>
      <c r="H267" s="36"/>
      <c r="I267" s="34"/>
      <c r="R267" s="36"/>
    </row>
    <row r="268" spans="1:18" x14ac:dyDescent="0.25">
      <c r="A268" s="380"/>
      <c r="B268" s="33"/>
      <c r="C268" s="33"/>
      <c r="D268" s="33"/>
      <c r="E268" s="33"/>
      <c r="F268" s="33"/>
      <c r="G268" s="33"/>
      <c r="H268" s="36"/>
      <c r="I268" s="34"/>
      <c r="R268" s="36"/>
    </row>
    <row r="269" spans="1:18" x14ac:dyDescent="0.25">
      <c r="A269" s="380"/>
      <c r="B269" s="33"/>
      <c r="C269" s="33"/>
      <c r="D269" s="33"/>
      <c r="E269" s="33"/>
      <c r="F269" s="33"/>
      <c r="G269" s="33"/>
      <c r="H269" s="36"/>
      <c r="I269" s="34"/>
      <c r="R269" s="36"/>
    </row>
    <row r="270" spans="1:18" x14ac:dyDescent="0.25">
      <c r="A270" s="380"/>
      <c r="B270" s="33"/>
      <c r="C270" s="33"/>
      <c r="D270" s="33"/>
      <c r="E270" s="33"/>
      <c r="F270" s="33"/>
      <c r="G270" s="33"/>
      <c r="H270" s="36"/>
      <c r="I270" s="34"/>
      <c r="R270" s="36"/>
    </row>
    <row r="271" spans="1:18" x14ac:dyDescent="0.25">
      <c r="A271" s="380"/>
      <c r="B271" s="33"/>
      <c r="C271" s="33"/>
      <c r="D271" s="33"/>
      <c r="E271" s="33"/>
      <c r="F271" s="33"/>
      <c r="G271" s="33"/>
      <c r="H271" s="36"/>
      <c r="I271" s="34"/>
      <c r="R271" s="36"/>
    </row>
    <row r="272" spans="1:18" x14ac:dyDescent="0.25">
      <c r="A272" s="380"/>
      <c r="B272" s="33"/>
      <c r="C272" s="33"/>
      <c r="D272" s="33"/>
      <c r="E272" s="33"/>
      <c r="F272" s="33"/>
      <c r="G272" s="33"/>
      <c r="H272" s="36"/>
      <c r="I272" s="34"/>
      <c r="R272" s="36"/>
    </row>
    <row r="273" spans="1:18" x14ac:dyDescent="0.25">
      <c r="A273" s="380"/>
      <c r="B273" s="33"/>
      <c r="C273" s="33"/>
      <c r="D273" s="33"/>
      <c r="E273" s="33"/>
      <c r="F273" s="33"/>
      <c r="G273" s="33"/>
      <c r="H273" s="36"/>
      <c r="I273" s="34"/>
      <c r="R273" s="36"/>
    </row>
    <row r="274" spans="1:18" x14ac:dyDescent="0.25">
      <c r="A274" s="380"/>
      <c r="B274" s="33"/>
      <c r="C274" s="33"/>
      <c r="D274" s="33"/>
      <c r="E274" s="33"/>
      <c r="F274" s="33"/>
      <c r="G274" s="33"/>
      <c r="H274" s="36"/>
      <c r="I274" s="34"/>
      <c r="R274" s="36"/>
    </row>
    <row r="275" spans="1:18" x14ac:dyDescent="0.25">
      <c r="A275" s="380"/>
      <c r="B275" s="33"/>
      <c r="C275" s="33"/>
      <c r="D275" s="33"/>
      <c r="E275" s="33"/>
      <c r="F275" s="33"/>
      <c r="G275" s="33"/>
      <c r="H275" s="36"/>
      <c r="I275" s="34"/>
      <c r="R275" s="36"/>
    </row>
    <row r="276" spans="1:18" x14ac:dyDescent="0.25">
      <c r="A276" s="380"/>
      <c r="B276" s="33"/>
      <c r="C276" s="33"/>
      <c r="D276" s="33"/>
      <c r="E276" s="33"/>
      <c r="F276" s="33"/>
      <c r="G276" s="33"/>
      <c r="H276" s="36"/>
      <c r="I276" s="34"/>
      <c r="R276" s="36"/>
    </row>
    <row r="277" spans="1:18" x14ac:dyDescent="0.25">
      <c r="A277" s="380"/>
      <c r="B277" s="33"/>
      <c r="C277" s="33"/>
      <c r="D277" s="33"/>
      <c r="E277" s="33"/>
      <c r="F277" s="33"/>
      <c r="G277" s="33"/>
      <c r="H277" s="36"/>
      <c r="I277" s="34"/>
      <c r="R277" s="36"/>
    </row>
    <row r="278" spans="1:18" x14ac:dyDescent="0.25">
      <c r="A278" s="380"/>
      <c r="B278" s="33"/>
      <c r="C278" s="33"/>
      <c r="D278" s="33"/>
      <c r="E278" s="33"/>
      <c r="F278" s="33"/>
      <c r="G278" s="33"/>
      <c r="H278" s="36"/>
      <c r="I278" s="34"/>
      <c r="R278" s="36"/>
    </row>
    <row r="279" spans="1:18" x14ac:dyDescent="0.25">
      <c r="A279" s="380"/>
      <c r="B279" s="33"/>
      <c r="C279" s="33"/>
      <c r="D279" s="33"/>
      <c r="E279" s="33"/>
      <c r="F279" s="33"/>
      <c r="G279" s="33"/>
      <c r="H279" s="36"/>
      <c r="I279" s="34"/>
      <c r="R279" s="36"/>
    </row>
    <row r="280" spans="1:18" x14ac:dyDescent="0.25">
      <c r="A280" s="380"/>
      <c r="B280" s="33"/>
      <c r="C280" s="33"/>
      <c r="D280" s="33"/>
      <c r="E280" s="33"/>
      <c r="F280" s="33"/>
      <c r="G280" s="33"/>
      <c r="H280" s="36"/>
      <c r="I280" s="34"/>
      <c r="R280" s="36"/>
    </row>
    <row r="281" spans="1:18" x14ac:dyDescent="0.25">
      <c r="A281" s="380"/>
      <c r="B281" s="33"/>
      <c r="C281" s="33"/>
      <c r="D281" s="33"/>
      <c r="E281" s="33"/>
      <c r="F281" s="33"/>
      <c r="G281" s="33"/>
      <c r="H281" s="36"/>
      <c r="I281" s="34"/>
      <c r="R281" s="36"/>
    </row>
    <row r="282" spans="1:18" x14ac:dyDescent="0.25">
      <c r="A282" s="380"/>
      <c r="B282" s="33"/>
      <c r="C282" s="33"/>
      <c r="D282" s="33"/>
      <c r="E282" s="33"/>
      <c r="F282" s="33"/>
      <c r="G282" s="33"/>
      <c r="H282" s="36"/>
      <c r="I282" s="34"/>
      <c r="R282" s="36"/>
    </row>
    <row r="283" spans="1:18" x14ac:dyDescent="0.25">
      <c r="A283" s="380"/>
      <c r="B283" s="33"/>
      <c r="C283" s="33"/>
      <c r="D283" s="33"/>
      <c r="E283" s="33"/>
      <c r="F283" s="33"/>
      <c r="G283" s="33"/>
      <c r="H283" s="36"/>
      <c r="I283" s="34"/>
      <c r="R283" s="36"/>
    </row>
    <row r="284" spans="1:18" x14ac:dyDescent="0.25">
      <c r="A284" s="380"/>
      <c r="B284" s="33"/>
      <c r="C284" s="33"/>
      <c r="D284" s="33"/>
      <c r="E284" s="33"/>
      <c r="F284" s="33"/>
      <c r="G284" s="33"/>
      <c r="H284" s="36"/>
      <c r="I284" s="34"/>
      <c r="R284" s="36"/>
    </row>
    <row r="285" spans="1:18" x14ac:dyDescent="0.25">
      <c r="A285" s="380"/>
      <c r="B285" s="33"/>
      <c r="C285" s="33"/>
      <c r="D285" s="33"/>
      <c r="E285" s="33"/>
      <c r="F285" s="33"/>
      <c r="G285" s="33"/>
      <c r="H285" s="36"/>
      <c r="I285" s="34"/>
      <c r="R285" s="36"/>
    </row>
    <row r="286" spans="1:18" x14ac:dyDescent="0.25">
      <c r="A286" s="380"/>
      <c r="B286" s="33"/>
      <c r="C286" s="33"/>
      <c r="D286" s="33"/>
      <c r="E286" s="33"/>
      <c r="F286" s="33"/>
      <c r="G286" s="33"/>
      <c r="H286" s="36"/>
      <c r="I286" s="34"/>
      <c r="R286" s="36"/>
    </row>
    <row r="287" spans="1:18" x14ac:dyDescent="0.25">
      <c r="A287" s="380"/>
      <c r="B287" s="33"/>
      <c r="C287" s="33"/>
      <c r="D287" s="33"/>
      <c r="E287" s="33"/>
      <c r="F287" s="33"/>
      <c r="G287" s="33"/>
      <c r="H287" s="36"/>
      <c r="I287" s="34"/>
      <c r="R287" s="36"/>
    </row>
    <row r="288" spans="1:18" x14ac:dyDescent="0.25">
      <c r="A288" s="380"/>
      <c r="B288" s="33"/>
      <c r="C288" s="33"/>
      <c r="D288" s="33"/>
      <c r="E288" s="33"/>
      <c r="F288" s="33"/>
      <c r="G288" s="33"/>
      <c r="H288" s="36"/>
      <c r="I288" s="34"/>
      <c r="R288" s="36"/>
    </row>
    <row r="289" spans="1:18" x14ac:dyDescent="0.25">
      <c r="A289" s="380"/>
      <c r="B289" s="33"/>
      <c r="C289" s="33"/>
      <c r="D289" s="33"/>
      <c r="E289" s="33"/>
      <c r="F289" s="33"/>
      <c r="G289" s="33"/>
      <c r="H289" s="36"/>
      <c r="I289" s="34"/>
      <c r="R289" s="36"/>
    </row>
    <row r="290" spans="1:18" x14ac:dyDescent="0.25">
      <c r="A290" s="380"/>
      <c r="B290" s="33"/>
      <c r="C290" s="33"/>
      <c r="D290" s="33"/>
      <c r="E290" s="33"/>
      <c r="F290" s="33"/>
      <c r="G290" s="33"/>
      <c r="H290" s="36"/>
      <c r="I290" s="34"/>
      <c r="R290" s="36"/>
    </row>
    <row r="291" spans="1:18" x14ac:dyDescent="0.25">
      <c r="A291" s="380"/>
      <c r="B291" s="33"/>
      <c r="C291" s="33"/>
      <c r="D291" s="33"/>
      <c r="E291" s="33"/>
      <c r="F291" s="33"/>
      <c r="G291" s="33"/>
      <c r="H291" s="36"/>
      <c r="I291" s="34"/>
      <c r="R291" s="36"/>
    </row>
    <row r="292" spans="1:18" x14ac:dyDescent="0.25">
      <c r="A292" s="380"/>
      <c r="B292" s="33"/>
      <c r="C292" s="33"/>
      <c r="D292" s="33"/>
      <c r="E292" s="33"/>
      <c r="F292" s="33"/>
      <c r="G292" s="33"/>
      <c r="H292" s="36"/>
      <c r="I292" s="34"/>
      <c r="R292" s="36"/>
    </row>
    <row r="293" spans="1:18" x14ac:dyDescent="0.25">
      <c r="A293" s="380"/>
      <c r="B293" s="33"/>
      <c r="C293" s="33"/>
      <c r="D293" s="33"/>
      <c r="E293" s="33"/>
      <c r="F293" s="33"/>
      <c r="G293" s="33"/>
      <c r="H293" s="36"/>
      <c r="I293" s="34"/>
      <c r="R293" s="36"/>
    </row>
    <row r="294" spans="1:18" x14ac:dyDescent="0.25">
      <c r="A294" s="380"/>
      <c r="B294" s="33"/>
      <c r="C294" s="33"/>
      <c r="D294" s="33"/>
      <c r="E294" s="33"/>
      <c r="F294" s="33"/>
      <c r="G294" s="33"/>
      <c r="H294" s="36"/>
      <c r="I294" s="34"/>
      <c r="R294" s="36"/>
    </row>
    <row r="295" spans="1:18" x14ac:dyDescent="0.25">
      <c r="A295" s="380"/>
      <c r="B295" s="33"/>
      <c r="C295" s="33"/>
      <c r="D295" s="33"/>
      <c r="E295" s="33"/>
      <c r="F295" s="33"/>
      <c r="G295" s="33"/>
      <c r="H295" s="36"/>
      <c r="I295" s="34"/>
      <c r="R295" s="36"/>
    </row>
    <row r="296" spans="1:18" x14ac:dyDescent="0.25">
      <c r="A296" s="380"/>
      <c r="B296" s="33"/>
      <c r="C296" s="33"/>
      <c r="D296" s="33"/>
      <c r="E296" s="33"/>
      <c r="F296" s="33"/>
      <c r="G296" s="33"/>
      <c r="H296" s="36"/>
      <c r="I296" s="34"/>
      <c r="R296" s="36"/>
    </row>
    <row r="297" spans="1:18" x14ac:dyDescent="0.25">
      <c r="A297" s="380"/>
      <c r="B297" s="33"/>
      <c r="C297" s="33"/>
      <c r="D297" s="33"/>
      <c r="E297" s="33"/>
      <c r="F297" s="33"/>
      <c r="G297" s="33"/>
      <c r="H297" s="36"/>
      <c r="I297" s="34"/>
      <c r="R297" s="36"/>
    </row>
    <row r="298" spans="1:18" x14ac:dyDescent="0.25">
      <c r="A298" s="380"/>
      <c r="B298" s="33"/>
      <c r="C298" s="33"/>
      <c r="D298" s="33"/>
      <c r="E298" s="33"/>
      <c r="F298" s="33"/>
      <c r="G298" s="33"/>
      <c r="H298" s="36"/>
      <c r="I298" s="34"/>
      <c r="R298" s="36"/>
    </row>
    <row r="299" spans="1:18" x14ac:dyDescent="0.25">
      <c r="A299" s="380"/>
      <c r="B299" s="33"/>
      <c r="C299" s="33"/>
      <c r="D299" s="33"/>
      <c r="E299" s="33"/>
      <c r="F299" s="33"/>
      <c r="G299" s="33"/>
      <c r="H299" s="36"/>
      <c r="I299" s="34"/>
      <c r="R299" s="36"/>
    </row>
    <row r="300" spans="1:18" x14ac:dyDescent="0.25">
      <c r="A300" s="380"/>
      <c r="B300" s="33"/>
      <c r="C300" s="33"/>
      <c r="D300" s="33"/>
      <c r="E300" s="33"/>
      <c r="F300" s="33"/>
      <c r="G300" s="33"/>
      <c r="H300" s="36"/>
      <c r="I300" s="34"/>
      <c r="R300" s="36"/>
    </row>
    <row r="301" spans="1:18" x14ac:dyDescent="0.25">
      <c r="A301" s="380"/>
      <c r="B301" s="33"/>
      <c r="C301" s="33"/>
      <c r="D301" s="33"/>
      <c r="E301" s="33"/>
      <c r="F301" s="33"/>
      <c r="G301" s="33"/>
      <c r="H301" s="36"/>
      <c r="I301" s="34"/>
      <c r="R301" s="36"/>
    </row>
    <row r="302" spans="1:18" x14ac:dyDescent="0.25">
      <c r="A302" s="380"/>
      <c r="B302" s="33"/>
      <c r="C302" s="33"/>
      <c r="D302" s="33"/>
      <c r="E302" s="33"/>
      <c r="F302" s="33"/>
      <c r="G302" s="33"/>
      <c r="H302" s="36"/>
      <c r="I302" s="34"/>
      <c r="R302" s="36"/>
    </row>
    <row r="303" spans="1:18" x14ac:dyDescent="0.25">
      <c r="A303" s="380"/>
      <c r="B303" s="33"/>
      <c r="C303" s="33"/>
      <c r="D303" s="33"/>
      <c r="E303" s="33"/>
      <c r="F303" s="33"/>
      <c r="G303" s="33"/>
      <c r="H303" s="36"/>
      <c r="I303" s="34"/>
      <c r="R303" s="36"/>
    </row>
    <row r="304" spans="1:18" x14ac:dyDescent="0.25">
      <c r="A304" s="380"/>
      <c r="B304" s="33"/>
      <c r="C304" s="33"/>
      <c r="D304" s="33"/>
      <c r="E304" s="33"/>
      <c r="F304" s="33"/>
      <c r="G304" s="33"/>
      <c r="H304" s="36"/>
      <c r="I304" s="34"/>
      <c r="R304" s="36"/>
    </row>
    <row r="305" spans="1:18" x14ac:dyDescent="0.25">
      <c r="A305" s="380"/>
      <c r="B305" s="33"/>
      <c r="C305" s="33"/>
      <c r="D305" s="33"/>
      <c r="E305" s="33"/>
      <c r="F305" s="33"/>
      <c r="G305" s="33"/>
      <c r="H305" s="36"/>
      <c r="I305" s="34"/>
      <c r="R305" s="36"/>
    </row>
    <row r="306" spans="1:18" x14ac:dyDescent="0.25">
      <c r="A306" s="380"/>
      <c r="B306" s="33"/>
      <c r="C306" s="33"/>
      <c r="D306" s="33"/>
      <c r="E306" s="33"/>
      <c r="F306" s="33"/>
      <c r="G306" s="33"/>
      <c r="H306" s="36"/>
      <c r="I306" s="34"/>
      <c r="R306" s="36"/>
    </row>
    <row r="307" spans="1:18" x14ac:dyDescent="0.25">
      <c r="A307" s="380"/>
      <c r="B307" s="33"/>
      <c r="C307" s="33"/>
      <c r="D307" s="33"/>
      <c r="E307" s="33"/>
      <c r="F307" s="33"/>
      <c r="G307" s="33"/>
      <c r="H307" s="36"/>
      <c r="I307" s="34"/>
      <c r="R307" s="36"/>
    </row>
    <row r="308" spans="1:18" x14ac:dyDescent="0.25">
      <c r="A308" s="380"/>
      <c r="B308" s="33"/>
      <c r="C308" s="33"/>
      <c r="D308" s="33"/>
      <c r="E308" s="33"/>
      <c r="F308" s="33"/>
      <c r="G308" s="33"/>
      <c r="H308" s="36"/>
      <c r="I308" s="34"/>
      <c r="R308" s="36"/>
    </row>
    <row r="309" spans="1:18" x14ac:dyDescent="0.25">
      <c r="A309" s="380"/>
      <c r="B309" s="33"/>
      <c r="C309" s="33"/>
      <c r="D309" s="33"/>
      <c r="E309" s="33"/>
      <c r="F309" s="33"/>
      <c r="G309" s="33"/>
      <c r="H309" s="36"/>
      <c r="I309" s="34"/>
      <c r="R309" s="36"/>
    </row>
    <row r="310" spans="1:18" x14ac:dyDescent="0.25">
      <c r="A310" s="380"/>
      <c r="B310" s="33"/>
      <c r="C310" s="33"/>
      <c r="D310" s="33"/>
      <c r="E310" s="33"/>
      <c r="F310" s="33"/>
      <c r="G310" s="33"/>
      <c r="H310" s="36"/>
      <c r="I310" s="34"/>
      <c r="R310" s="36"/>
    </row>
    <row r="311" spans="1:18" x14ac:dyDescent="0.25">
      <c r="A311" s="380"/>
      <c r="B311" s="33"/>
      <c r="C311" s="33"/>
      <c r="D311" s="33"/>
      <c r="E311" s="33"/>
      <c r="F311" s="33"/>
      <c r="G311" s="33"/>
      <c r="H311" s="36"/>
      <c r="I311" s="34"/>
      <c r="R311" s="36"/>
    </row>
    <row r="312" spans="1:18" x14ac:dyDescent="0.25">
      <c r="A312" s="380"/>
      <c r="B312" s="33"/>
      <c r="C312" s="33"/>
      <c r="D312" s="33"/>
      <c r="E312" s="33"/>
      <c r="F312" s="33"/>
      <c r="G312" s="33"/>
      <c r="H312" s="36"/>
      <c r="I312" s="34"/>
      <c r="R312" s="36"/>
    </row>
    <row r="313" spans="1:18" x14ac:dyDescent="0.25">
      <c r="A313" s="380"/>
      <c r="B313" s="33"/>
      <c r="C313" s="33"/>
      <c r="D313" s="33"/>
      <c r="E313" s="33"/>
      <c r="F313" s="33"/>
      <c r="G313" s="33"/>
      <c r="H313" s="36"/>
      <c r="I313" s="34"/>
      <c r="R313" s="36"/>
    </row>
    <row r="314" spans="1:18" x14ac:dyDescent="0.25">
      <c r="A314" s="380"/>
      <c r="B314" s="33"/>
      <c r="C314" s="33"/>
      <c r="D314" s="33"/>
      <c r="E314" s="33"/>
      <c r="F314" s="33"/>
      <c r="G314" s="33"/>
      <c r="H314" s="36"/>
      <c r="I314" s="34"/>
      <c r="R314" s="36"/>
    </row>
    <row r="315" spans="1:18" x14ac:dyDescent="0.25">
      <c r="A315" s="380"/>
      <c r="B315" s="33"/>
      <c r="C315" s="33"/>
      <c r="D315" s="33"/>
      <c r="E315" s="33"/>
      <c r="F315" s="33"/>
      <c r="G315" s="33"/>
      <c r="H315" s="36"/>
      <c r="I315" s="34"/>
      <c r="R315" s="36"/>
    </row>
    <row r="316" spans="1:18" x14ac:dyDescent="0.25">
      <c r="A316" s="380"/>
      <c r="B316" s="33"/>
      <c r="C316" s="33"/>
      <c r="D316" s="33"/>
      <c r="E316" s="33"/>
      <c r="F316" s="33"/>
      <c r="G316" s="33"/>
      <c r="H316" s="36"/>
      <c r="I316" s="34"/>
      <c r="R316" s="36"/>
    </row>
    <row r="317" spans="1:18" x14ac:dyDescent="0.25">
      <c r="A317" s="380"/>
      <c r="B317" s="33"/>
      <c r="C317" s="33"/>
      <c r="D317" s="33"/>
      <c r="E317" s="33"/>
      <c r="F317" s="33"/>
      <c r="G317" s="33"/>
      <c r="H317" s="36"/>
      <c r="I317" s="34"/>
      <c r="R317" s="36"/>
    </row>
    <row r="318" spans="1:18" x14ac:dyDescent="0.25">
      <c r="A318" s="380"/>
      <c r="B318" s="33"/>
      <c r="C318" s="33"/>
      <c r="D318" s="33"/>
      <c r="E318" s="33"/>
      <c r="F318" s="33"/>
      <c r="G318" s="33"/>
      <c r="H318" s="36"/>
      <c r="I318" s="34"/>
      <c r="R318" s="36"/>
    </row>
    <row r="319" spans="1:18" x14ac:dyDescent="0.25">
      <c r="A319" s="380"/>
      <c r="B319" s="33"/>
      <c r="C319" s="33"/>
      <c r="D319" s="33"/>
      <c r="E319" s="33"/>
      <c r="F319" s="33"/>
      <c r="G319" s="33"/>
      <c r="H319" s="36"/>
      <c r="I319" s="34"/>
      <c r="R319" s="36"/>
    </row>
    <row r="320" spans="1:18" x14ac:dyDescent="0.25">
      <c r="A320" s="380"/>
      <c r="B320" s="33"/>
      <c r="C320" s="33"/>
      <c r="D320" s="33"/>
      <c r="E320" s="33"/>
      <c r="F320" s="33"/>
      <c r="G320" s="33"/>
      <c r="H320" s="36"/>
      <c r="I320" s="34"/>
      <c r="R320" s="36"/>
    </row>
    <row r="321" spans="1:18" x14ac:dyDescent="0.25">
      <c r="A321" s="380"/>
      <c r="B321" s="33"/>
      <c r="C321" s="33"/>
      <c r="D321" s="33"/>
      <c r="E321" s="33"/>
      <c r="F321" s="33"/>
      <c r="G321" s="33"/>
      <c r="H321" s="36"/>
      <c r="I321" s="34"/>
      <c r="R321" s="36"/>
    </row>
    <row r="322" spans="1:18" x14ac:dyDescent="0.25">
      <c r="A322" s="380"/>
      <c r="B322" s="33"/>
      <c r="C322" s="33"/>
      <c r="D322" s="33"/>
      <c r="E322" s="33"/>
      <c r="F322" s="33"/>
      <c r="G322" s="33"/>
      <c r="H322" s="36"/>
      <c r="I322" s="34"/>
      <c r="R322" s="36"/>
    </row>
    <row r="323" spans="1:18" x14ac:dyDescent="0.25">
      <c r="A323" s="380"/>
      <c r="B323" s="33"/>
      <c r="C323" s="33"/>
      <c r="D323" s="33"/>
      <c r="E323" s="33"/>
      <c r="F323" s="33"/>
      <c r="G323" s="33"/>
      <c r="H323" s="36"/>
      <c r="I323" s="34"/>
      <c r="R323" s="36"/>
    </row>
    <row r="324" spans="1:18" x14ac:dyDescent="0.25">
      <c r="A324" s="380"/>
      <c r="B324" s="33"/>
      <c r="C324" s="33"/>
      <c r="D324" s="33"/>
      <c r="E324" s="33"/>
      <c r="F324" s="33"/>
      <c r="G324" s="33"/>
      <c r="H324" s="36"/>
      <c r="I324" s="34"/>
      <c r="R324" s="36"/>
    </row>
    <row r="325" spans="1:18" x14ac:dyDescent="0.25">
      <c r="A325" s="380"/>
      <c r="B325" s="33"/>
      <c r="C325" s="33"/>
      <c r="D325" s="33"/>
      <c r="E325" s="33"/>
      <c r="F325" s="33"/>
      <c r="G325" s="33"/>
      <c r="H325" s="36"/>
      <c r="I325" s="34"/>
      <c r="R325" s="36"/>
    </row>
    <row r="326" spans="1:18" x14ac:dyDescent="0.25">
      <c r="A326" s="380"/>
      <c r="B326" s="33"/>
      <c r="C326" s="33"/>
      <c r="D326" s="33"/>
      <c r="E326" s="33"/>
      <c r="F326" s="33"/>
      <c r="G326" s="33"/>
      <c r="H326" s="36"/>
      <c r="I326" s="34"/>
      <c r="R326" s="36"/>
    </row>
    <row r="327" spans="1:18" x14ac:dyDescent="0.25">
      <c r="A327" s="380"/>
      <c r="B327" s="33"/>
      <c r="C327" s="33"/>
      <c r="D327" s="33"/>
      <c r="E327" s="33"/>
      <c r="F327" s="33"/>
      <c r="G327" s="33"/>
      <c r="H327" s="36"/>
      <c r="I327" s="34"/>
      <c r="R327" s="36"/>
    </row>
    <row r="328" spans="1:18" x14ac:dyDescent="0.25">
      <c r="A328" s="380"/>
      <c r="B328" s="33"/>
      <c r="C328" s="33"/>
      <c r="D328" s="33"/>
      <c r="E328" s="33"/>
      <c r="F328" s="33"/>
      <c r="G328" s="33"/>
      <c r="H328" s="36"/>
      <c r="I328" s="34"/>
      <c r="R328" s="36"/>
    </row>
    <row r="329" spans="1:18" x14ac:dyDescent="0.25">
      <c r="A329" s="380"/>
      <c r="B329" s="33"/>
      <c r="C329" s="33"/>
      <c r="D329" s="33"/>
      <c r="E329" s="33"/>
      <c r="F329" s="33"/>
      <c r="G329" s="33"/>
      <c r="H329" s="36"/>
      <c r="I329" s="34"/>
      <c r="R329" s="36"/>
    </row>
    <row r="330" spans="1:18" x14ac:dyDescent="0.25">
      <c r="A330" s="380"/>
      <c r="B330" s="33"/>
      <c r="C330" s="33"/>
      <c r="D330" s="33"/>
      <c r="E330" s="33"/>
      <c r="F330" s="33"/>
      <c r="G330" s="33"/>
      <c r="H330" s="36"/>
      <c r="I330" s="34"/>
      <c r="R330" s="36"/>
    </row>
    <row r="331" spans="1:18" x14ac:dyDescent="0.25">
      <c r="A331" s="380"/>
      <c r="B331" s="33"/>
      <c r="C331" s="33"/>
      <c r="D331" s="33"/>
      <c r="E331" s="33"/>
      <c r="F331" s="33"/>
      <c r="G331" s="33"/>
      <c r="H331" s="36"/>
      <c r="I331" s="34"/>
      <c r="R331" s="36"/>
    </row>
    <row r="332" spans="1:18" x14ac:dyDescent="0.25">
      <c r="A332" s="380"/>
      <c r="B332" s="33"/>
      <c r="C332" s="33"/>
      <c r="D332" s="33"/>
      <c r="E332" s="33"/>
      <c r="F332" s="33"/>
      <c r="G332" s="33"/>
      <c r="H332" s="36"/>
      <c r="I332" s="34"/>
      <c r="R332" s="36"/>
    </row>
    <row r="333" spans="1:18" x14ac:dyDescent="0.25">
      <c r="A333" s="380"/>
      <c r="B333" s="33"/>
      <c r="C333" s="33"/>
      <c r="D333" s="33"/>
      <c r="E333" s="33"/>
      <c r="F333" s="33"/>
      <c r="G333" s="33"/>
      <c r="H333" s="36"/>
      <c r="I333" s="34"/>
      <c r="R333" s="36"/>
    </row>
    <row r="334" spans="1:18" x14ac:dyDescent="0.25">
      <c r="A334" s="380"/>
      <c r="B334" s="33"/>
      <c r="C334" s="33"/>
      <c r="D334" s="33"/>
      <c r="E334" s="33"/>
      <c r="F334" s="33"/>
      <c r="G334" s="33"/>
      <c r="H334" s="36"/>
      <c r="I334" s="34"/>
      <c r="R334" s="36"/>
    </row>
    <row r="335" spans="1:18" x14ac:dyDescent="0.25">
      <c r="A335" s="380"/>
      <c r="B335" s="33"/>
      <c r="C335" s="33"/>
      <c r="D335" s="33"/>
      <c r="E335" s="33"/>
      <c r="F335" s="33"/>
      <c r="G335" s="33"/>
      <c r="H335" s="36"/>
      <c r="I335" s="34"/>
      <c r="R335" s="36"/>
    </row>
    <row r="336" spans="1:18" x14ac:dyDescent="0.25">
      <c r="A336" s="380"/>
      <c r="B336" s="33"/>
      <c r="C336" s="33"/>
      <c r="D336" s="33"/>
      <c r="E336" s="33"/>
      <c r="F336" s="33"/>
      <c r="G336" s="33"/>
      <c r="H336" s="36"/>
      <c r="I336" s="34"/>
      <c r="R336" s="36"/>
    </row>
    <row r="337" spans="1:18" x14ac:dyDescent="0.25">
      <c r="A337" s="380"/>
      <c r="B337" s="33"/>
      <c r="C337" s="33"/>
      <c r="D337" s="33"/>
      <c r="E337" s="33"/>
      <c r="F337" s="33"/>
      <c r="G337" s="33"/>
      <c r="H337" s="36"/>
      <c r="I337" s="34"/>
      <c r="R337" s="36"/>
    </row>
    <row r="338" spans="1:18" x14ac:dyDescent="0.25">
      <c r="A338" s="380"/>
      <c r="B338" s="33"/>
      <c r="C338" s="33"/>
      <c r="D338" s="33"/>
      <c r="E338" s="33"/>
      <c r="F338" s="33"/>
      <c r="G338" s="33"/>
      <c r="H338" s="36"/>
      <c r="I338" s="34"/>
      <c r="R338" s="36"/>
    </row>
    <row r="339" spans="1:18" x14ac:dyDescent="0.25">
      <c r="A339" s="380"/>
      <c r="B339" s="33"/>
      <c r="C339" s="33"/>
      <c r="D339" s="33"/>
      <c r="E339" s="33"/>
      <c r="F339" s="33"/>
      <c r="G339" s="33"/>
      <c r="H339" s="36"/>
      <c r="I339" s="34"/>
      <c r="R339" s="36"/>
    </row>
    <row r="340" spans="1:18" x14ac:dyDescent="0.25">
      <c r="A340" s="380"/>
      <c r="B340" s="33"/>
      <c r="C340" s="33"/>
      <c r="D340" s="33"/>
      <c r="E340" s="33"/>
      <c r="F340" s="33"/>
      <c r="G340" s="33"/>
      <c r="H340" s="36"/>
      <c r="I340" s="34"/>
      <c r="R340" s="36"/>
    </row>
    <row r="341" spans="1:18" x14ac:dyDescent="0.25">
      <c r="A341" s="380"/>
      <c r="B341" s="33"/>
      <c r="C341" s="33"/>
      <c r="D341" s="33"/>
      <c r="E341" s="33"/>
      <c r="F341" s="33"/>
      <c r="G341" s="33"/>
      <c r="H341" s="36"/>
      <c r="I341" s="34"/>
      <c r="R341" s="36"/>
    </row>
    <row r="342" spans="1:18" x14ac:dyDescent="0.25">
      <c r="A342" s="380"/>
      <c r="B342" s="33"/>
      <c r="C342" s="33"/>
      <c r="D342" s="33"/>
      <c r="E342" s="33"/>
      <c r="F342" s="33"/>
      <c r="G342" s="33"/>
      <c r="H342" s="36"/>
      <c r="I342" s="34"/>
      <c r="R342" s="36"/>
    </row>
    <row r="343" spans="1:18" x14ac:dyDescent="0.25">
      <c r="A343" s="380"/>
      <c r="B343" s="33"/>
      <c r="C343" s="33"/>
      <c r="D343" s="33"/>
      <c r="E343" s="33"/>
      <c r="F343" s="33"/>
      <c r="G343" s="33"/>
      <c r="H343" s="36"/>
      <c r="I343" s="34"/>
      <c r="R343" s="36"/>
    </row>
    <row r="344" spans="1:18" x14ac:dyDescent="0.25">
      <c r="A344" s="380"/>
      <c r="B344" s="33"/>
      <c r="C344" s="33"/>
      <c r="D344" s="33"/>
      <c r="E344" s="33"/>
      <c r="F344" s="33"/>
      <c r="G344" s="33"/>
      <c r="H344" s="36"/>
      <c r="I344" s="34"/>
      <c r="R344" s="36"/>
    </row>
    <row r="345" spans="1:18" x14ac:dyDescent="0.25">
      <c r="A345" s="380"/>
      <c r="B345" s="33"/>
      <c r="C345" s="33"/>
      <c r="D345" s="33"/>
      <c r="E345" s="33"/>
      <c r="F345" s="33"/>
      <c r="G345" s="33"/>
      <c r="H345" s="36"/>
      <c r="I345" s="34"/>
      <c r="R345" s="36"/>
    </row>
    <row r="346" spans="1:18" x14ac:dyDescent="0.25">
      <c r="A346" s="380"/>
      <c r="B346" s="33"/>
      <c r="C346" s="33"/>
      <c r="D346" s="33"/>
      <c r="E346" s="33"/>
      <c r="F346" s="33"/>
      <c r="G346" s="33"/>
      <c r="H346" s="36"/>
      <c r="I346" s="34"/>
      <c r="R346" s="36"/>
    </row>
    <row r="347" spans="1:18" x14ac:dyDescent="0.25">
      <c r="A347" s="380"/>
      <c r="B347" s="33"/>
      <c r="C347" s="33"/>
      <c r="D347" s="33"/>
      <c r="E347" s="33"/>
      <c r="F347" s="33"/>
      <c r="G347" s="33"/>
      <c r="H347" s="36"/>
      <c r="I347" s="34"/>
      <c r="R347" s="36"/>
    </row>
    <row r="348" spans="1:18" x14ac:dyDescent="0.25">
      <c r="A348" s="380"/>
      <c r="B348" s="33"/>
      <c r="C348" s="33"/>
      <c r="D348" s="33"/>
      <c r="E348" s="33"/>
      <c r="F348" s="33"/>
      <c r="G348" s="33"/>
      <c r="H348" s="36"/>
      <c r="I348" s="34"/>
      <c r="R348" s="36"/>
    </row>
    <row r="349" spans="1:18" x14ac:dyDescent="0.25">
      <c r="A349" s="380"/>
      <c r="B349" s="33"/>
      <c r="C349" s="33"/>
      <c r="D349" s="33"/>
      <c r="E349" s="33"/>
      <c r="F349" s="33"/>
      <c r="G349" s="33"/>
      <c r="H349" s="36"/>
      <c r="I349" s="34"/>
      <c r="R349" s="36"/>
    </row>
    <row r="350" spans="1:18" x14ac:dyDescent="0.25">
      <c r="A350" s="380"/>
      <c r="B350" s="33"/>
      <c r="C350" s="33"/>
      <c r="D350" s="33"/>
      <c r="E350" s="33"/>
      <c r="F350" s="33"/>
      <c r="G350" s="33"/>
      <c r="H350" s="36"/>
      <c r="I350" s="34"/>
      <c r="R350" s="36"/>
    </row>
    <row r="351" spans="1:18" x14ac:dyDescent="0.25">
      <c r="A351" s="380"/>
      <c r="B351" s="33"/>
      <c r="C351" s="33"/>
      <c r="D351" s="33"/>
      <c r="E351" s="33"/>
      <c r="F351" s="33"/>
      <c r="G351" s="33"/>
      <c r="H351" s="36"/>
      <c r="I351" s="34"/>
      <c r="R351" s="36"/>
    </row>
    <row r="352" spans="1:18" x14ac:dyDescent="0.25">
      <c r="A352" s="380"/>
      <c r="B352" s="33"/>
      <c r="C352" s="33"/>
      <c r="D352" s="33"/>
      <c r="E352" s="33"/>
      <c r="F352" s="33"/>
      <c r="G352" s="33"/>
      <c r="H352" s="36"/>
      <c r="I352" s="34"/>
      <c r="R352" s="36"/>
    </row>
    <row r="353" spans="1:18" x14ac:dyDescent="0.25">
      <c r="A353" s="380"/>
      <c r="B353" s="33"/>
      <c r="C353" s="33"/>
      <c r="D353" s="33"/>
      <c r="E353" s="33"/>
      <c r="F353" s="33"/>
      <c r="G353" s="33"/>
      <c r="H353" s="36"/>
      <c r="I353" s="34"/>
      <c r="R353" s="36"/>
    </row>
    <row r="354" spans="1:18" x14ac:dyDescent="0.25">
      <c r="A354" s="380"/>
      <c r="B354" s="33"/>
      <c r="C354" s="33"/>
      <c r="D354" s="33"/>
      <c r="E354" s="33"/>
      <c r="F354" s="33"/>
      <c r="G354" s="33"/>
      <c r="H354" s="36"/>
      <c r="I354" s="34"/>
      <c r="R354" s="36"/>
    </row>
    <row r="355" spans="1:18" x14ac:dyDescent="0.25">
      <c r="A355" s="380"/>
      <c r="B355" s="33"/>
      <c r="C355" s="33"/>
      <c r="D355" s="33"/>
      <c r="E355" s="33"/>
      <c r="F355" s="33"/>
      <c r="G355" s="33"/>
      <c r="H355" s="36"/>
      <c r="I355" s="34"/>
      <c r="R355" s="36"/>
    </row>
    <row r="356" spans="1:18" x14ac:dyDescent="0.25">
      <c r="A356" s="380"/>
      <c r="B356" s="33"/>
      <c r="C356" s="33"/>
      <c r="D356" s="33"/>
      <c r="E356" s="33"/>
      <c r="F356" s="33"/>
      <c r="G356" s="33"/>
      <c r="H356" s="36"/>
      <c r="I356" s="34"/>
      <c r="R356" s="36"/>
    </row>
    <row r="357" spans="1:18" x14ac:dyDescent="0.25">
      <c r="A357" s="380"/>
      <c r="B357" s="33"/>
      <c r="C357" s="33"/>
      <c r="D357" s="33"/>
      <c r="E357" s="33"/>
      <c r="F357" s="33"/>
      <c r="G357" s="33"/>
      <c r="H357" s="36"/>
      <c r="I357" s="34"/>
      <c r="R357" s="36"/>
    </row>
    <row r="358" spans="1:18" x14ac:dyDescent="0.25">
      <c r="A358" s="380"/>
      <c r="B358" s="33"/>
      <c r="C358" s="33"/>
      <c r="D358" s="33"/>
      <c r="E358" s="33"/>
      <c r="F358" s="33"/>
      <c r="G358" s="33"/>
      <c r="H358" s="36"/>
      <c r="I358" s="34"/>
      <c r="R358" s="36"/>
    </row>
    <row r="359" spans="1:18" x14ac:dyDescent="0.25">
      <c r="A359" s="380"/>
      <c r="B359" s="33"/>
      <c r="C359" s="33"/>
      <c r="D359" s="33"/>
      <c r="E359" s="33"/>
      <c r="F359" s="33"/>
      <c r="G359" s="33"/>
      <c r="H359" s="36"/>
      <c r="I359" s="34"/>
      <c r="R359" s="36"/>
    </row>
    <row r="360" spans="1:18" x14ac:dyDescent="0.25">
      <c r="A360" s="380"/>
      <c r="B360" s="33"/>
      <c r="C360" s="33"/>
      <c r="D360" s="33"/>
      <c r="E360" s="33"/>
      <c r="F360" s="33"/>
      <c r="G360" s="33"/>
      <c r="H360" s="36"/>
      <c r="I360" s="34"/>
      <c r="R360" s="36"/>
    </row>
    <row r="361" spans="1:18" x14ac:dyDescent="0.25">
      <c r="A361" s="380"/>
      <c r="B361" s="33"/>
      <c r="C361" s="33"/>
      <c r="D361" s="33"/>
      <c r="E361" s="33"/>
      <c r="F361" s="33"/>
      <c r="G361" s="33"/>
      <c r="H361" s="36"/>
      <c r="I361" s="34"/>
      <c r="R361" s="36"/>
    </row>
    <row r="362" spans="1:18" x14ac:dyDescent="0.25">
      <c r="A362" s="380"/>
      <c r="B362" s="33"/>
      <c r="C362" s="33"/>
      <c r="D362" s="33"/>
      <c r="E362" s="33"/>
      <c r="F362" s="33"/>
      <c r="G362" s="33"/>
      <c r="H362" s="36"/>
      <c r="I362" s="34"/>
      <c r="R362" s="36"/>
    </row>
    <row r="363" spans="1:18" x14ac:dyDescent="0.25">
      <c r="A363" s="380"/>
      <c r="B363" s="33"/>
      <c r="C363" s="33"/>
      <c r="D363" s="33"/>
      <c r="E363" s="33"/>
      <c r="F363" s="33"/>
      <c r="G363" s="33"/>
      <c r="H363" s="36"/>
      <c r="I363" s="34"/>
      <c r="R363" s="36"/>
    </row>
    <row r="364" spans="1:18" x14ac:dyDescent="0.25">
      <c r="A364" s="380"/>
      <c r="B364" s="33"/>
      <c r="C364" s="33"/>
      <c r="D364" s="33"/>
      <c r="E364" s="33"/>
      <c r="F364" s="33"/>
      <c r="G364" s="33"/>
      <c r="H364" s="36"/>
      <c r="I364" s="34"/>
      <c r="R364" s="36"/>
    </row>
    <row r="365" spans="1:18" x14ac:dyDescent="0.25">
      <c r="A365" s="380"/>
      <c r="B365" s="33"/>
      <c r="C365" s="33"/>
      <c r="D365" s="33"/>
      <c r="E365" s="33"/>
      <c r="F365" s="33"/>
      <c r="G365" s="33"/>
      <c r="H365" s="36"/>
      <c r="I365" s="34"/>
      <c r="R365" s="36"/>
    </row>
    <row r="366" spans="1:18" x14ac:dyDescent="0.25">
      <c r="A366" s="380"/>
      <c r="B366" s="33"/>
      <c r="C366" s="33"/>
      <c r="D366" s="33"/>
      <c r="E366" s="33"/>
      <c r="F366" s="33"/>
      <c r="G366" s="33"/>
      <c r="H366" s="36"/>
      <c r="I366" s="34"/>
      <c r="R366" s="36"/>
    </row>
    <row r="367" spans="1:18" x14ac:dyDescent="0.25">
      <c r="A367" s="380"/>
      <c r="B367" s="33"/>
      <c r="C367" s="33"/>
      <c r="D367" s="33"/>
      <c r="E367" s="33"/>
      <c r="F367" s="33"/>
      <c r="G367" s="33"/>
      <c r="H367" s="36"/>
      <c r="I367" s="34"/>
      <c r="R367" s="36"/>
    </row>
    <row r="368" spans="1:18" x14ac:dyDescent="0.25">
      <c r="A368" s="380"/>
      <c r="B368" s="33"/>
      <c r="C368" s="33"/>
      <c r="D368" s="33"/>
      <c r="E368" s="33"/>
      <c r="F368" s="33"/>
      <c r="G368" s="33"/>
      <c r="H368" s="36"/>
      <c r="I368" s="34"/>
      <c r="R368" s="36"/>
    </row>
    <row r="369" spans="1:18" x14ac:dyDescent="0.25">
      <c r="A369" s="380"/>
      <c r="B369" s="33"/>
      <c r="C369" s="33"/>
      <c r="D369" s="33"/>
      <c r="E369" s="33"/>
      <c r="F369" s="33"/>
      <c r="G369" s="33"/>
      <c r="H369" s="36"/>
      <c r="I369" s="34"/>
      <c r="R369" s="36"/>
    </row>
    <row r="370" spans="1:18" x14ac:dyDescent="0.25">
      <c r="A370" s="380"/>
      <c r="B370" s="33"/>
      <c r="C370" s="33"/>
      <c r="D370" s="33"/>
      <c r="E370" s="33"/>
      <c r="F370" s="33"/>
      <c r="G370" s="33"/>
      <c r="H370" s="36"/>
      <c r="I370" s="34"/>
      <c r="R370" s="36"/>
    </row>
    <row r="371" spans="1:18" x14ac:dyDescent="0.25">
      <c r="A371" s="380"/>
      <c r="B371" s="33"/>
      <c r="C371" s="33"/>
      <c r="D371" s="33"/>
      <c r="E371" s="33"/>
      <c r="F371" s="33"/>
      <c r="G371" s="33"/>
      <c r="H371" s="36"/>
      <c r="I371" s="34"/>
      <c r="R371" s="36"/>
    </row>
    <row r="372" spans="1:18" x14ac:dyDescent="0.25">
      <c r="A372" s="380"/>
      <c r="B372" s="33"/>
      <c r="C372" s="33"/>
      <c r="D372" s="33"/>
      <c r="E372" s="33"/>
      <c r="F372" s="33"/>
      <c r="G372" s="33"/>
      <c r="H372" s="36"/>
      <c r="I372" s="34"/>
      <c r="R372" s="36"/>
    </row>
    <row r="373" spans="1:18" x14ac:dyDescent="0.25">
      <c r="A373" s="380"/>
      <c r="B373" s="33"/>
      <c r="C373" s="33"/>
      <c r="D373" s="33"/>
      <c r="E373" s="33"/>
      <c r="F373" s="33"/>
      <c r="G373" s="33"/>
      <c r="H373" s="36"/>
      <c r="I373" s="34"/>
      <c r="R373" s="36"/>
    </row>
    <row r="374" spans="1:18" x14ac:dyDescent="0.25">
      <c r="A374" s="380"/>
      <c r="B374" s="33"/>
      <c r="C374" s="33"/>
      <c r="D374" s="33"/>
      <c r="E374" s="33"/>
      <c r="F374" s="33"/>
      <c r="G374" s="33"/>
      <c r="H374" s="36"/>
      <c r="I374" s="34"/>
      <c r="R374" s="36"/>
    </row>
    <row r="375" spans="1:18" x14ac:dyDescent="0.25">
      <c r="A375" s="380"/>
      <c r="B375" s="33"/>
      <c r="C375" s="33"/>
      <c r="D375" s="33"/>
      <c r="E375" s="33"/>
      <c r="F375" s="33"/>
      <c r="G375" s="33"/>
      <c r="H375" s="36"/>
      <c r="I375" s="34"/>
      <c r="R375" s="36"/>
    </row>
    <row r="376" spans="1:18" x14ac:dyDescent="0.25">
      <c r="A376" s="380"/>
      <c r="B376" s="33"/>
      <c r="C376" s="33"/>
      <c r="D376" s="33"/>
      <c r="E376" s="33"/>
      <c r="F376" s="33"/>
      <c r="G376" s="33"/>
      <c r="H376" s="36"/>
      <c r="I376" s="34"/>
      <c r="R376" s="36"/>
    </row>
    <row r="377" spans="1:18" x14ac:dyDescent="0.25">
      <c r="A377" s="380"/>
      <c r="B377" s="33"/>
      <c r="C377" s="33"/>
      <c r="D377" s="33"/>
      <c r="E377" s="33"/>
      <c r="F377" s="33"/>
      <c r="G377" s="33"/>
      <c r="H377" s="36"/>
      <c r="I377" s="34"/>
      <c r="R377" s="36"/>
    </row>
    <row r="378" spans="1:18" x14ac:dyDescent="0.25">
      <c r="A378" s="380"/>
      <c r="B378" s="33"/>
      <c r="C378" s="33"/>
      <c r="D378" s="33"/>
      <c r="E378" s="33"/>
      <c r="F378" s="33"/>
      <c r="G378" s="33"/>
      <c r="H378" s="36"/>
      <c r="I378" s="34"/>
      <c r="R378" s="36"/>
    </row>
    <row r="379" spans="1:18" x14ac:dyDescent="0.25">
      <c r="A379" s="380"/>
      <c r="B379" s="33"/>
      <c r="C379" s="33"/>
      <c r="D379" s="33"/>
      <c r="E379" s="33"/>
      <c r="F379" s="33"/>
      <c r="G379" s="33"/>
      <c r="H379" s="36"/>
      <c r="I379" s="34"/>
      <c r="R379" s="36"/>
    </row>
    <row r="380" spans="1:18" x14ac:dyDescent="0.25">
      <c r="A380" s="380"/>
      <c r="B380" s="33"/>
      <c r="C380" s="33"/>
      <c r="D380" s="33"/>
      <c r="E380" s="33"/>
      <c r="F380" s="33"/>
      <c r="G380" s="33"/>
      <c r="H380" s="36"/>
      <c r="I380" s="34"/>
      <c r="R380" s="36"/>
    </row>
    <row r="381" spans="1:18" x14ac:dyDescent="0.25">
      <c r="A381" s="380"/>
      <c r="B381" s="33"/>
      <c r="C381" s="33"/>
      <c r="D381" s="33"/>
      <c r="E381" s="33"/>
      <c r="F381" s="33"/>
      <c r="G381" s="33"/>
      <c r="H381" s="36"/>
      <c r="I381" s="34"/>
      <c r="R381" s="36"/>
    </row>
    <row r="382" spans="1:18" x14ac:dyDescent="0.25">
      <c r="A382" s="380"/>
      <c r="B382" s="33"/>
      <c r="C382" s="33"/>
      <c r="D382" s="33"/>
      <c r="E382" s="33"/>
      <c r="F382" s="33"/>
      <c r="G382" s="33"/>
      <c r="H382" s="36"/>
      <c r="I382" s="34"/>
      <c r="R382" s="36"/>
    </row>
    <row r="383" spans="1:18" x14ac:dyDescent="0.25">
      <c r="A383" s="380"/>
      <c r="B383" s="33"/>
      <c r="C383" s="33"/>
      <c r="D383" s="33"/>
      <c r="E383" s="33"/>
      <c r="F383" s="33"/>
      <c r="G383" s="33"/>
      <c r="H383" s="36"/>
      <c r="I383" s="34"/>
      <c r="R383" s="36"/>
    </row>
    <row r="384" spans="1:18" x14ac:dyDescent="0.25">
      <c r="A384" s="380"/>
      <c r="B384" s="33"/>
      <c r="C384" s="33"/>
      <c r="D384" s="33"/>
      <c r="E384" s="33"/>
      <c r="F384" s="33"/>
      <c r="G384" s="33"/>
      <c r="H384" s="36"/>
      <c r="I384" s="34"/>
      <c r="R384" s="36"/>
    </row>
    <row r="385" spans="1:18" x14ac:dyDescent="0.25">
      <c r="A385" s="380"/>
      <c r="B385" s="33"/>
      <c r="C385" s="33"/>
      <c r="D385" s="33"/>
      <c r="E385" s="33"/>
      <c r="F385" s="33"/>
      <c r="G385" s="33"/>
      <c r="H385" s="36"/>
      <c r="I385" s="34"/>
      <c r="R385" s="36"/>
    </row>
    <row r="386" spans="1:18" x14ac:dyDescent="0.25">
      <c r="A386" s="380"/>
      <c r="B386" s="33"/>
      <c r="C386" s="33"/>
      <c r="D386" s="33"/>
      <c r="E386" s="33"/>
      <c r="F386" s="33"/>
      <c r="G386" s="33"/>
      <c r="H386" s="36"/>
      <c r="I386" s="34"/>
      <c r="R386" s="36"/>
    </row>
    <row r="387" spans="1:18" x14ac:dyDescent="0.25">
      <c r="A387" s="380"/>
      <c r="B387" s="33"/>
      <c r="C387" s="33"/>
      <c r="D387" s="33"/>
      <c r="E387" s="33"/>
      <c r="F387" s="33"/>
      <c r="G387" s="33"/>
      <c r="H387" s="36"/>
      <c r="I387" s="34"/>
      <c r="R387" s="36"/>
    </row>
    <row r="388" spans="1:18" x14ac:dyDescent="0.25">
      <c r="A388" s="380"/>
      <c r="B388" s="33"/>
      <c r="C388" s="33"/>
      <c r="D388" s="33"/>
      <c r="E388" s="33"/>
      <c r="F388" s="33"/>
      <c r="G388" s="33"/>
      <c r="H388" s="36"/>
      <c r="I388" s="34"/>
      <c r="R388" s="36"/>
    </row>
    <row r="389" spans="1:18" x14ac:dyDescent="0.25">
      <c r="A389" s="380"/>
      <c r="B389" s="33"/>
      <c r="C389" s="33"/>
      <c r="D389" s="33"/>
      <c r="E389" s="33"/>
      <c r="F389" s="33"/>
      <c r="G389" s="33"/>
      <c r="H389" s="36"/>
      <c r="I389" s="34"/>
      <c r="R389" s="36"/>
    </row>
    <row r="390" spans="1:18" x14ac:dyDescent="0.25">
      <c r="A390" s="380"/>
      <c r="B390" s="33"/>
      <c r="C390" s="33"/>
      <c r="D390" s="33"/>
      <c r="E390" s="33"/>
      <c r="F390" s="33"/>
      <c r="G390" s="33"/>
      <c r="H390" s="36"/>
      <c r="I390" s="34"/>
      <c r="R390" s="36"/>
    </row>
    <row r="391" spans="1:18" x14ac:dyDescent="0.25">
      <c r="A391" s="380"/>
      <c r="B391" s="33"/>
      <c r="C391" s="33"/>
      <c r="D391" s="33"/>
      <c r="E391" s="33"/>
      <c r="F391" s="33"/>
      <c r="G391" s="33"/>
      <c r="H391" s="36"/>
      <c r="I391" s="34"/>
      <c r="R391" s="36"/>
    </row>
    <row r="392" spans="1:18" x14ac:dyDescent="0.25">
      <c r="A392" s="380"/>
      <c r="B392" s="33"/>
      <c r="C392" s="33"/>
      <c r="D392" s="33"/>
      <c r="E392" s="33"/>
      <c r="F392" s="33"/>
      <c r="G392" s="33"/>
      <c r="H392" s="36"/>
      <c r="I392" s="34"/>
      <c r="R392" s="36"/>
    </row>
    <row r="393" spans="1:18" x14ac:dyDescent="0.25">
      <c r="A393" s="380"/>
      <c r="B393" s="33"/>
      <c r="C393" s="33"/>
      <c r="D393" s="33"/>
      <c r="E393" s="33"/>
      <c r="F393" s="33"/>
      <c r="G393" s="33"/>
      <c r="H393" s="36"/>
      <c r="I393" s="34"/>
      <c r="R393" s="36"/>
    </row>
    <row r="394" spans="1:18" x14ac:dyDescent="0.25">
      <c r="A394" s="380"/>
      <c r="B394" s="33"/>
      <c r="C394" s="33"/>
      <c r="D394" s="33"/>
      <c r="E394" s="33"/>
      <c r="F394" s="33"/>
      <c r="G394" s="33"/>
      <c r="H394" s="36"/>
      <c r="I394" s="34"/>
      <c r="R394" s="36"/>
    </row>
    <row r="395" spans="1:18" x14ac:dyDescent="0.25">
      <c r="A395" s="380"/>
      <c r="B395" s="33"/>
      <c r="C395" s="33"/>
      <c r="D395" s="33"/>
      <c r="E395" s="33"/>
      <c r="F395" s="33"/>
      <c r="G395" s="33"/>
      <c r="H395" s="36"/>
      <c r="I395" s="34"/>
      <c r="R395" s="36"/>
    </row>
    <row r="396" spans="1:18" x14ac:dyDescent="0.25">
      <c r="A396" s="380"/>
      <c r="B396" s="33"/>
      <c r="C396" s="33"/>
      <c r="D396" s="33"/>
      <c r="E396" s="33"/>
      <c r="F396" s="33"/>
      <c r="G396" s="33"/>
      <c r="H396" s="36"/>
      <c r="I396" s="34"/>
      <c r="R396" s="36"/>
    </row>
    <row r="397" spans="1:18" x14ac:dyDescent="0.25">
      <c r="A397" s="380"/>
      <c r="B397" s="33"/>
      <c r="C397" s="33"/>
      <c r="D397" s="33"/>
      <c r="E397" s="33"/>
      <c r="F397" s="33"/>
      <c r="G397" s="33"/>
      <c r="H397" s="36"/>
      <c r="I397" s="34"/>
      <c r="R397" s="36"/>
    </row>
    <row r="398" spans="1:18" x14ac:dyDescent="0.25">
      <c r="A398" s="380"/>
      <c r="B398" s="33"/>
      <c r="C398" s="33"/>
      <c r="D398" s="33"/>
      <c r="E398" s="33"/>
      <c r="F398" s="33"/>
      <c r="G398" s="33"/>
      <c r="H398" s="36"/>
      <c r="I398" s="34"/>
      <c r="R398" s="36"/>
    </row>
    <row r="399" spans="1:18" x14ac:dyDescent="0.25">
      <c r="A399" s="380"/>
      <c r="B399" s="33"/>
      <c r="C399" s="33"/>
      <c r="D399" s="33"/>
      <c r="E399" s="33"/>
      <c r="F399" s="33"/>
      <c r="G399" s="33"/>
      <c r="H399" s="36"/>
      <c r="I399" s="34"/>
      <c r="R399" s="36"/>
    </row>
    <row r="400" spans="1:18" x14ac:dyDescent="0.25">
      <c r="A400" s="380"/>
      <c r="B400" s="33"/>
      <c r="C400" s="33"/>
      <c r="D400" s="33"/>
      <c r="E400" s="33"/>
      <c r="F400" s="33"/>
      <c r="G400" s="33"/>
      <c r="H400" s="36"/>
      <c r="I400" s="34"/>
      <c r="R400" s="36"/>
    </row>
    <row r="401" spans="1:18" x14ac:dyDescent="0.25">
      <c r="A401" s="380"/>
      <c r="B401" s="33"/>
      <c r="C401" s="33"/>
      <c r="D401" s="33"/>
      <c r="E401" s="33"/>
      <c r="F401" s="33"/>
      <c r="G401" s="33"/>
      <c r="H401" s="36"/>
      <c r="I401" s="34"/>
      <c r="R401" s="36"/>
    </row>
    <row r="402" spans="1:18" x14ac:dyDescent="0.25">
      <c r="A402" s="380"/>
      <c r="B402" s="33"/>
      <c r="C402" s="33"/>
      <c r="D402" s="33"/>
      <c r="E402" s="33"/>
      <c r="F402" s="33"/>
      <c r="G402" s="33"/>
      <c r="H402" s="36"/>
      <c r="I402" s="34"/>
      <c r="R402" s="36"/>
    </row>
    <row r="403" spans="1:18" x14ac:dyDescent="0.25">
      <c r="A403" s="380"/>
      <c r="B403" s="33"/>
      <c r="C403" s="33"/>
      <c r="D403" s="33"/>
      <c r="E403" s="33"/>
      <c r="F403" s="33"/>
      <c r="G403" s="33"/>
      <c r="H403" s="36"/>
      <c r="I403" s="34"/>
      <c r="R403" s="36"/>
    </row>
    <row r="404" spans="1:18" x14ac:dyDescent="0.25">
      <c r="A404" s="380"/>
      <c r="B404" s="33"/>
      <c r="C404" s="33"/>
      <c r="D404" s="33"/>
      <c r="E404" s="33"/>
      <c r="F404" s="33"/>
      <c r="G404" s="33"/>
      <c r="H404" s="36"/>
      <c r="I404" s="34"/>
      <c r="R404" s="36"/>
    </row>
    <row r="405" spans="1:18" x14ac:dyDescent="0.25">
      <c r="A405" s="380"/>
      <c r="B405" s="33"/>
      <c r="C405" s="33"/>
      <c r="D405" s="33"/>
      <c r="E405" s="33"/>
      <c r="F405" s="33"/>
      <c r="G405" s="33"/>
      <c r="H405" s="36"/>
      <c r="I405" s="34"/>
      <c r="R405" s="36"/>
    </row>
    <row r="406" spans="1:18" x14ac:dyDescent="0.25">
      <c r="A406" s="380"/>
      <c r="B406" s="33"/>
      <c r="C406" s="33"/>
      <c r="D406" s="33"/>
      <c r="E406" s="33"/>
      <c r="F406" s="33"/>
      <c r="G406" s="33"/>
      <c r="H406" s="36"/>
      <c r="I406" s="34"/>
      <c r="R406" s="36"/>
    </row>
    <row r="407" spans="1:18" x14ac:dyDescent="0.25">
      <c r="A407" s="380"/>
      <c r="B407" s="33"/>
      <c r="C407" s="33"/>
      <c r="D407" s="33"/>
      <c r="E407" s="33"/>
      <c r="F407" s="33"/>
      <c r="G407" s="33"/>
      <c r="H407" s="36"/>
      <c r="I407" s="34"/>
      <c r="R407" s="36"/>
    </row>
    <row r="408" spans="1:18" x14ac:dyDescent="0.25">
      <c r="A408" s="380"/>
      <c r="B408" s="33"/>
      <c r="C408" s="33"/>
      <c r="D408" s="33"/>
      <c r="E408" s="33"/>
      <c r="F408" s="33"/>
      <c r="G408" s="33"/>
      <c r="H408" s="36"/>
      <c r="I408" s="34"/>
      <c r="R408" s="36"/>
    </row>
    <row r="409" spans="1:18" x14ac:dyDescent="0.25">
      <c r="A409" s="380"/>
      <c r="B409" s="33"/>
      <c r="C409" s="33"/>
      <c r="D409" s="33"/>
      <c r="E409" s="33"/>
      <c r="F409" s="33"/>
      <c r="G409" s="33"/>
      <c r="H409" s="36"/>
      <c r="I409" s="34"/>
      <c r="R409" s="36"/>
    </row>
    <row r="410" spans="1:18" x14ac:dyDescent="0.25">
      <c r="A410" s="380"/>
      <c r="B410" s="33"/>
      <c r="C410" s="33"/>
      <c r="D410" s="33"/>
      <c r="E410" s="33"/>
      <c r="F410" s="33"/>
      <c r="G410" s="33"/>
      <c r="H410" s="36"/>
      <c r="I410" s="34"/>
      <c r="R410" s="36"/>
    </row>
    <row r="411" spans="1:18" x14ac:dyDescent="0.25">
      <c r="A411" s="380"/>
      <c r="B411" s="33"/>
      <c r="C411" s="33"/>
      <c r="D411" s="33"/>
      <c r="E411" s="33"/>
      <c r="F411" s="33"/>
      <c r="G411" s="33"/>
      <c r="H411" s="36"/>
      <c r="I411" s="34"/>
      <c r="R411" s="36"/>
    </row>
    <row r="412" spans="1:18" x14ac:dyDescent="0.25">
      <c r="A412" s="380"/>
      <c r="B412" s="33"/>
      <c r="C412" s="33"/>
      <c r="D412" s="33"/>
      <c r="E412" s="33"/>
      <c r="F412" s="33"/>
      <c r="G412" s="33"/>
      <c r="H412" s="36"/>
      <c r="I412" s="34"/>
      <c r="R412" s="36"/>
    </row>
    <row r="413" spans="1:18" x14ac:dyDescent="0.25">
      <c r="A413" s="380"/>
      <c r="B413" s="33"/>
      <c r="C413" s="33"/>
      <c r="D413" s="33"/>
      <c r="E413" s="33"/>
      <c r="F413" s="33"/>
      <c r="G413" s="33"/>
      <c r="H413" s="36"/>
      <c r="I413" s="34"/>
      <c r="R413" s="36"/>
    </row>
    <row r="414" spans="1:18" x14ac:dyDescent="0.25">
      <c r="A414" s="380"/>
      <c r="B414" s="33"/>
      <c r="C414" s="33"/>
      <c r="D414" s="33"/>
      <c r="E414" s="33"/>
      <c r="F414" s="33"/>
      <c r="G414" s="33"/>
      <c r="H414" s="36"/>
      <c r="I414" s="34"/>
      <c r="R414" s="36"/>
    </row>
    <row r="415" spans="1:18" x14ac:dyDescent="0.25">
      <c r="A415" s="380"/>
      <c r="B415" s="33"/>
      <c r="C415" s="33"/>
      <c r="D415" s="33"/>
      <c r="E415" s="33"/>
      <c r="F415" s="33"/>
      <c r="G415" s="33"/>
      <c r="H415" s="36"/>
      <c r="I415" s="34"/>
      <c r="R415" s="36"/>
    </row>
    <row r="416" spans="1:18" x14ac:dyDescent="0.25">
      <c r="A416" s="380"/>
      <c r="B416" s="33"/>
      <c r="C416" s="33"/>
      <c r="D416" s="33"/>
      <c r="E416" s="33"/>
      <c r="F416" s="33"/>
      <c r="G416" s="33"/>
      <c r="H416" s="36"/>
      <c r="I416" s="34"/>
      <c r="R416" s="36"/>
    </row>
    <row r="417" spans="1:18" x14ac:dyDescent="0.25">
      <c r="A417" s="380"/>
      <c r="B417" s="33"/>
      <c r="C417" s="33"/>
      <c r="D417" s="33"/>
      <c r="E417" s="33"/>
      <c r="F417" s="33"/>
      <c r="G417" s="33"/>
      <c r="H417" s="36"/>
      <c r="I417" s="34"/>
      <c r="R417" s="36"/>
    </row>
    <row r="418" spans="1:18" x14ac:dyDescent="0.25">
      <c r="A418" s="380"/>
      <c r="B418" s="33"/>
      <c r="C418" s="33"/>
      <c r="D418" s="33"/>
      <c r="E418" s="33"/>
      <c r="F418" s="33"/>
      <c r="G418" s="33"/>
      <c r="H418" s="36"/>
      <c r="I418" s="34"/>
      <c r="R418" s="36"/>
    </row>
    <row r="419" spans="1:18" x14ac:dyDescent="0.25">
      <c r="A419" s="380"/>
      <c r="B419" s="33"/>
      <c r="C419" s="33"/>
      <c r="D419" s="33"/>
      <c r="E419" s="33"/>
      <c r="F419" s="33"/>
      <c r="G419" s="33"/>
      <c r="H419" s="36"/>
      <c r="I419" s="34"/>
      <c r="R419" s="36"/>
    </row>
    <row r="420" spans="1:18" x14ac:dyDescent="0.25">
      <c r="A420" s="380"/>
      <c r="B420" s="33"/>
      <c r="C420" s="33"/>
      <c r="D420" s="33"/>
      <c r="E420" s="33"/>
      <c r="F420" s="33"/>
      <c r="G420" s="33"/>
      <c r="H420" s="36"/>
      <c r="I420" s="34"/>
      <c r="R420" s="36"/>
    </row>
    <row r="421" spans="1:18" x14ac:dyDescent="0.25">
      <c r="A421" s="380"/>
      <c r="B421" s="33"/>
      <c r="C421" s="33"/>
      <c r="D421" s="33"/>
      <c r="E421" s="33"/>
      <c r="F421" s="33"/>
      <c r="G421" s="33"/>
      <c r="H421" s="36"/>
      <c r="I421" s="34"/>
      <c r="R421" s="36"/>
    </row>
    <row r="422" spans="1:18" x14ac:dyDescent="0.25">
      <c r="A422" s="380"/>
      <c r="B422" s="33"/>
      <c r="C422" s="33"/>
      <c r="D422" s="33"/>
      <c r="E422" s="33"/>
      <c r="F422" s="33"/>
      <c r="G422" s="33"/>
      <c r="H422" s="36"/>
      <c r="I422" s="34"/>
      <c r="R422" s="36"/>
    </row>
    <row r="423" spans="1:18" x14ac:dyDescent="0.25">
      <c r="A423" s="380"/>
      <c r="B423" s="33"/>
      <c r="C423" s="33"/>
      <c r="D423" s="33"/>
      <c r="E423" s="33"/>
      <c r="F423" s="33"/>
      <c r="G423" s="33"/>
      <c r="H423" s="36"/>
      <c r="I423" s="34"/>
      <c r="R423" s="36"/>
    </row>
    <row r="424" spans="1:18" x14ac:dyDescent="0.25">
      <c r="A424" s="380"/>
      <c r="B424" s="33"/>
      <c r="C424" s="33"/>
      <c r="D424" s="33"/>
      <c r="E424" s="33"/>
      <c r="F424" s="33"/>
      <c r="G424" s="33"/>
      <c r="H424" s="36"/>
      <c r="I424" s="34"/>
      <c r="R424" s="36"/>
    </row>
    <row r="425" spans="1:18" x14ac:dyDescent="0.25">
      <c r="A425" s="380"/>
      <c r="B425" s="33"/>
      <c r="C425" s="33"/>
      <c r="D425" s="33"/>
      <c r="E425" s="33"/>
      <c r="F425" s="33"/>
      <c r="G425" s="33"/>
      <c r="H425" s="36"/>
      <c r="I425" s="34"/>
      <c r="R425" s="36"/>
    </row>
    <row r="426" spans="1:18" x14ac:dyDescent="0.25">
      <c r="A426" s="380"/>
      <c r="B426" s="33"/>
      <c r="C426" s="33"/>
      <c r="D426" s="33"/>
      <c r="E426" s="33"/>
      <c r="F426" s="33"/>
      <c r="G426" s="33"/>
      <c r="H426" s="36"/>
      <c r="I426" s="34"/>
      <c r="R426" s="36"/>
    </row>
    <row r="427" spans="1:18" x14ac:dyDescent="0.25">
      <c r="A427" s="380"/>
      <c r="B427" s="33"/>
      <c r="C427" s="33"/>
      <c r="D427" s="33"/>
      <c r="E427" s="33"/>
      <c r="F427" s="33"/>
      <c r="G427" s="33"/>
      <c r="H427" s="36"/>
      <c r="I427" s="34"/>
      <c r="R427" s="36"/>
    </row>
    <row r="428" spans="1:18" x14ac:dyDescent="0.25">
      <c r="A428" s="380"/>
      <c r="B428" s="33"/>
      <c r="C428" s="33"/>
      <c r="D428" s="33"/>
      <c r="E428" s="33"/>
      <c r="F428" s="33"/>
      <c r="G428" s="33"/>
      <c r="H428" s="36"/>
      <c r="I428" s="34"/>
      <c r="R428" s="36"/>
    </row>
    <row r="429" spans="1:18" x14ac:dyDescent="0.25">
      <c r="A429" s="380"/>
      <c r="B429" s="33"/>
      <c r="C429" s="33"/>
      <c r="D429" s="33"/>
      <c r="E429" s="33"/>
      <c r="F429" s="33"/>
      <c r="G429" s="33"/>
      <c r="H429" s="36"/>
      <c r="I429" s="34"/>
      <c r="R429" s="36"/>
    </row>
    <row r="430" spans="1:18" x14ac:dyDescent="0.25">
      <c r="A430" s="380"/>
      <c r="B430" s="33"/>
      <c r="C430" s="33"/>
      <c r="D430" s="33"/>
      <c r="E430" s="33"/>
      <c r="F430" s="33"/>
      <c r="G430" s="33"/>
      <c r="H430" s="36"/>
      <c r="I430" s="34"/>
      <c r="R430" s="36"/>
    </row>
    <row r="431" spans="1:18" x14ac:dyDescent="0.25">
      <c r="A431" s="380"/>
      <c r="B431" s="33"/>
      <c r="C431" s="33"/>
      <c r="D431" s="33"/>
      <c r="E431" s="33"/>
      <c r="F431" s="33"/>
      <c r="G431" s="33"/>
      <c r="H431" s="36"/>
      <c r="I431" s="34"/>
      <c r="R431" s="36"/>
    </row>
    <row r="432" spans="1:18" x14ac:dyDescent="0.25">
      <c r="A432" s="380"/>
      <c r="B432" s="33"/>
      <c r="C432" s="33"/>
      <c r="D432" s="33"/>
      <c r="E432" s="33"/>
      <c r="F432" s="33"/>
      <c r="G432" s="33"/>
      <c r="H432" s="36"/>
      <c r="I432" s="34"/>
      <c r="R432" s="36"/>
    </row>
    <row r="433" spans="1:18" x14ac:dyDescent="0.25">
      <c r="A433" s="380"/>
      <c r="B433" s="33"/>
      <c r="C433" s="33"/>
      <c r="D433" s="33"/>
      <c r="E433" s="33"/>
      <c r="F433" s="33"/>
      <c r="G433" s="33"/>
      <c r="H433" s="36"/>
      <c r="I433" s="34"/>
      <c r="R433" s="36"/>
    </row>
    <row r="434" spans="1:18" x14ac:dyDescent="0.25">
      <c r="A434" s="380"/>
      <c r="B434" s="33"/>
      <c r="C434" s="33"/>
      <c r="D434" s="33"/>
      <c r="E434" s="33"/>
      <c r="F434" s="33"/>
      <c r="G434" s="33"/>
      <c r="H434" s="36"/>
      <c r="I434" s="34"/>
      <c r="R434" s="36"/>
    </row>
    <row r="435" spans="1:18" x14ac:dyDescent="0.25">
      <c r="A435" s="380"/>
      <c r="B435" s="33"/>
      <c r="C435" s="33"/>
      <c r="D435" s="33"/>
      <c r="E435" s="33"/>
      <c r="F435" s="33"/>
      <c r="G435" s="33"/>
      <c r="H435" s="36"/>
      <c r="I435" s="34"/>
      <c r="R435" s="36"/>
    </row>
    <row r="436" spans="1:18" x14ac:dyDescent="0.25">
      <c r="A436" s="380"/>
      <c r="B436" s="33"/>
      <c r="C436" s="33"/>
      <c r="D436" s="33"/>
      <c r="E436" s="33"/>
      <c r="F436" s="33"/>
      <c r="G436" s="33"/>
      <c r="H436" s="36"/>
      <c r="I436" s="34"/>
      <c r="R436" s="36"/>
    </row>
    <row r="437" spans="1:18" x14ac:dyDescent="0.25">
      <c r="A437" s="380"/>
      <c r="B437" s="33"/>
      <c r="C437" s="33"/>
      <c r="D437" s="33"/>
      <c r="E437" s="33"/>
      <c r="F437" s="33"/>
      <c r="G437" s="33"/>
      <c r="H437" s="36"/>
      <c r="I437" s="34"/>
      <c r="R437" s="36"/>
    </row>
    <row r="438" spans="1:18" x14ac:dyDescent="0.25">
      <c r="A438" s="380"/>
      <c r="B438" s="33"/>
      <c r="C438" s="33"/>
      <c r="D438" s="33"/>
      <c r="E438" s="33"/>
      <c r="F438" s="33"/>
      <c r="G438" s="33"/>
      <c r="H438" s="36"/>
      <c r="I438" s="34"/>
      <c r="R438" s="36"/>
    </row>
    <row r="439" spans="1:18" x14ac:dyDescent="0.25">
      <c r="A439" s="380"/>
      <c r="B439" s="33"/>
      <c r="C439" s="33"/>
      <c r="D439" s="33"/>
      <c r="E439" s="33"/>
      <c r="F439" s="33"/>
      <c r="G439" s="33"/>
      <c r="H439" s="36"/>
      <c r="I439" s="34"/>
      <c r="R439" s="36"/>
    </row>
    <row r="440" spans="1:18" x14ac:dyDescent="0.25">
      <c r="A440" s="380"/>
      <c r="B440" s="33"/>
      <c r="C440" s="33"/>
      <c r="D440" s="33"/>
      <c r="E440" s="33"/>
      <c r="F440" s="33"/>
      <c r="G440" s="33"/>
      <c r="H440" s="36"/>
      <c r="I440" s="34"/>
      <c r="R440" s="36"/>
    </row>
    <row r="441" spans="1:18" x14ac:dyDescent="0.25">
      <c r="A441" s="380"/>
      <c r="B441" s="33"/>
      <c r="C441" s="33"/>
      <c r="D441" s="33"/>
      <c r="E441" s="33"/>
      <c r="F441" s="33"/>
      <c r="G441" s="33"/>
      <c r="H441" s="36"/>
      <c r="I441" s="34"/>
      <c r="R441" s="36"/>
    </row>
    <row r="442" spans="1:18" x14ac:dyDescent="0.25">
      <c r="A442" s="380"/>
      <c r="B442" s="33"/>
      <c r="C442" s="33"/>
      <c r="D442" s="33"/>
      <c r="E442" s="33"/>
      <c r="F442" s="33"/>
      <c r="G442" s="33"/>
      <c r="H442" s="36"/>
      <c r="I442" s="34"/>
      <c r="R442" s="36"/>
    </row>
    <row r="443" spans="1:18" x14ac:dyDescent="0.25">
      <c r="A443" s="380"/>
      <c r="B443" s="33"/>
      <c r="C443" s="33"/>
      <c r="D443" s="33"/>
      <c r="E443" s="33"/>
      <c r="F443" s="33"/>
      <c r="G443" s="33"/>
      <c r="H443" s="36"/>
      <c r="I443" s="34"/>
      <c r="R443" s="36"/>
    </row>
    <row r="444" spans="1:18" x14ac:dyDescent="0.25">
      <c r="A444" s="380"/>
      <c r="B444" s="33"/>
      <c r="C444" s="33"/>
      <c r="D444" s="33"/>
      <c r="E444" s="33"/>
      <c r="F444" s="33"/>
      <c r="G444" s="33"/>
      <c r="H444" s="36"/>
      <c r="I444" s="34"/>
      <c r="R444" s="36"/>
    </row>
    <row r="445" spans="1:18" x14ac:dyDescent="0.25">
      <c r="A445" s="380"/>
      <c r="B445" s="33"/>
      <c r="C445" s="33"/>
      <c r="D445" s="33"/>
      <c r="E445" s="33"/>
      <c r="F445" s="33"/>
      <c r="G445" s="33"/>
      <c r="H445" s="36"/>
      <c r="I445" s="34"/>
      <c r="R445" s="36"/>
    </row>
    <row r="446" spans="1:18" x14ac:dyDescent="0.25">
      <c r="A446" s="380"/>
      <c r="B446" s="33"/>
      <c r="C446" s="33"/>
      <c r="D446" s="33"/>
      <c r="E446" s="33"/>
      <c r="F446" s="33"/>
      <c r="G446" s="33"/>
      <c r="H446" s="36"/>
      <c r="I446" s="34"/>
      <c r="R446" s="36"/>
    </row>
    <row r="447" spans="1:18" x14ac:dyDescent="0.25">
      <c r="A447" s="380"/>
      <c r="B447" s="33"/>
      <c r="C447" s="33"/>
      <c r="D447" s="33"/>
      <c r="E447" s="33"/>
      <c r="F447" s="33"/>
      <c r="G447" s="33"/>
      <c r="H447" s="36"/>
      <c r="I447" s="34"/>
      <c r="R447" s="36"/>
    </row>
    <row r="448" spans="1:18" x14ac:dyDescent="0.25">
      <c r="A448" s="380"/>
      <c r="B448" s="33"/>
      <c r="C448" s="33"/>
      <c r="D448" s="33"/>
      <c r="E448" s="33"/>
      <c r="F448" s="33"/>
      <c r="G448" s="33"/>
      <c r="H448" s="36"/>
      <c r="I448" s="34"/>
      <c r="R448" s="36"/>
    </row>
    <row r="449" spans="1:18" x14ac:dyDescent="0.25">
      <c r="A449" s="380"/>
      <c r="B449" s="33"/>
      <c r="C449" s="33"/>
      <c r="D449" s="33"/>
      <c r="E449" s="33"/>
      <c r="F449" s="33"/>
      <c r="G449" s="33"/>
      <c r="H449" s="36"/>
      <c r="I449" s="34"/>
      <c r="R449" s="36"/>
    </row>
    <row r="450" spans="1:18" x14ac:dyDescent="0.25">
      <c r="A450" s="380"/>
      <c r="B450" s="33"/>
      <c r="C450" s="33"/>
      <c r="D450" s="33"/>
      <c r="E450" s="33"/>
      <c r="F450" s="33"/>
      <c r="G450" s="33"/>
      <c r="H450" s="36"/>
      <c r="I450" s="34"/>
      <c r="R450" s="36"/>
    </row>
    <row r="451" spans="1:18" x14ac:dyDescent="0.25">
      <c r="A451" s="380"/>
      <c r="B451" s="33"/>
      <c r="C451" s="33"/>
      <c r="D451" s="33"/>
      <c r="E451" s="33"/>
      <c r="F451" s="33"/>
      <c r="G451" s="33"/>
      <c r="H451" s="36"/>
      <c r="I451" s="34"/>
      <c r="R451" s="36"/>
    </row>
    <row r="452" spans="1:18" x14ac:dyDescent="0.25">
      <c r="A452" s="380"/>
      <c r="B452" s="33"/>
      <c r="C452" s="33"/>
      <c r="D452" s="33"/>
      <c r="E452" s="33"/>
      <c r="F452" s="33"/>
      <c r="G452" s="33"/>
      <c r="H452" s="36"/>
      <c r="I452" s="34"/>
      <c r="R452" s="36"/>
    </row>
    <row r="453" spans="1:18" x14ac:dyDescent="0.25">
      <c r="A453" s="380"/>
      <c r="B453" s="33"/>
      <c r="C453" s="33"/>
      <c r="D453" s="33"/>
      <c r="E453" s="33"/>
      <c r="F453" s="33"/>
      <c r="G453" s="33"/>
      <c r="H453" s="36"/>
      <c r="I453" s="34"/>
      <c r="R453" s="36"/>
    </row>
    <row r="454" spans="1:18" x14ac:dyDescent="0.25">
      <c r="A454" s="380"/>
      <c r="B454" s="33"/>
      <c r="C454" s="33"/>
      <c r="D454" s="33"/>
      <c r="E454" s="33"/>
      <c r="F454" s="33"/>
      <c r="G454" s="33"/>
      <c r="H454" s="36"/>
      <c r="I454" s="34"/>
      <c r="R454" s="36"/>
    </row>
    <row r="455" spans="1:18" x14ac:dyDescent="0.25">
      <c r="A455" s="380"/>
      <c r="B455" s="33"/>
      <c r="C455" s="33"/>
      <c r="D455" s="33"/>
      <c r="E455" s="33"/>
      <c r="F455" s="33"/>
      <c r="G455" s="33"/>
      <c r="H455" s="36"/>
      <c r="I455" s="34"/>
      <c r="R455" s="36"/>
    </row>
    <row r="456" spans="1:18" x14ac:dyDescent="0.25">
      <c r="A456" s="380"/>
      <c r="B456" s="33"/>
      <c r="C456" s="33"/>
      <c r="D456" s="33"/>
      <c r="E456" s="33"/>
      <c r="F456" s="33"/>
      <c r="G456" s="33"/>
      <c r="H456" s="36"/>
      <c r="I456" s="34"/>
      <c r="R456" s="36"/>
    </row>
    <row r="457" spans="1:18" x14ac:dyDescent="0.25">
      <c r="A457" s="380"/>
      <c r="B457" s="33"/>
      <c r="C457" s="33"/>
      <c r="D457" s="33"/>
      <c r="E457" s="33"/>
      <c r="F457" s="33"/>
      <c r="G457" s="33"/>
      <c r="H457" s="36"/>
      <c r="I457" s="34"/>
      <c r="R457" s="36"/>
    </row>
    <row r="458" spans="1:18" x14ac:dyDescent="0.25">
      <c r="A458" s="380"/>
      <c r="B458" s="33"/>
      <c r="C458" s="33"/>
      <c r="D458" s="33"/>
      <c r="E458" s="33"/>
      <c r="F458" s="33"/>
      <c r="G458" s="33"/>
      <c r="H458" s="36"/>
      <c r="I458" s="34"/>
      <c r="R458" s="36"/>
    </row>
    <row r="459" spans="1:18" x14ac:dyDescent="0.25">
      <c r="A459" s="380"/>
      <c r="B459" s="33"/>
      <c r="C459" s="33"/>
      <c r="D459" s="33"/>
      <c r="E459" s="33"/>
      <c r="F459" s="33"/>
      <c r="G459" s="33"/>
      <c r="H459" s="36"/>
      <c r="I459" s="34"/>
      <c r="R459" s="36"/>
    </row>
    <row r="460" spans="1:18" x14ac:dyDescent="0.25">
      <c r="A460" s="380"/>
      <c r="B460" s="33"/>
      <c r="C460" s="33"/>
      <c r="D460" s="33"/>
      <c r="E460" s="33"/>
      <c r="F460" s="33"/>
      <c r="G460" s="33"/>
      <c r="H460" s="36"/>
      <c r="I460" s="34"/>
      <c r="R460" s="36"/>
    </row>
    <row r="461" spans="1:18" x14ac:dyDescent="0.25">
      <c r="A461" s="380"/>
      <c r="B461" s="33"/>
      <c r="C461" s="33"/>
      <c r="D461" s="33"/>
      <c r="E461" s="33"/>
      <c r="F461" s="33"/>
      <c r="G461" s="33"/>
      <c r="H461" s="36"/>
      <c r="I461" s="34"/>
      <c r="R461" s="36"/>
    </row>
    <row r="462" spans="1:18" x14ac:dyDescent="0.25">
      <c r="A462" s="380"/>
      <c r="B462" s="33"/>
      <c r="C462" s="33"/>
      <c r="D462" s="33"/>
      <c r="E462" s="33"/>
      <c r="F462" s="33"/>
      <c r="G462" s="33"/>
      <c r="H462" s="36"/>
      <c r="I462" s="34"/>
      <c r="R462" s="36"/>
    </row>
    <row r="463" spans="1:18" x14ac:dyDescent="0.25">
      <c r="A463" s="380"/>
      <c r="B463" s="33"/>
      <c r="C463" s="33"/>
      <c r="D463" s="33"/>
      <c r="E463" s="33"/>
      <c r="F463" s="33"/>
      <c r="G463" s="33"/>
      <c r="H463" s="36"/>
      <c r="I463" s="34"/>
      <c r="R463" s="36"/>
    </row>
    <row r="464" spans="1:18" x14ac:dyDescent="0.25">
      <c r="A464" s="380"/>
      <c r="B464" s="33"/>
      <c r="C464" s="33"/>
      <c r="D464" s="33"/>
      <c r="E464" s="33"/>
      <c r="F464" s="33"/>
      <c r="G464" s="33"/>
      <c r="H464" s="36"/>
      <c r="I464" s="34"/>
      <c r="R464" s="36"/>
    </row>
    <row r="465" spans="1:18" x14ac:dyDescent="0.25">
      <c r="A465" s="380"/>
      <c r="B465" s="33"/>
      <c r="C465" s="33"/>
      <c r="D465" s="33"/>
      <c r="E465" s="33"/>
      <c r="F465" s="33"/>
      <c r="G465" s="33"/>
      <c r="H465" s="36"/>
      <c r="I465" s="34"/>
      <c r="R465" s="36"/>
    </row>
    <row r="466" spans="1:18" x14ac:dyDescent="0.25">
      <c r="A466" s="380"/>
      <c r="B466" s="33"/>
      <c r="C466" s="33"/>
      <c r="D466" s="33"/>
      <c r="E466" s="33"/>
      <c r="F466" s="33"/>
      <c r="G466" s="33"/>
      <c r="H466" s="36"/>
      <c r="I466" s="34"/>
      <c r="R466" s="36"/>
    </row>
    <row r="467" spans="1:18" x14ac:dyDescent="0.25">
      <c r="A467" s="380"/>
      <c r="B467" s="33"/>
      <c r="C467" s="33"/>
      <c r="D467" s="33"/>
      <c r="E467" s="33"/>
      <c r="F467" s="33"/>
      <c r="G467" s="33"/>
      <c r="H467" s="36"/>
      <c r="I467" s="34"/>
      <c r="R467" s="36"/>
    </row>
    <row r="468" spans="1:18" x14ac:dyDescent="0.25">
      <c r="A468" s="380"/>
      <c r="B468" s="33"/>
      <c r="C468" s="33"/>
      <c r="D468" s="33"/>
      <c r="E468" s="33"/>
      <c r="F468" s="33"/>
      <c r="G468" s="33"/>
      <c r="H468" s="36"/>
      <c r="I468" s="34"/>
      <c r="R468" s="36"/>
    </row>
    <row r="469" spans="1:18" x14ac:dyDescent="0.25">
      <c r="A469" s="380"/>
      <c r="B469" s="33"/>
      <c r="C469" s="33"/>
      <c r="D469" s="33"/>
      <c r="E469" s="33"/>
      <c r="F469" s="33"/>
      <c r="G469" s="33"/>
      <c r="H469" s="36"/>
      <c r="I469" s="34"/>
      <c r="R469" s="36"/>
    </row>
    <row r="470" spans="1:18" x14ac:dyDescent="0.25">
      <c r="A470" s="380"/>
      <c r="B470" s="33"/>
      <c r="C470" s="33"/>
      <c r="D470" s="33"/>
      <c r="E470" s="33"/>
      <c r="F470" s="33"/>
      <c r="G470" s="33"/>
      <c r="H470" s="36"/>
      <c r="I470" s="34"/>
      <c r="R470" s="36"/>
    </row>
    <row r="471" spans="1:18" x14ac:dyDescent="0.25">
      <c r="A471" s="380"/>
      <c r="B471" s="33"/>
      <c r="C471" s="33"/>
      <c r="D471" s="33"/>
      <c r="E471" s="33"/>
      <c r="F471" s="33"/>
      <c r="G471" s="33"/>
      <c r="H471" s="36"/>
      <c r="I471" s="34"/>
      <c r="R471" s="36"/>
    </row>
    <row r="472" spans="1:18" x14ac:dyDescent="0.25">
      <c r="A472" s="380"/>
      <c r="B472" s="33"/>
      <c r="C472" s="33"/>
      <c r="D472" s="33"/>
      <c r="E472" s="33"/>
      <c r="F472" s="33"/>
      <c r="G472" s="33"/>
      <c r="H472" s="36"/>
      <c r="I472" s="34"/>
      <c r="R472" s="36"/>
    </row>
    <row r="473" spans="1:18" x14ac:dyDescent="0.25">
      <c r="A473" s="380"/>
      <c r="B473" s="33"/>
      <c r="C473" s="33"/>
      <c r="D473" s="33"/>
      <c r="E473" s="33"/>
      <c r="F473" s="33"/>
      <c r="G473" s="33"/>
      <c r="H473" s="36"/>
      <c r="I473" s="34"/>
      <c r="R473" s="36"/>
    </row>
    <row r="474" spans="1:18" x14ac:dyDescent="0.25">
      <c r="A474" s="380"/>
      <c r="B474" s="33"/>
      <c r="C474" s="33"/>
      <c r="D474" s="33"/>
      <c r="E474" s="33"/>
      <c r="F474" s="33"/>
      <c r="G474" s="33"/>
      <c r="H474" s="36"/>
      <c r="I474" s="34"/>
      <c r="R474" s="36"/>
    </row>
    <row r="475" spans="1:18" x14ac:dyDescent="0.25">
      <c r="A475" s="380"/>
      <c r="B475" s="33"/>
      <c r="C475" s="33"/>
      <c r="D475" s="33"/>
      <c r="E475" s="33"/>
      <c r="F475" s="33"/>
      <c r="G475" s="33"/>
      <c r="H475" s="36"/>
      <c r="I475" s="34"/>
      <c r="R475" s="36"/>
    </row>
    <row r="476" spans="1:18" x14ac:dyDescent="0.25">
      <c r="A476" s="380"/>
      <c r="B476" s="33"/>
      <c r="C476" s="33"/>
      <c r="D476" s="33"/>
      <c r="E476" s="33"/>
      <c r="F476" s="33"/>
      <c r="G476" s="33"/>
      <c r="H476" s="36"/>
      <c r="I476" s="34"/>
      <c r="R476" s="36"/>
    </row>
    <row r="477" spans="1:18" x14ac:dyDescent="0.25">
      <c r="A477" s="380"/>
      <c r="B477" s="33"/>
      <c r="C477" s="33"/>
      <c r="D477" s="33"/>
      <c r="E477" s="33"/>
      <c r="F477" s="33"/>
      <c r="G477" s="33"/>
      <c r="H477" s="36"/>
      <c r="I477" s="34"/>
      <c r="R477" s="36"/>
    </row>
    <row r="478" spans="1:18" x14ac:dyDescent="0.25">
      <c r="A478" s="380"/>
      <c r="B478" s="33"/>
      <c r="C478" s="33"/>
      <c r="D478" s="33"/>
      <c r="E478" s="33"/>
      <c r="F478" s="33"/>
      <c r="G478" s="33"/>
      <c r="H478" s="36"/>
      <c r="I478" s="34"/>
      <c r="R478" s="36"/>
    </row>
    <row r="479" spans="1:18" x14ac:dyDescent="0.25">
      <c r="A479" s="380"/>
      <c r="B479" s="33"/>
      <c r="C479" s="33"/>
      <c r="D479" s="33"/>
      <c r="E479" s="33"/>
      <c r="F479" s="33"/>
      <c r="G479" s="33"/>
      <c r="H479" s="36"/>
      <c r="I479" s="34"/>
      <c r="R479" s="36"/>
    </row>
    <row r="480" spans="1:18" x14ac:dyDescent="0.25">
      <c r="A480" s="380"/>
      <c r="B480" s="33"/>
      <c r="C480" s="33"/>
      <c r="D480" s="33"/>
      <c r="E480" s="33"/>
      <c r="F480" s="33"/>
      <c r="G480" s="33"/>
      <c r="H480" s="36"/>
      <c r="I480" s="34"/>
      <c r="R480" s="36"/>
    </row>
    <row r="481" spans="1:18" x14ac:dyDescent="0.25">
      <c r="A481" s="380"/>
      <c r="B481" s="33"/>
      <c r="C481" s="33"/>
      <c r="D481" s="33"/>
      <c r="E481" s="33"/>
      <c r="F481" s="33"/>
      <c r="G481" s="33"/>
      <c r="H481" s="36"/>
      <c r="I481" s="34"/>
      <c r="R481" s="36"/>
    </row>
    <row r="482" spans="1:18" x14ac:dyDescent="0.25">
      <c r="A482" s="380"/>
      <c r="B482" s="33"/>
      <c r="C482" s="33"/>
      <c r="D482" s="33"/>
      <c r="E482" s="33"/>
      <c r="F482" s="33"/>
      <c r="G482" s="33"/>
      <c r="H482" s="36"/>
      <c r="I482" s="34"/>
      <c r="R482" s="36"/>
    </row>
    <row r="483" spans="1:18" x14ac:dyDescent="0.25">
      <c r="A483" s="380"/>
      <c r="B483" s="33"/>
      <c r="C483" s="33"/>
      <c r="D483" s="33"/>
      <c r="E483" s="33"/>
      <c r="F483" s="33"/>
      <c r="G483" s="33"/>
      <c r="H483" s="36"/>
      <c r="I483" s="34"/>
      <c r="R483" s="36"/>
    </row>
    <row r="484" spans="1:18" x14ac:dyDescent="0.25">
      <c r="A484" s="380"/>
      <c r="B484" s="33"/>
      <c r="C484" s="33"/>
      <c r="D484" s="33"/>
      <c r="E484" s="33"/>
      <c r="F484" s="33"/>
      <c r="G484" s="33"/>
      <c r="H484" s="36"/>
      <c r="I484" s="34"/>
      <c r="R484" s="36"/>
    </row>
    <row r="485" spans="1:18" x14ac:dyDescent="0.25">
      <c r="A485" s="380"/>
      <c r="B485" s="33"/>
      <c r="C485" s="33"/>
      <c r="D485" s="33"/>
      <c r="E485" s="33"/>
      <c r="F485" s="33"/>
      <c r="G485" s="33"/>
      <c r="H485" s="36"/>
      <c r="I485" s="34"/>
      <c r="R485" s="36"/>
    </row>
    <row r="486" spans="1:18" x14ac:dyDescent="0.25">
      <c r="A486" s="380"/>
      <c r="B486" s="33"/>
      <c r="C486" s="33"/>
      <c r="D486" s="33"/>
      <c r="E486" s="33"/>
      <c r="F486" s="33"/>
      <c r="G486" s="33"/>
      <c r="H486" s="36"/>
      <c r="I486" s="34"/>
      <c r="R486" s="36"/>
    </row>
    <row r="487" spans="1:18" x14ac:dyDescent="0.25">
      <c r="A487" s="380"/>
      <c r="B487" s="33"/>
      <c r="C487" s="33"/>
      <c r="D487" s="33"/>
      <c r="E487" s="33"/>
      <c r="F487" s="33"/>
      <c r="G487" s="33"/>
      <c r="H487" s="36"/>
      <c r="I487" s="34"/>
      <c r="R487" s="36"/>
    </row>
    <row r="488" spans="1:18" x14ac:dyDescent="0.25">
      <c r="A488" s="380"/>
      <c r="B488" s="33"/>
      <c r="C488" s="33"/>
      <c r="D488" s="33"/>
      <c r="E488" s="33"/>
      <c r="F488" s="33"/>
      <c r="G488" s="33"/>
      <c r="H488" s="36"/>
      <c r="I488" s="34"/>
      <c r="R488" s="36"/>
    </row>
    <row r="489" spans="1:18" x14ac:dyDescent="0.25">
      <c r="A489" s="380"/>
      <c r="B489" s="33"/>
      <c r="C489" s="33"/>
      <c r="D489" s="33"/>
      <c r="E489" s="33"/>
      <c r="F489" s="33"/>
      <c r="G489" s="33"/>
      <c r="H489" s="36"/>
      <c r="I489" s="34"/>
      <c r="R489" s="36"/>
    </row>
    <row r="490" spans="1:18" x14ac:dyDescent="0.25">
      <c r="A490" s="380"/>
      <c r="B490" s="33"/>
      <c r="C490" s="33"/>
      <c r="D490" s="33"/>
      <c r="E490" s="33"/>
      <c r="F490" s="33"/>
      <c r="G490" s="33"/>
      <c r="H490" s="36"/>
      <c r="I490" s="34"/>
      <c r="R490" s="36"/>
    </row>
    <row r="491" spans="1:18" x14ac:dyDescent="0.25">
      <c r="A491" s="380"/>
      <c r="B491" s="33"/>
      <c r="C491" s="33"/>
      <c r="D491" s="33"/>
      <c r="E491" s="33"/>
      <c r="F491" s="33"/>
      <c r="G491" s="33"/>
      <c r="H491" s="36"/>
      <c r="I491" s="34"/>
      <c r="R491" s="36"/>
    </row>
    <row r="492" spans="1:18" x14ac:dyDescent="0.25">
      <c r="A492" s="380"/>
      <c r="B492" s="33"/>
      <c r="C492" s="33"/>
      <c r="D492" s="33"/>
      <c r="E492" s="33"/>
      <c r="F492" s="33"/>
      <c r="G492" s="33"/>
      <c r="H492" s="36"/>
      <c r="I492" s="34"/>
      <c r="R492" s="36"/>
    </row>
    <row r="493" spans="1:18" x14ac:dyDescent="0.25">
      <c r="A493" s="380"/>
      <c r="B493" s="33"/>
      <c r="C493" s="33"/>
      <c r="D493" s="33"/>
      <c r="E493" s="33"/>
      <c r="F493" s="33"/>
      <c r="G493" s="33"/>
      <c r="H493" s="36"/>
      <c r="I493" s="34"/>
      <c r="R493" s="36"/>
    </row>
    <row r="494" spans="1:18" x14ac:dyDescent="0.25">
      <c r="A494" s="380"/>
      <c r="B494" s="33"/>
      <c r="C494" s="33"/>
      <c r="D494" s="33"/>
      <c r="E494" s="33"/>
      <c r="F494" s="33"/>
      <c r="G494" s="33"/>
      <c r="H494" s="36"/>
      <c r="I494" s="34"/>
      <c r="R494" s="36"/>
    </row>
    <row r="495" spans="1:18" x14ac:dyDescent="0.25">
      <c r="A495" s="380"/>
      <c r="B495" s="33"/>
      <c r="C495" s="33"/>
      <c r="D495" s="33"/>
      <c r="E495" s="33"/>
      <c r="F495" s="33"/>
      <c r="G495" s="33"/>
      <c r="H495" s="36"/>
      <c r="I495" s="34"/>
      <c r="R495" s="36"/>
    </row>
    <row r="496" spans="1:18" x14ac:dyDescent="0.25">
      <c r="A496" s="380"/>
      <c r="B496" s="33"/>
      <c r="C496" s="33"/>
      <c r="D496" s="33"/>
      <c r="E496" s="33"/>
      <c r="F496" s="33"/>
      <c r="G496" s="33"/>
      <c r="H496" s="36"/>
      <c r="I496" s="34"/>
      <c r="R496" s="36"/>
    </row>
    <row r="497" spans="1:18" x14ac:dyDescent="0.25">
      <c r="A497" s="380"/>
      <c r="B497" s="33"/>
      <c r="C497" s="33"/>
      <c r="D497" s="33"/>
      <c r="E497" s="33"/>
      <c r="F497" s="33"/>
      <c r="G497" s="33"/>
      <c r="H497" s="36"/>
      <c r="I497" s="34"/>
      <c r="R497" s="36"/>
    </row>
    <row r="498" spans="1:18" x14ac:dyDescent="0.25">
      <c r="A498" s="380"/>
      <c r="B498" s="33"/>
      <c r="C498" s="33"/>
      <c r="D498" s="33"/>
      <c r="E498" s="33"/>
      <c r="F498" s="33"/>
      <c r="G498" s="33"/>
      <c r="H498" s="36"/>
      <c r="I498" s="34"/>
      <c r="R498" s="36"/>
    </row>
    <row r="499" spans="1:18" x14ac:dyDescent="0.25">
      <c r="A499" s="380"/>
      <c r="B499" s="33"/>
      <c r="C499" s="33"/>
      <c r="D499" s="33"/>
      <c r="E499" s="33"/>
      <c r="F499" s="33"/>
      <c r="G499" s="33"/>
      <c r="H499" s="36"/>
      <c r="I499" s="34"/>
      <c r="R499" s="36"/>
    </row>
    <row r="500" spans="1:18" x14ac:dyDescent="0.25">
      <c r="A500" s="380"/>
      <c r="B500" s="33"/>
      <c r="C500" s="33"/>
      <c r="D500" s="33"/>
      <c r="E500" s="33"/>
      <c r="F500" s="33"/>
      <c r="G500" s="33"/>
      <c r="H500" s="36"/>
      <c r="I500" s="34"/>
      <c r="R500" s="36"/>
    </row>
    <row r="501" spans="1:18" x14ac:dyDescent="0.25">
      <c r="A501" s="380"/>
      <c r="B501" s="33"/>
      <c r="C501" s="33"/>
      <c r="D501" s="33"/>
      <c r="E501" s="33"/>
      <c r="F501" s="33"/>
      <c r="G501" s="33"/>
      <c r="H501" s="36"/>
      <c r="I501" s="34"/>
      <c r="R501" s="36"/>
    </row>
    <row r="502" spans="1:18" x14ac:dyDescent="0.25">
      <c r="A502" s="380"/>
      <c r="B502" s="33"/>
      <c r="C502" s="33"/>
      <c r="D502" s="33"/>
      <c r="E502" s="33"/>
      <c r="F502" s="33"/>
      <c r="G502" s="33"/>
      <c r="H502" s="36"/>
      <c r="I502" s="34"/>
      <c r="R502" s="36"/>
    </row>
    <row r="503" spans="1:18" x14ac:dyDescent="0.25">
      <c r="A503" s="380"/>
      <c r="B503" s="33"/>
      <c r="C503" s="33"/>
      <c r="D503" s="33"/>
      <c r="E503" s="33"/>
      <c r="F503" s="33"/>
      <c r="G503" s="33"/>
      <c r="H503" s="36"/>
      <c r="I503" s="34"/>
      <c r="R503" s="36"/>
    </row>
    <row r="504" spans="1:18" x14ac:dyDescent="0.25">
      <c r="A504" s="380"/>
      <c r="B504" s="33"/>
      <c r="C504" s="33"/>
      <c r="D504" s="33"/>
      <c r="E504" s="33"/>
      <c r="F504" s="33"/>
      <c r="G504" s="33"/>
      <c r="H504" s="36"/>
      <c r="I504" s="34"/>
      <c r="R504" s="36"/>
    </row>
    <row r="505" spans="1:18" x14ac:dyDescent="0.25">
      <c r="A505" s="380"/>
      <c r="B505" s="33"/>
      <c r="C505" s="33"/>
      <c r="D505" s="33"/>
      <c r="E505" s="33"/>
      <c r="F505" s="33"/>
      <c r="G505" s="33"/>
      <c r="H505" s="36"/>
      <c r="I505" s="34"/>
      <c r="R505" s="36"/>
    </row>
    <row r="506" spans="1:18" x14ac:dyDescent="0.25">
      <c r="A506" s="380"/>
      <c r="B506" s="33"/>
      <c r="C506" s="33"/>
      <c r="D506" s="33"/>
      <c r="E506" s="33"/>
      <c r="F506" s="33"/>
      <c r="G506" s="33"/>
      <c r="H506" s="36"/>
      <c r="I506" s="34"/>
      <c r="R506" s="36"/>
    </row>
    <row r="507" spans="1:18" x14ac:dyDescent="0.25">
      <c r="A507" s="380"/>
      <c r="B507" s="33"/>
      <c r="C507" s="33"/>
      <c r="D507" s="33"/>
      <c r="E507" s="33"/>
      <c r="F507" s="33"/>
      <c r="G507" s="33"/>
      <c r="H507" s="36"/>
      <c r="I507" s="34"/>
      <c r="R507" s="36"/>
    </row>
    <row r="508" spans="1:18" x14ac:dyDescent="0.25">
      <c r="A508" s="380"/>
      <c r="B508" s="33"/>
      <c r="C508" s="33"/>
      <c r="D508" s="33"/>
      <c r="E508" s="33"/>
      <c r="F508" s="33"/>
      <c r="G508" s="33"/>
      <c r="H508" s="36"/>
      <c r="I508" s="34"/>
      <c r="R508" s="36"/>
    </row>
    <row r="509" spans="1:18" x14ac:dyDescent="0.25">
      <c r="A509" s="380"/>
      <c r="B509" s="33"/>
      <c r="C509" s="33"/>
      <c r="D509" s="33"/>
      <c r="E509" s="33"/>
      <c r="F509" s="33"/>
      <c r="G509" s="33"/>
      <c r="H509" s="36"/>
      <c r="I509" s="34"/>
      <c r="R509" s="36"/>
    </row>
    <row r="510" spans="1:18" x14ac:dyDescent="0.25">
      <c r="A510" s="380"/>
      <c r="B510" s="33"/>
      <c r="C510" s="33"/>
      <c r="D510" s="33"/>
      <c r="E510" s="33"/>
      <c r="F510" s="33"/>
      <c r="G510" s="33"/>
      <c r="H510" s="36"/>
      <c r="I510" s="34"/>
      <c r="R510" s="36"/>
    </row>
    <row r="511" spans="1:18" x14ac:dyDescent="0.25">
      <c r="A511" s="380"/>
      <c r="B511" s="33"/>
      <c r="C511" s="33"/>
      <c r="D511" s="33"/>
      <c r="E511" s="33"/>
      <c r="F511" s="33"/>
      <c r="G511" s="33"/>
      <c r="H511" s="36"/>
      <c r="I511" s="34"/>
      <c r="R511" s="36"/>
    </row>
    <row r="512" spans="1:18" x14ac:dyDescent="0.25">
      <c r="A512" s="380"/>
      <c r="B512" s="33"/>
      <c r="C512" s="33"/>
      <c r="D512" s="33"/>
      <c r="E512" s="33"/>
      <c r="F512" s="33"/>
      <c r="G512" s="33"/>
      <c r="H512" s="36"/>
      <c r="I512" s="34"/>
      <c r="R512" s="36"/>
    </row>
    <row r="513" spans="1:18" x14ac:dyDescent="0.25">
      <c r="A513" s="380"/>
      <c r="B513" s="33"/>
      <c r="C513" s="33"/>
      <c r="D513" s="33"/>
      <c r="E513" s="33"/>
      <c r="F513" s="33"/>
      <c r="G513" s="33"/>
      <c r="H513" s="36"/>
      <c r="I513" s="34"/>
      <c r="R513" s="36"/>
    </row>
    <row r="514" spans="1:18" x14ac:dyDescent="0.25">
      <c r="A514" s="380"/>
      <c r="B514" s="33"/>
      <c r="C514" s="33"/>
      <c r="D514" s="33"/>
      <c r="E514" s="33"/>
      <c r="F514" s="33"/>
      <c r="G514" s="33"/>
      <c r="H514" s="36"/>
      <c r="I514" s="34"/>
      <c r="R514" s="36"/>
    </row>
    <row r="515" spans="1:18" x14ac:dyDescent="0.25">
      <c r="A515" s="380"/>
      <c r="B515" s="33"/>
      <c r="C515" s="33"/>
      <c r="D515" s="33"/>
      <c r="E515" s="33"/>
      <c r="F515" s="33"/>
      <c r="G515" s="33"/>
      <c r="H515" s="36"/>
      <c r="I515" s="34"/>
      <c r="R515" s="36"/>
    </row>
    <row r="516" spans="1:18" x14ac:dyDescent="0.25">
      <c r="A516" s="380"/>
      <c r="B516" s="33"/>
      <c r="C516" s="33"/>
      <c r="D516" s="33"/>
      <c r="E516" s="33"/>
      <c r="F516" s="33"/>
      <c r="G516" s="33"/>
      <c r="H516" s="36"/>
      <c r="I516" s="34"/>
      <c r="R516" s="36"/>
    </row>
    <row r="517" spans="1:18" x14ac:dyDescent="0.25">
      <c r="A517" s="380"/>
      <c r="B517" s="33"/>
      <c r="C517" s="33"/>
      <c r="D517" s="33"/>
      <c r="E517" s="33"/>
      <c r="F517" s="33"/>
      <c r="G517" s="33"/>
      <c r="H517" s="36"/>
      <c r="I517" s="34"/>
      <c r="R517" s="36"/>
    </row>
    <row r="518" spans="1:18" x14ac:dyDescent="0.25">
      <c r="A518" s="380"/>
      <c r="B518" s="33"/>
      <c r="C518" s="33"/>
      <c r="D518" s="33"/>
      <c r="E518" s="33"/>
      <c r="F518" s="33"/>
      <c r="G518" s="33"/>
      <c r="H518" s="36"/>
      <c r="I518" s="34"/>
      <c r="R518" s="36"/>
    </row>
    <row r="519" spans="1:18" x14ac:dyDescent="0.25">
      <c r="A519" s="380"/>
      <c r="B519" s="33"/>
      <c r="C519" s="33"/>
      <c r="D519" s="33"/>
      <c r="E519" s="33"/>
      <c r="F519" s="33"/>
      <c r="G519" s="33"/>
      <c r="H519" s="36"/>
      <c r="I519" s="34"/>
      <c r="R519" s="36"/>
    </row>
    <row r="520" spans="1:18" x14ac:dyDescent="0.25">
      <c r="A520" s="380"/>
      <c r="B520" s="33"/>
      <c r="C520" s="33"/>
      <c r="D520" s="33"/>
      <c r="E520" s="33"/>
      <c r="F520" s="33"/>
      <c r="G520" s="33"/>
      <c r="H520" s="36"/>
      <c r="I520" s="34"/>
      <c r="R520" s="36"/>
    </row>
    <row r="521" spans="1:18" x14ac:dyDescent="0.25">
      <c r="A521" s="380"/>
      <c r="B521" s="33"/>
      <c r="C521" s="33"/>
      <c r="D521" s="33"/>
      <c r="E521" s="33"/>
      <c r="F521" s="33"/>
      <c r="G521" s="33"/>
      <c r="H521" s="36"/>
      <c r="I521" s="34"/>
      <c r="R521" s="36"/>
    </row>
    <row r="522" spans="1:18" x14ac:dyDescent="0.25">
      <c r="A522" s="380"/>
      <c r="B522" s="33"/>
      <c r="C522" s="33"/>
      <c r="D522" s="33"/>
      <c r="E522" s="33"/>
      <c r="F522" s="33"/>
      <c r="G522" s="33"/>
      <c r="H522" s="36"/>
      <c r="I522" s="34"/>
      <c r="R522" s="36"/>
    </row>
    <row r="523" spans="1:18" x14ac:dyDescent="0.25">
      <c r="A523" s="380"/>
      <c r="B523" s="33"/>
      <c r="C523" s="33"/>
      <c r="D523" s="33"/>
      <c r="E523" s="33"/>
      <c r="F523" s="33"/>
      <c r="G523" s="33"/>
      <c r="H523" s="36"/>
      <c r="I523" s="34"/>
      <c r="R523" s="36"/>
    </row>
    <row r="524" spans="1:18" x14ac:dyDescent="0.25">
      <c r="A524" s="380"/>
      <c r="B524" s="33"/>
      <c r="C524" s="33"/>
      <c r="D524" s="33"/>
      <c r="E524" s="33"/>
      <c r="F524" s="33"/>
      <c r="G524" s="33"/>
      <c r="H524" s="36"/>
      <c r="I524" s="34"/>
      <c r="R524" s="36"/>
    </row>
    <row r="525" spans="1:18" x14ac:dyDescent="0.25">
      <c r="A525" s="380"/>
      <c r="B525" s="33"/>
      <c r="C525" s="33"/>
      <c r="D525" s="33"/>
      <c r="E525" s="33"/>
      <c r="F525" s="33"/>
      <c r="G525" s="33"/>
      <c r="H525" s="36"/>
      <c r="I525" s="34"/>
      <c r="R525" s="36"/>
    </row>
    <row r="526" spans="1:18" x14ac:dyDescent="0.25">
      <c r="A526" s="380"/>
      <c r="B526" s="33"/>
      <c r="C526" s="33"/>
      <c r="D526" s="33"/>
      <c r="E526" s="33"/>
      <c r="F526" s="33"/>
      <c r="G526" s="33"/>
      <c r="H526" s="36"/>
      <c r="I526" s="34"/>
      <c r="R526" s="36"/>
    </row>
    <row r="527" spans="1:18" x14ac:dyDescent="0.25">
      <c r="A527" s="380"/>
      <c r="B527" s="33"/>
      <c r="C527" s="33"/>
      <c r="D527" s="33"/>
      <c r="E527" s="33"/>
      <c r="F527" s="33"/>
      <c r="G527" s="33"/>
      <c r="H527" s="36"/>
      <c r="I527" s="34"/>
      <c r="R527" s="36"/>
    </row>
    <row r="528" spans="1:18" x14ac:dyDescent="0.25">
      <c r="A528" s="380"/>
      <c r="B528" s="33"/>
      <c r="C528" s="33"/>
      <c r="D528" s="33"/>
      <c r="E528" s="33"/>
      <c r="F528" s="33"/>
      <c r="G528" s="33"/>
      <c r="H528" s="36"/>
      <c r="I528" s="34"/>
      <c r="R528" s="36"/>
    </row>
    <row r="529" spans="1:18" x14ac:dyDescent="0.25">
      <c r="A529" s="380"/>
      <c r="B529" s="33"/>
      <c r="C529" s="33"/>
      <c r="D529" s="33"/>
      <c r="E529" s="33"/>
      <c r="F529" s="33"/>
      <c r="G529" s="33"/>
      <c r="H529" s="36"/>
      <c r="I529" s="34"/>
      <c r="R529" s="36"/>
    </row>
    <row r="530" spans="1:18" x14ac:dyDescent="0.25">
      <c r="A530" s="380"/>
      <c r="B530" s="33"/>
      <c r="C530" s="33"/>
      <c r="D530" s="33"/>
      <c r="E530" s="33"/>
      <c r="F530" s="33"/>
      <c r="G530" s="33"/>
      <c r="H530" s="36"/>
      <c r="I530" s="34"/>
      <c r="R530" s="36"/>
    </row>
    <row r="531" spans="1:18" x14ac:dyDescent="0.25">
      <c r="A531" s="380"/>
      <c r="B531" s="33"/>
      <c r="C531" s="33"/>
      <c r="D531" s="33"/>
      <c r="E531" s="33"/>
      <c r="F531" s="33"/>
      <c r="G531" s="33"/>
      <c r="H531" s="36"/>
      <c r="I531" s="34"/>
      <c r="R531" s="36"/>
    </row>
    <row r="532" spans="1:18" x14ac:dyDescent="0.25">
      <c r="A532" s="380"/>
      <c r="B532" s="33"/>
      <c r="C532" s="33"/>
      <c r="D532" s="33"/>
      <c r="E532" s="33"/>
      <c r="F532" s="33"/>
      <c r="G532" s="33"/>
      <c r="H532" s="36"/>
      <c r="I532" s="34"/>
      <c r="R532" s="36"/>
    </row>
    <row r="533" spans="1:18" x14ac:dyDescent="0.25">
      <c r="A533" s="380"/>
      <c r="B533" s="33"/>
      <c r="C533" s="33"/>
      <c r="D533" s="33"/>
      <c r="E533" s="33"/>
      <c r="F533" s="33"/>
      <c r="G533" s="33"/>
      <c r="H533" s="36"/>
      <c r="I533" s="34"/>
      <c r="R533" s="36"/>
    </row>
    <row r="534" spans="1:18" x14ac:dyDescent="0.25">
      <c r="A534" s="380"/>
      <c r="B534" s="33"/>
      <c r="C534" s="33"/>
      <c r="D534" s="33"/>
      <c r="E534" s="33"/>
      <c r="F534" s="33"/>
      <c r="G534" s="33"/>
      <c r="H534" s="36"/>
      <c r="I534" s="34"/>
      <c r="R534" s="36"/>
    </row>
    <row r="535" spans="1:18" x14ac:dyDescent="0.25">
      <c r="A535" s="380"/>
      <c r="B535" s="33"/>
      <c r="C535" s="33"/>
      <c r="D535" s="33"/>
      <c r="E535" s="33"/>
      <c r="F535" s="33"/>
      <c r="G535" s="33"/>
      <c r="H535" s="36"/>
      <c r="I535" s="34"/>
      <c r="R535" s="36"/>
    </row>
    <row r="536" spans="1:18" x14ac:dyDescent="0.25">
      <c r="A536" s="380"/>
      <c r="B536" s="33"/>
      <c r="C536" s="33"/>
      <c r="D536" s="33"/>
      <c r="E536" s="33"/>
      <c r="F536" s="33"/>
      <c r="G536" s="33"/>
      <c r="H536" s="36"/>
      <c r="I536" s="34"/>
      <c r="R536" s="36"/>
    </row>
    <row r="537" spans="1:18" x14ac:dyDescent="0.25">
      <c r="A537" s="380"/>
      <c r="B537" s="33"/>
      <c r="C537" s="33"/>
      <c r="D537" s="33"/>
      <c r="E537" s="33"/>
      <c r="F537" s="33"/>
      <c r="G537" s="33"/>
      <c r="H537" s="36"/>
      <c r="I537" s="34"/>
      <c r="R537" s="36"/>
    </row>
    <row r="538" spans="1:18" x14ac:dyDescent="0.25">
      <c r="A538" s="380"/>
      <c r="B538" s="33"/>
      <c r="C538" s="33"/>
      <c r="D538" s="33"/>
      <c r="E538" s="33"/>
      <c r="F538" s="33"/>
      <c r="G538" s="33"/>
      <c r="H538" s="36"/>
      <c r="I538" s="34"/>
      <c r="R538" s="36"/>
    </row>
    <row r="539" spans="1:18" x14ac:dyDescent="0.25">
      <c r="A539" s="380"/>
      <c r="B539" s="33"/>
      <c r="C539" s="33"/>
      <c r="D539" s="33"/>
      <c r="E539" s="33"/>
      <c r="F539" s="33"/>
      <c r="G539" s="33"/>
      <c r="H539" s="36"/>
      <c r="I539" s="34"/>
      <c r="R539" s="36"/>
    </row>
    <row r="540" spans="1:18" x14ac:dyDescent="0.25">
      <c r="A540" s="380"/>
      <c r="B540" s="33"/>
      <c r="C540" s="33"/>
      <c r="D540" s="33"/>
      <c r="E540" s="33"/>
      <c r="F540" s="33"/>
      <c r="G540" s="33"/>
      <c r="H540" s="36"/>
      <c r="I540" s="34"/>
      <c r="R540" s="36"/>
    </row>
    <row r="541" spans="1:18" x14ac:dyDescent="0.25">
      <c r="A541" s="380"/>
      <c r="B541" s="33"/>
      <c r="C541" s="33"/>
      <c r="D541" s="33"/>
      <c r="E541" s="33"/>
      <c r="F541" s="33"/>
      <c r="G541" s="33"/>
      <c r="H541" s="36"/>
      <c r="I541" s="34"/>
      <c r="R541" s="36"/>
    </row>
    <row r="542" spans="1:18" x14ac:dyDescent="0.25">
      <c r="A542" s="380"/>
      <c r="B542" s="33"/>
      <c r="C542" s="33"/>
      <c r="D542" s="33"/>
      <c r="E542" s="33"/>
      <c r="F542" s="33"/>
      <c r="G542" s="33"/>
      <c r="H542" s="36"/>
      <c r="I542" s="34"/>
      <c r="R542" s="36"/>
    </row>
    <row r="543" spans="1:18" x14ac:dyDescent="0.25">
      <c r="A543" s="380"/>
      <c r="B543" s="33"/>
      <c r="C543" s="33"/>
      <c r="D543" s="33"/>
      <c r="E543" s="33"/>
      <c r="F543" s="33"/>
      <c r="G543" s="33"/>
      <c r="H543" s="36"/>
      <c r="I543" s="34"/>
      <c r="R543" s="36"/>
    </row>
    <row r="544" spans="1:18" x14ac:dyDescent="0.25">
      <c r="A544" s="380"/>
      <c r="B544" s="33"/>
      <c r="C544" s="33"/>
      <c r="D544" s="33"/>
      <c r="E544" s="33"/>
      <c r="F544" s="33"/>
      <c r="G544" s="33"/>
      <c r="H544" s="36"/>
      <c r="I544" s="34"/>
      <c r="R544" s="36"/>
    </row>
    <row r="545" spans="1:18" x14ac:dyDescent="0.25">
      <c r="A545" s="380"/>
      <c r="B545" s="33"/>
      <c r="C545" s="33"/>
      <c r="D545" s="33"/>
      <c r="E545" s="33"/>
      <c r="F545" s="33"/>
      <c r="G545" s="33"/>
      <c r="H545" s="36"/>
      <c r="I545" s="34"/>
      <c r="R545" s="36"/>
    </row>
    <row r="546" spans="1:18" x14ac:dyDescent="0.25">
      <c r="A546" s="380"/>
      <c r="B546" s="33"/>
      <c r="C546" s="33"/>
      <c r="D546" s="33"/>
      <c r="E546" s="33"/>
      <c r="F546" s="33"/>
      <c r="G546" s="33"/>
      <c r="H546" s="36"/>
      <c r="I546" s="34"/>
      <c r="R546" s="36"/>
    </row>
    <row r="547" spans="1:18" x14ac:dyDescent="0.25">
      <c r="A547" s="380"/>
      <c r="B547" s="33"/>
      <c r="C547" s="33"/>
      <c r="D547" s="33"/>
      <c r="E547" s="33"/>
      <c r="F547" s="33"/>
      <c r="G547" s="33"/>
      <c r="H547" s="36"/>
      <c r="I547" s="34"/>
      <c r="R547" s="36"/>
    </row>
    <row r="548" spans="1:18" x14ac:dyDescent="0.25">
      <c r="A548" s="380"/>
      <c r="B548" s="33"/>
      <c r="C548" s="33"/>
      <c r="D548" s="33"/>
      <c r="E548" s="33"/>
      <c r="F548" s="33"/>
      <c r="G548" s="33"/>
      <c r="H548" s="36"/>
      <c r="I548" s="34"/>
      <c r="R548" s="36"/>
    </row>
    <row r="549" spans="1:18" x14ac:dyDescent="0.25">
      <c r="A549" s="380"/>
      <c r="B549" s="33"/>
      <c r="C549" s="33"/>
      <c r="D549" s="33"/>
      <c r="E549" s="33"/>
      <c r="F549" s="33"/>
      <c r="G549" s="33"/>
      <c r="H549" s="36"/>
      <c r="I549" s="34"/>
      <c r="R549" s="36"/>
    </row>
    <row r="550" spans="1:18" x14ac:dyDescent="0.25">
      <c r="A550" s="380"/>
      <c r="B550" s="33"/>
      <c r="C550" s="33"/>
      <c r="D550" s="33"/>
      <c r="E550" s="33"/>
      <c r="F550" s="33"/>
      <c r="G550" s="33"/>
      <c r="H550" s="36"/>
      <c r="I550" s="34"/>
      <c r="R550" s="36"/>
    </row>
    <row r="551" spans="1:18" x14ac:dyDescent="0.25">
      <c r="A551" s="380"/>
      <c r="B551" s="33"/>
      <c r="C551" s="33"/>
      <c r="D551" s="33"/>
      <c r="E551" s="33"/>
      <c r="F551" s="33"/>
      <c r="G551" s="33"/>
      <c r="H551" s="36"/>
      <c r="I551" s="34"/>
      <c r="R551" s="36"/>
    </row>
    <row r="552" spans="1:18" x14ac:dyDescent="0.25">
      <c r="A552" s="380"/>
      <c r="B552" s="33"/>
      <c r="C552" s="33"/>
      <c r="D552" s="33"/>
      <c r="E552" s="33"/>
      <c r="F552" s="33"/>
      <c r="G552" s="33"/>
      <c r="H552" s="36"/>
      <c r="I552" s="34"/>
      <c r="R552" s="36"/>
    </row>
    <row r="553" spans="1:18" x14ac:dyDescent="0.25">
      <c r="A553" s="380"/>
      <c r="B553" s="33"/>
      <c r="C553" s="33"/>
      <c r="D553" s="33"/>
      <c r="E553" s="33"/>
      <c r="F553" s="33"/>
      <c r="G553" s="33"/>
      <c r="H553" s="36"/>
      <c r="I553" s="34"/>
      <c r="R553" s="36"/>
    </row>
    <row r="554" spans="1:18" x14ac:dyDescent="0.25">
      <c r="A554" s="380"/>
      <c r="B554" s="33"/>
      <c r="C554" s="33"/>
      <c r="D554" s="33"/>
      <c r="E554" s="33"/>
      <c r="F554" s="33"/>
      <c r="G554" s="33"/>
      <c r="H554" s="36"/>
      <c r="I554" s="34"/>
      <c r="R554" s="36"/>
    </row>
    <row r="555" spans="1:18" x14ac:dyDescent="0.25">
      <c r="A555" s="380"/>
      <c r="B555" s="33"/>
      <c r="C555" s="33"/>
      <c r="D555" s="33"/>
      <c r="E555" s="33"/>
      <c r="F555" s="33"/>
      <c r="G555" s="33"/>
      <c r="H555" s="36"/>
      <c r="I555" s="34"/>
      <c r="R555" s="36"/>
    </row>
    <row r="556" spans="1:18" x14ac:dyDescent="0.25">
      <c r="A556" s="380"/>
      <c r="B556" s="33"/>
      <c r="C556" s="33"/>
      <c r="D556" s="33"/>
      <c r="E556" s="33"/>
      <c r="F556" s="33"/>
      <c r="G556" s="33"/>
      <c r="H556" s="36"/>
      <c r="I556" s="34"/>
      <c r="R556" s="36"/>
    </row>
    <row r="557" spans="1:18" x14ac:dyDescent="0.25">
      <c r="A557" s="380"/>
      <c r="B557" s="33"/>
      <c r="C557" s="33"/>
      <c r="D557" s="33"/>
      <c r="E557" s="33"/>
      <c r="F557" s="33"/>
      <c r="G557" s="33"/>
      <c r="H557" s="36"/>
      <c r="I557" s="34"/>
      <c r="R557" s="36"/>
    </row>
    <row r="558" spans="1:18" x14ac:dyDescent="0.25">
      <c r="A558" s="380"/>
      <c r="B558" s="33"/>
      <c r="C558" s="33"/>
      <c r="D558" s="33"/>
      <c r="E558" s="33"/>
      <c r="F558" s="33"/>
      <c r="G558" s="33"/>
      <c r="H558" s="36"/>
      <c r="I558" s="34"/>
      <c r="R558" s="36"/>
    </row>
    <row r="559" spans="1:18" x14ac:dyDescent="0.25">
      <c r="A559" s="380"/>
      <c r="B559" s="33"/>
      <c r="C559" s="33"/>
      <c r="D559" s="33"/>
      <c r="E559" s="33"/>
      <c r="F559" s="33"/>
      <c r="G559" s="33"/>
      <c r="H559" s="36"/>
      <c r="I559" s="34"/>
      <c r="R559" s="36"/>
    </row>
    <row r="560" spans="1:18" x14ac:dyDescent="0.25">
      <c r="A560" s="380"/>
      <c r="B560" s="33"/>
      <c r="C560" s="33"/>
      <c r="D560" s="33"/>
      <c r="E560" s="33"/>
      <c r="F560" s="33"/>
      <c r="G560" s="33"/>
      <c r="H560" s="36"/>
      <c r="I560" s="34"/>
      <c r="R560" s="36"/>
    </row>
    <row r="561" spans="1:18" x14ac:dyDescent="0.25">
      <c r="A561" s="380"/>
      <c r="B561" s="33"/>
      <c r="C561" s="33"/>
      <c r="D561" s="33"/>
      <c r="E561" s="33"/>
      <c r="F561" s="33"/>
      <c r="G561" s="33"/>
      <c r="H561" s="36"/>
      <c r="I561" s="34"/>
      <c r="R561" s="36"/>
    </row>
    <row r="562" spans="1:18" x14ac:dyDescent="0.25">
      <c r="A562" s="380"/>
      <c r="B562" s="33"/>
      <c r="C562" s="33"/>
      <c r="D562" s="33"/>
      <c r="E562" s="33"/>
      <c r="F562" s="33"/>
      <c r="G562" s="33"/>
      <c r="H562" s="36"/>
      <c r="I562" s="34"/>
      <c r="R562" s="36"/>
    </row>
    <row r="563" spans="1:18" x14ac:dyDescent="0.25">
      <c r="A563" s="380"/>
      <c r="B563" s="33"/>
      <c r="C563" s="33"/>
      <c r="D563" s="33"/>
      <c r="E563" s="33"/>
      <c r="F563" s="33"/>
      <c r="G563" s="33"/>
      <c r="H563" s="36"/>
      <c r="I563" s="34"/>
      <c r="R563" s="36"/>
    </row>
    <row r="564" spans="1:18" x14ac:dyDescent="0.25">
      <c r="A564" s="380"/>
      <c r="B564" s="33"/>
      <c r="C564" s="33"/>
      <c r="D564" s="33"/>
      <c r="E564" s="33"/>
      <c r="F564" s="33"/>
      <c r="G564" s="33"/>
      <c r="H564" s="36"/>
      <c r="I564" s="34"/>
      <c r="R564" s="36"/>
    </row>
    <row r="565" spans="1:18" x14ac:dyDescent="0.25">
      <c r="A565" s="380"/>
      <c r="B565" s="33"/>
      <c r="C565" s="33"/>
      <c r="D565" s="33"/>
      <c r="E565" s="33"/>
      <c r="F565" s="33"/>
      <c r="G565" s="33"/>
      <c r="H565" s="36"/>
      <c r="I565" s="34"/>
      <c r="R565" s="36"/>
    </row>
    <row r="566" spans="1:18" x14ac:dyDescent="0.25">
      <c r="A566" s="380"/>
      <c r="B566" s="33"/>
      <c r="C566" s="33"/>
      <c r="D566" s="33"/>
      <c r="E566" s="33"/>
      <c r="F566" s="33"/>
      <c r="G566" s="33"/>
      <c r="H566" s="36"/>
      <c r="I566" s="34"/>
      <c r="R566" s="36"/>
    </row>
    <row r="567" spans="1:18" x14ac:dyDescent="0.25">
      <c r="A567" s="380"/>
      <c r="B567" s="33"/>
      <c r="C567" s="33"/>
      <c r="D567" s="33"/>
      <c r="E567" s="33"/>
      <c r="F567" s="33"/>
      <c r="G567" s="33"/>
      <c r="H567" s="36"/>
      <c r="I567" s="34"/>
      <c r="R567" s="36"/>
    </row>
    <row r="568" spans="1:18" x14ac:dyDescent="0.25">
      <c r="A568" s="380"/>
      <c r="B568" s="33"/>
      <c r="C568" s="33"/>
      <c r="D568" s="33"/>
      <c r="E568" s="33"/>
      <c r="F568" s="33"/>
      <c r="G568" s="33"/>
      <c r="H568" s="36"/>
      <c r="I568" s="34"/>
      <c r="R568" s="36"/>
    </row>
    <row r="569" spans="1:18" x14ac:dyDescent="0.25">
      <c r="A569" s="380"/>
      <c r="B569" s="33"/>
      <c r="C569" s="33"/>
      <c r="D569" s="33"/>
      <c r="E569" s="33"/>
      <c r="F569" s="33"/>
      <c r="G569" s="33"/>
      <c r="H569" s="36"/>
      <c r="I569" s="34"/>
      <c r="R569" s="36"/>
    </row>
    <row r="570" spans="1:18" x14ac:dyDescent="0.25">
      <c r="A570" s="380"/>
      <c r="B570" s="33"/>
      <c r="C570" s="33"/>
      <c r="D570" s="33"/>
      <c r="E570" s="33"/>
      <c r="F570" s="33"/>
      <c r="G570" s="33"/>
      <c r="H570" s="36"/>
      <c r="I570" s="34"/>
      <c r="R570" s="36"/>
    </row>
    <row r="571" spans="1:18" x14ac:dyDescent="0.25">
      <c r="A571" s="380"/>
      <c r="B571" s="33"/>
      <c r="C571" s="33"/>
      <c r="D571" s="33"/>
      <c r="E571" s="33"/>
      <c r="F571" s="33"/>
      <c r="G571" s="33"/>
      <c r="H571" s="36"/>
      <c r="I571" s="34"/>
      <c r="R571" s="36"/>
    </row>
    <row r="572" spans="1:18" x14ac:dyDescent="0.25">
      <c r="A572" s="380"/>
      <c r="B572" s="33"/>
      <c r="C572" s="33"/>
      <c r="D572" s="33"/>
      <c r="E572" s="33"/>
      <c r="F572" s="33"/>
      <c r="G572" s="33"/>
      <c r="H572" s="36"/>
      <c r="I572" s="34"/>
      <c r="R572" s="36"/>
    </row>
    <row r="573" spans="1:18" x14ac:dyDescent="0.25">
      <c r="A573" s="380"/>
      <c r="B573" s="33"/>
      <c r="C573" s="33"/>
      <c r="D573" s="33"/>
      <c r="E573" s="33"/>
      <c r="F573" s="33"/>
      <c r="G573" s="33"/>
      <c r="H573" s="36"/>
      <c r="I573" s="34"/>
      <c r="R573" s="36"/>
    </row>
    <row r="574" spans="1:18" x14ac:dyDescent="0.25">
      <c r="A574" s="380"/>
      <c r="B574" s="33"/>
      <c r="C574" s="33"/>
      <c r="D574" s="33"/>
      <c r="E574" s="33"/>
      <c r="F574" s="33"/>
      <c r="G574" s="33"/>
      <c r="H574" s="36"/>
      <c r="I574" s="34"/>
      <c r="R574" s="36"/>
    </row>
    <row r="575" spans="1:18" x14ac:dyDescent="0.25">
      <c r="A575" s="380"/>
      <c r="B575" s="33"/>
      <c r="C575" s="33"/>
      <c r="D575" s="33"/>
      <c r="E575" s="33"/>
      <c r="F575" s="33"/>
      <c r="G575" s="33"/>
      <c r="H575" s="36"/>
      <c r="I575" s="34"/>
      <c r="R575" s="36"/>
    </row>
    <row r="576" spans="1:18" x14ac:dyDescent="0.25">
      <c r="A576" s="380"/>
      <c r="B576" s="33"/>
      <c r="C576" s="33"/>
      <c r="D576" s="33"/>
      <c r="E576" s="33"/>
      <c r="F576" s="33"/>
      <c r="G576" s="33"/>
      <c r="H576" s="36"/>
      <c r="I576" s="34"/>
      <c r="R576" s="36"/>
    </row>
    <row r="577" spans="1:18" x14ac:dyDescent="0.25">
      <c r="A577" s="380"/>
      <c r="B577" s="33"/>
      <c r="C577" s="33"/>
      <c r="D577" s="33"/>
      <c r="E577" s="33"/>
      <c r="F577" s="33"/>
      <c r="G577" s="33"/>
      <c r="H577" s="36"/>
      <c r="I577" s="34"/>
      <c r="R577" s="36"/>
    </row>
    <row r="578" spans="1:18" x14ac:dyDescent="0.25">
      <c r="A578" s="380"/>
      <c r="B578" s="33"/>
      <c r="C578" s="33"/>
      <c r="D578" s="33"/>
      <c r="E578" s="33"/>
      <c r="F578" s="33"/>
      <c r="G578" s="33"/>
      <c r="H578" s="36"/>
      <c r="I578" s="34"/>
      <c r="R578" s="36"/>
    </row>
    <row r="579" spans="1:18" x14ac:dyDescent="0.25">
      <c r="A579" s="380"/>
      <c r="B579" s="33"/>
      <c r="C579" s="33"/>
      <c r="D579" s="33"/>
      <c r="E579" s="33"/>
      <c r="F579" s="33"/>
      <c r="G579" s="33"/>
      <c r="H579" s="36"/>
      <c r="I579" s="34"/>
      <c r="R579" s="36"/>
    </row>
    <row r="580" spans="1:18" x14ac:dyDescent="0.25">
      <c r="A580" s="380"/>
      <c r="B580" s="33"/>
      <c r="C580" s="33"/>
      <c r="D580" s="33"/>
      <c r="E580" s="33"/>
      <c r="F580" s="33"/>
      <c r="G580" s="33"/>
      <c r="H580" s="36"/>
      <c r="I580" s="34"/>
      <c r="R580" s="36"/>
    </row>
    <row r="581" spans="1:18" x14ac:dyDescent="0.25">
      <c r="A581" s="380"/>
      <c r="B581" s="33"/>
      <c r="C581" s="33"/>
      <c r="D581" s="33"/>
      <c r="E581" s="33"/>
      <c r="F581" s="33"/>
      <c r="G581" s="33"/>
      <c r="H581" s="36"/>
      <c r="I581" s="34"/>
      <c r="R581" s="36"/>
    </row>
    <row r="582" spans="1:18" x14ac:dyDescent="0.25">
      <c r="A582" s="380"/>
      <c r="B582" s="33"/>
      <c r="C582" s="33"/>
      <c r="D582" s="33"/>
      <c r="E582" s="33"/>
      <c r="F582" s="33"/>
      <c r="G582" s="33"/>
      <c r="H582" s="36"/>
      <c r="I582" s="34"/>
      <c r="R582" s="36"/>
    </row>
    <row r="583" spans="1:18" x14ac:dyDescent="0.25">
      <c r="A583" s="380"/>
      <c r="B583" s="33"/>
      <c r="C583" s="33"/>
      <c r="D583" s="33"/>
      <c r="E583" s="33"/>
      <c r="F583" s="33"/>
      <c r="G583" s="33"/>
      <c r="H583" s="36"/>
      <c r="I583" s="34"/>
      <c r="R583" s="36"/>
    </row>
    <row r="584" spans="1:18" x14ac:dyDescent="0.25">
      <c r="A584" s="380"/>
      <c r="B584" s="33"/>
      <c r="C584" s="33"/>
      <c r="D584" s="33"/>
      <c r="E584" s="33"/>
      <c r="F584" s="33"/>
      <c r="G584" s="33"/>
      <c r="H584" s="36"/>
      <c r="I584" s="34"/>
      <c r="R584" s="36"/>
    </row>
    <row r="585" spans="1:18" x14ac:dyDescent="0.25">
      <c r="A585" s="380"/>
      <c r="B585" s="33"/>
      <c r="C585" s="33"/>
      <c r="D585" s="33"/>
      <c r="E585" s="33"/>
      <c r="F585" s="33"/>
      <c r="G585" s="33"/>
      <c r="H585" s="36"/>
      <c r="I585" s="34"/>
      <c r="R585" s="36"/>
    </row>
    <row r="586" spans="1:18" x14ac:dyDescent="0.25">
      <c r="A586" s="380"/>
      <c r="B586" s="33"/>
      <c r="C586" s="33"/>
      <c r="D586" s="33"/>
      <c r="E586" s="33"/>
      <c r="F586" s="33"/>
      <c r="G586" s="33"/>
      <c r="H586" s="36"/>
      <c r="I586" s="34"/>
      <c r="R586" s="36"/>
    </row>
    <row r="587" spans="1:18" x14ac:dyDescent="0.25">
      <c r="A587" s="380"/>
      <c r="B587" s="33"/>
      <c r="C587" s="33"/>
      <c r="D587" s="33"/>
      <c r="E587" s="33"/>
      <c r="F587" s="33"/>
      <c r="G587" s="33"/>
      <c r="H587" s="36"/>
      <c r="I587" s="34"/>
      <c r="R587" s="36"/>
    </row>
    <row r="588" spans="1:18" x14ac:dyDescent="0.25">
      <c r="A588" s="380"/>
      <c r="B588" s="33"/>
      <c r="C588" s="33"/>
      <c r="D588" s="33"/>
      <c r="E588" s="33"/>
      <c r="F588" s="33"/>
      <c r="G588" s="33"/>
      <c r="H588" s="36"/>
      <c r="I588" s="34"/>
      <c r="R588" s="36"/>
    </row>
    <row r="589" spans="1:18" x14ac:dyDescent="0.25">
      <c r="A589" s="380"/>
      <c r="B589" s="33"/>
      <c r="C589" s="33"/>
      <c r="D589" s="33"/>
      <c r="E589" s="33"/>
      <c r="F589" s="33"/>
      <c r="G589" s="33"/>
      <c r="H589" s="36"/>
      <c r="I589" s="34"/>
      <c r="R589" s="36"/>
    </row>
    <row r="590" spans="1:18" x14ac:dyDescent="0.25">
      <c r="A590" s="380"/>
      <c r="B590" s="33"/>
      <c r="C590" s="33"/>
      <c r="D590" s="33"/>
      <c r="E590" s="33"/>
      <c r="F590" s="33"/>
      <c r="G590" s="33"/>
      <c r="H590" s="36"/>
      <c r="I590" s="34"/>
      <c r="R590" s="36"/>
    </row>
    <row r="591" spans="1:18" x14ac:dyDescent="0.25">
      <c r="A591" s="380"/>
      <c r="B591" s="33"/>
      <c r="C591" s="33"/>
      <c r="D591" s="33"/>
      <c r="E591" s="33"/>
      <c r="F591" s="33"/>
      <c r="G591" s="33"/>
      <c r="H591" s="36"/>
      <c r="I591" s="34"/>
      <c r="R591" s="36"/>
    </row>
    <row r="592" spans="1:18" x14ac:dyDescent="0.25">
      <c r="A592" s="380"/>
      <c r="B592" s="33"/>
      <c r="C592" s="33"/>
      <c r="D592" s="33"/>
      <c r="E592" s="33"/>
      <c r="F592" s="33"/>
      <c r="G592" s="33"/>
      <c r="H592" s="36"/>
      <c r="I592" s="34"/>
      <c r="R592" s="36"/>
    </row>
    <row r="593" spans="1:18" x14ac:dyDescent="0.25">
      <c r="A593" s="380"/>
      <c r="B593" s="33"/>
      <c r="C593" s="33"/>
      <c r="D593" s="33"/>
      <c r="E593" s="33"/>
      <c r="F593" s="33"/>
      <c r="G593" s="33"/>
      <c r="H593" s="36"/>
      <c r="I593" s="34"/>
      <c r="R593" s="36"/>
    </row>
    <row r="594" spans="1:18" x14ac:dyDescent="0.25">
      <c r="A594" s="380"/>
      <c r="B594" s="33"/>
      <c r="C594" s="33"/>
      <c r="D594" s="33"/>
      <c r="E594" s="33"/>
      <c r="F594" s="33"/>
      <c r="G594" s="33"/>
      <c r="H594" s="36"/>
      <c r="I594" s="34"/>
      <c r="R594" s="36"/>
    </row>
    <row r="595" spans="1:18" x14ac:dyDescent="0.25">
      <c r="A595" s="380"/>
      <c r="B595" s="33"/>
      <c r="C595" s="33"/>
      <c r="D595" s="33"/>
      <c r="E595" s="33"/>
      <c r="F595" s="33"/>
      <c r="G595" s="33"/>
      <c r="H595" s="36"/>
      <c r="I595" s="34"/>
      <c r="R595" s="36"/>
    </row>
    <row r="596" spans="1:18" x14ac:dyDescent="0.25">
      <c r="A596" s="380"/>
      <c r="B596" s="33"/>
      <c r="C596" s="33"/>
      <c r="D596" s="33"/>
      <c r="E596" s="33"/>
      <c r="F596" s="33"/>
      <c r="G596" s="33"/>
      <c r="H596" s="36"/>
      <c r="I596" s="34"/>
      <c r="R596" s="36"/>
    </row>
    <row r="597" spans="1:18" x14ac:dyDescent="0.25">
      <c r="A597" s="380"/>
      <c r="B597" s="33"/>
      <c r="C597" s="33"/>
      <c r="D597" s="33"/>
      <c r="E597" s="33"/>
      <c r="F597" s="33"/>
      <c r="G597" s="33"/>
      <c r="H597" s="36"/>
      <c r="I597" s="34"/>
      <c r="R597" s="36"/>
    </row>
    <row r="598" spans="1:18" x14ac:dyDescent="0.25">
      <c r="A598" s="380"/>
      <c r="B598" s="33"/>
      <c r="C598" s="33"/>
      <c r="D598" s="33"/>
      <c r="E598" s="33"/>
      <c r="F598" s="33"/>
      <c r="G598" s="33"/>
      <c r="H598" s="36"/>
      <c r="I598" s="34"/>
      <c r="R598" s="36"/>
    </row>
    <row r="599" spans="1:18" x14ac:dyDescent="0.25">
      <c r="A599" s="380"/>
      <c r="B599" s="33"/>
      <c r="C599" s="33"/>
      <c r="D599" s="33"/>
      <c r="E599" s="33"/>
      <c r="F599" s="33"/>
      <c r="G599" s="33"/>
      <c r="H599" s="36"/>
      <c r="I599" s="34"/>
      <c r="R599" s="36"/>
    </row>
    <row r="600" spans="1:18" x14ac:dyDescent="0.25">
      <c r="A600" s="380"/>
      <c r="B600" s="33"/>
      <c r="C600" s="33"/>
      <c r="D600" s="33"/>
      <c r="E600" s="33"/>
      <c r="F600" s="33"/>
      <c r="G600" s="33"/>
      <c r="H600" s="36"/>
      <c r="I600" s="34"/>
      <c r="R600" s="36"/>
    </row>
    <row r="601" spans="1:18" x14ac:dyDescent="0.25">
      <c r="A601" s="380"/>
      <c r="B601" s="33"/>
      <c r="C601" s="33"/>
      <c r="D601" s="33"/>
      <c r="E601" s="33"/>
      <c r="F601" s="33"/>
      <c r="G601" s="33"/>
      <c r="H601" s="36"/>
      <c r="I601" s="34"/>
      <c r="R601" s="36"/>
    </row>
    <row r="602" spans="1:18" x14ac:dyDescent="0.25">
      <c r="A602" s="380"/>
      <c r="B602" s="33"/>
      <c r="C602" s="33"/>
      <c r="D602" s="33"/>
      <c r="E602" s="33"/>
      <c r="F602" s="33"/>
      <c r="G602" s="33"/>
      <c r="H602" s="36"/>
      <c r="I602" s="34"/>
      <c r="R602" s="36"/>
    </row>
    <row r="603" spans="1:18" x14ac:dyDescent="0.25">
      <c r="A603" s="380"/>
      <c r="B603" s="33"/>
      <c r="C603" s="33"/>
      <c r="D603" s="33"/>
      <c r="E603" s="33"/>
      <c r="F603" s="33"/>
      <c r="G603" s="33"/>
      <c r="H603" s="36"/>
      <c r="I603" s="34"/>
      <c r="R603" s="36"/>
    </row>
    <row r="604" spans="1:18" x14ac:dyDescent="0.25">
      <c r="A604" s="380"/>
      <c r="B604" s="33"/>
      <c r="C604" s="33"/>
      <c r="D604" s="33"/>
      <c r="E604" s="33"/>
      <c r="F604" s="33"/>
      <c r="G604" s="33"/>
      <c r="H604" s="36"/>
      <c r="I604" s="34"/>
      <c r="R604" s="36"/>
    </row>
    <row r="605" spans="1:18" x14ac:dyDescent="0.25">
      <c r="A605" s="380"/>
      <c r="B605" s="33"/>
      <c r="C605" s="33"/>
      <c r="D605" s="33"/>
      <c r="E605" s="33"/>
      <c r="F605" s="33"/>
      <c r="G605" s="33"/>
      <c r="H605" s="36"/>
      <c r="I605" s="34"/>
      <c r="R605" s="36"/>
    </row>
    <row r="606" spans="1:18" x14ac:dyDescent="0.25">
      <c r="A606" s="380"/>
      <c r="B606" s="33"/>
      <c r="C606" s="33"/>
      <c r="D606" s="33"/>
      <c r="E606" s="33"/>
      <c r="F606" s="33"/>
      <c r="G606" s="33"/>
      <c r="H606" s="36"/>
      <c r="I606" s="34"/>
      <c r="R606" s="36"/>
    </row>
    <row r="607" spans="1:18" x14ac:dyDescent="0.25">
      <c r="A607" s="380"/>
      <c r="B607" s="33"/>
      <c r="C607" s="33"/>
      <c r="D607" s="33"/>
      <c r="E607" s="33"/>
      <c r="F607" s="33"/>
      <c r="G607" s="33"/>
      <c r="H607" s="36"/>
      <c r="I607" s="34"/>
      <c r="R607" s="36"/>
    </row>
    <row r="608" spans="1:18" x14ac:dyDescent="0.25">
      <c r="A608" s="380"/>
      <c r="B608" s="33"/>
      <c r="C608" s="33"/>
      <c r="D608" s="33"/>
      <c r="E608" s="33"/>
      <c r="F608" s="33"/>
      <c r="G608" s="33"/>
      <c r="H608" s="36"/>
      <c r="I608" s="34"/>
      <c r="R608" s="36"/>
    </row>
    <row r="609" spans="1:18" x14ac:dyDescent="0.25">
      <c r="A609" s="380"/>
      <c r="B609" s="33"/>
      <c r="C609" s="33"/>
      <c r="D609" s="33"/>
      <c r="E609" s="33"/>
      <c r="F609" s="33"/>
      <c r="G609" s="33"/>
      <c r="H609" s="36"/>
      <c r="I609" s="34"/>
      <c r="R609" s="36"/>
    </row>
    <row r="610" spans="1:18" x14ac:dyDescent="0.25">
      <c r="A610" s="380"/>
      <c r="B610" s="33"/>
      <c r="C610" s="33"/>
      <c r="D610" s="33"/>
      <c r="E610" s="33"/>
      <c r="F610" s="33"/>
      <c r="G610" s="33"/>
      <c r="H610" s="36"/>
      <c r="I610" s="34"/>
      <c r="R610" s="36"/>
    </row>
    <row r="611" spans="1:18" x14ac:dyDescent="0.25">
      <c r="A611" s="380"/>
      <c r="B611" s="33"/>
      <c r="C611" s="33"/>
      <c r="D611" s="33"/>
      <c r="E611" s="33"/>
      <c r="F611" s="33"/>
      <c r="G611" s="33"/>
      <c r="H611" s="36"/>
      <c r="I611" s="34"/>
      <c r="R611" s="36"/>
    </row>
    <row r="612" spans="1:18" x14ac:dyDescent="0.25">
      <c r="A612" s="380"/>
      <c r="B612" s="33"/>
      <c r="C612" s="33"/>
      <c r="D612" s="33"/>
      <c r="E612" s="33"/>
      <c r="F612" s="33"/>
      <c r="G612" s="33"/>
      <c r="H612" s="36"/>
      <c r="I612" s="34"/>
      <c r="R612" s="36"/>
    </row>
    <row r="613" spans="1:18" x14ac:dyDescent="0.25">
      <c r="A613" s="380"/>
      <c r="B613" s="33"/>
      <c r="C613" s="33"/>
      <c r="D613" s="33"/>
      <c r="E613" s="33"/>
      <c r="F613" s="33"/>
      <c r="G613" s="33"/>
      <c r="H613" s="36"/>
      <c r="I613" s="34"/>
      <c r="R613" s="36"/>
    </row>
    <row r="614" spans="1:18" x14ac:dyDescent="0.25">
      <c r="A614" s="380"/>
      <c r="B614" s="33"/>
      <c r="C614" s="33"/>
      <c r="D614" s="33"/>
      <c r="E614" s="33"/>
      <c r="F614" s="33"/>
      <c r="G614" s="33"/>
      <c r="H614" s="36"/>
      <c r="I614" s="34"/>
      <c r="R614" s="36"/>
    </row>
    <row r="615" spans="1:18" x14ac:dyDescent="0.25">
      <c r="A615" s="380"/>
      <c r="B615" s="33"/>
      <c r="C615" s="33"/>
      <c r="D615" s="33"/>
      <c r="E615" s="33"/>
      <c r="F615" s="33"/>
      <c r="G615" s="33"/>
      <c r="H615" s="36"/>
      <c r="I615" s="34"/>
      <c r="R615" s="36"/>
    </row>
    <row r="616" spans="1:18" x14ac:dyDescent="0.25">
      <c r="A616" s="380"/>
      <c r="B616" s="33"/>
      <c r="C616" s="33"/>
      <c r="D616" s="33"/>
      <c r="E616" s="33"/>
      <c r="F616" s="33"/>
      <c r="G616" s="33"/>
      <c r="H616" s="36"/>
      <c r="I616" s="34"/>
      <c r="R616" s="36"/>
    </row>
    <row r="617" spans="1:18" x14ac:dyDescent="0.25">
      <c r="A617" s="380"/>
      <c r="B617" s="33"/>
      <c r="C617" s="33"/>
      <c r="D617" s="33"/>
      <c r="E617" s="33"/>
      <c r="F617" s="33"/>
      <c r="G617" s="33"/>
      <c r="H617" s="36"/>
      <c r="I617" s="34"/>
      <c r="R617" s="36"/>
    </row>
    <row r="618" spans="1:18" x14ac:dyDescent="0.25">
      <c r="A618" s="380"/>
      <c r="B618" s="33"/>
      <c r="C618" s="33"/>
      <c r="D618" s="33"/>
      <c r="E618" s="33"/>
      <c r="F618" s="33"/>
      <c r="G618" s="33"/>
      <c r="H618" s="36"/>
      <c r="I618" s="34"/>
      <c r="R618" s="36"/>
    </row>
    <row r="619" spans="1:18" x14ac:dyDescent="0.25">
      <c r="A619" s="380"/>
      <c r="B619" s="33"/>
      <c r="C619" s="33"/>
      <c r="D619" s="33"/>
      <c r="E619" s="33"/>
      <c r="F619" s="33"/>
      <c r="G619" s="33"/>
      <c r="H619" s="36"/>
      <c r="I619" s="34"/>
      <c r="R619" s="36"/>
    </row>
    <row r="620" spans="1:18" x14ac:dyDescent="0.25">
      <c r="A620" s="380"/>
      <c r="B620" s="33"/>
      <c r="C620" s="33"/>
      <c r="D620" s="33"/>
      <c r="E620" s="33"/>
      <c r="F620" s="33"/>
      <c r="G620" s="33"/>
      <c r="H620" s="36"/>
      <c r="I620" s="34"/>
      <c r="R620" s="36"/>
    </row>
    <row r="621" spans="1:18" x14ac:dyDescent="0.25">
      <c r="A621" s="380"/>
      <c r="B621" s="33"/>
      <c r="C621" s="33"/>
      <c r="D621" s="33"/>
      <c r="E621" s="33"/>
      <c r="F621" s="33"/>
      <c r="G621" s="33"/>
      <c r="H621" s="36"/>
      <c r="I621" s="34"/>
      <c r="R621" s="36"/>
    </row>
    <row r="622" spans="1:18" x14ac:dyDescent="0.25">
      <c r="A622" s="380"/>
      <c r="B622" s="33"/>
      <c r="C622" s="33"/>
      <c r="D622" s="33"/>
      <c r="E622" s="33"/>
      <c r="F622" s="33"/>
      <c r="G622" s="33"/>
      <c r="H622" s="36"/>
      <c r="I622" s="34"/>
      <c r="R622" s="36"/>
    </row>
    <row r="623" spans="1:18" x14ac:dyDescent="0.25">
      <c r="A623" s="380"/>
      <c r="B623" s="33"/>
      <c r="C623" s="33"/>
      <c r="D623" s="33"/>
      <c r="E623" s="33"/>
      <c r="F623" s="33"/>
      <c r="G623" s="33"/>
      <c r="H623" s="36"/>
      <c r="I623" s="34"/>
      <c r="R623" s="36"/>
    </row>
    <row r="624" spans="1:18" x14ac:dyDescent="0.25">
      <c r="A624" s="380"/>
      <c r="B624" s="33"/>
      <c r="C624" s="33"/>
      <c r="D624" s="33"/>
      <c r="E624" s="33"/>
      <c r="F624" s="33"/>
      <c r="G624" s="33"/>
      <c r="H624" s="36"/>
      <c r="I624" s="34"/>
      <c r="R624" s="36"/>
    </row>
    <row r="625" spans="1:18" x14ac:dyDescent="0.25">
      <c r="A625" s="380"/>
      <c r="B625" s="33"/>
      <c r="C625" s="33"/>
      <c r="D625" s="33"/>
      <c r="E625" s="33"/>
      <c r="F625" s="33"/>
      <c r="G625" s="33"/>
      <c r="H625" s="36"/>
      <c r="I625" s="34"/>
      <c r="R625" s="36"/>
    </row>
    <row r="626" spans="1:18" x14ac:dyDescent="0.25">
      <c r="A626" s="380"/>
      <c r="B626" s="33"/>
      <c r="C626" s="33"/>
      <c r="D626" s="33"/>
      <c r="E626" s="33"/>
      <c r="F626" s="33"/>
      <c r="G626" s="33"/>
      <c r="H626" s="36"/>
      <c r="I626" s="34"/>
      <c r="R626" s="36"/>
    </row>
    <row r="627" spans="1:18" x14ac:dyDescent="0.25">
      <c r="A627" s="380"/>
      <c r="B627" s="33"/>
      <c r="C627" s="33"/>
      <c r="D627" s="33"/>
      <c r="E627" s="33"/>
      <c r="F627" s="33"/>
      <c r="G627" s="33"/>
      <c r="H627" s="36"/>
      <c r="I627" s="34"/>
      <c r="R627" s="36"/>
    </row>
    <row r="628" spans="1:18" x14ac:dyDescent="0.25">
      <c r="A628" s="380"/>
      <c r="B628" s="33"/>
      <c r="C628" s="33"/>
      <c r="D628" s="33"/>
      <c r="E628" s="33"/>
      <c r="F628" s="33"/>
      <c r="G628" s="33"/>
      <c r="H628" s="36"/>
      <c r="I628" s="34"/>
      <c r="R628" s="36"/>
    </row>
    <row r="629" spans="1:18" x14ac:dyDescent="0.25">
      <c r="A629" s="380"/>
      <c r="B629" s="33"/>
      <c r="C629" s="33"/>
      <c r="D629" s="33"/>
      <c r="E629" s="33"/>
      <c r="F629" s="33"/>
      <c r="G629" s="33"/>
      <c r="H629" s="36"/>
      <c r="I629" s="34"/>
      <c r="R629" s="36"/>
    </row>
    <row r="630" spans="1:18" x14ac:dyDescent="0.25">
      <c r="A630" s="380"/>
      <c r="B630" s="33"/>
      <c r="C630" s="33"/>
      <c r="D630" s="33"/>
      <c r="E630" s="33"/>
      <c r="F630" s="33"/>
      <c r="G630" s="33"/>
      <c r="H630" s="36"/>
      <c r="I630" s="34"/>
      <c r="R630" s="36"/>
    </row>
    <row r="631" spans="1:18" x14ac:dyDescent="0.25">
      <c r="A631" s="380"/>
      <c r="B631" s="33"/>
      <c r="C631" s="33"/>
      <c r="D631" s="33"/>
      <c r="E631" s="33"/>
      <c r="F631" s="33"/>
      <c r="G631" s="33"/>
      <c r="H631" s="36"/>
      <c r="I631" s="34"/>
      <c r="R631" s="36"/>
    </row>
    <row r="632" spans="1:18" x14ac:dyDescent="0.25">
      <c r="A632" s="380"/>
      <c r="B632" s="33"/>
      <c r="C632" s="33"/>
      <c r="D632" s="33"/>
      <c r="E632" s="33"/>
      <c r="F632" s="33"/>
      <c r="G632" s="33"/>
      <c r="H632" s="36"/>
      <c r="I632" s="34"/>
      <c r="R632" s="36"/>
    </row>
    <row r="633" spans="1:18" x14ac:dyDescent="0.25">
      <c r="A633" s="380"/>
      <c r="B633" s="33"/>
      <c r="C633" s="33"/>
      <c r="D633" s="33"/>
      <c r="E633" s="33"/>
      <c r="F633" s="33"/>
      <c r="G633" s="33"/>
      <c r="H633" s="36"/>
      <c r="I633" s="34"/>
      <c r="R633" s="36"/>
    </row>
    <row r="634" spans="1:18" x14ac:dyDescent="0.25">
      <c r="A634" s="380"/>
      <c r="B634" s="33"/>
      <c r="C634" s="33"/>
      <c r="D634" s="33"/>
      <c r="E634" s="33"/>
      <c r="F634" s="33"/>
      <c r="G634" s="33"/>
      <c r="H634" s="36"/>
      <c r="I634" s="34"/>
      <c r="R634" s="36"/>
    </row>
    <row r="635" spans="1:18" x14ac:dyDescent="0.25">
      <c r="A635" s="380"/>
      <c r="B635" s="33"/>
      <c r="C635" s="33"/>
      <c r="D635" s="33"/>
      <c r="E635" s="33"/>
      <c r="F635" s="33"/>
      <c r="G635" s="33"/>
      <c r="H635" s="36"/>
      <c r="I635" s="34"/>
      <c r="R635" s="36"/>
    </row>
    <row r="636" spans="1:18" x14ac:dyDescent="0.25">
      <c r="A636" s="380"/>
      <c r="B636" s="33"/>
      <c r="C636" s="33"/>
      <c r="D636" s="33"/>
      <c r="E636" s="33"/>
      <c r="F636" s="33"/>
      <c r="G636" s="33"/>
      <c r="H636" s="36"/>
      <c r="I636" s="34"/>
      <c r="R636" s="36"/>
    </row>
    <row r="637" spans="1:18" x14ac:dyDescent="0.25">
      <c r="A637" s="380"/>
      <c r="B637" s="33"/>
      <c r="C637" s="33"/>
      <c r="D637" s="33"/>
      <c r="E637" s="33"/>
      <c r="F637" s="33"/>
      <c r="G637" s="33"/>
      <c r="H637" s="36"/>
      <c r="I637" s="34"/>
      <c r="R637" s="36"/>
    </row>
    <row r="638" spans="1:18" x14ac:dyDescent="0.25">
      <c r="A638" s="380"/>
      <c r="B638" s="33"/>
      <c r="C638" s="33"/>
      <c r="D638" s="33"/>
      <c r="E638" s="33"/>
      <c r="F638" s="33"/>
      <c r="G638" s="33"/>
      <c r="H638" s="36"/>
      <c r="I638" s="34"/>
      <c r="R638" s="36"/>
    </row>
    <row r="639" spans="1:18" x14ac:dyDescent="0.25">
      <c r="A639" s="380"/>
      <c r="B639" s="33"/>
      <c r="C639" s="33"/>
      <c r="D639" s="33"/>
      <c r="E639" s="33"/>
      <c r="F639" s="33"/>
      <c r="G639" s="33"/>
      <c r="H639" s="36"/>
      <c r="I639" s="34"/>
      <c r="R639" s="36"/>
    </row>
    <row r="640" spans="1:18" x14ac:dyDescent="0.25">
      <c r="A640" s="380"/>
      <c r="B640" s="33"/>
      <c r="C640" s="33"/>
      <c r="D640" s="33"/>
      <c r="E640" s="33"/>
      <c r="F640" s="33"/>
      <c r="G640" s="33"/>
      <c r="H640" s="36"/>
      <c r="I640" s="34"/>
      <c r="R640" s="36"/>
    </row>
    <row r="641" spans="1:18" x14ac:dyDescent="0.25">
      <c r="A641" s="380"/>
      <c r="B641" s="33"/>
      <c r="C641" s="33"/>
      <c r="D641" s="33"/>
      <c r="E641" s="33"/>
      <c r="F641" s="33"/>
      <c r="G641" s="33"/>
      <c r="H641" s="36"/>
      <c r="I641" s="34"/>
      <c r="R641" s="36"/>
    </row>
    <row r="642" spans="1:18" x14ac:dyDescent="0.25">
      <c r="A642" s="380"/>
      <c r="B642" s="33"/>
      <c r="C642" s="33"/>
      <c r="D642" s="33"/>
      <c r="E642" s="33"/>
      <c r="F642" s="33"/>
      <c r="G642" s="33"/>
      <c r="H642" s="36"/>
      <c r="I642" s="34"/>
      <c r="R642" s="36"/>
    </row>
    <row r="643" spans="1:18" x14ac:dyDescent="0.25">
      <c r="A643" s="380"/>
      <c r="B643" s="33"/>
      <c r="C643" s="33"/>
      <c r="D643" s="33"/>
      <c r="E643" s="33"/>
      <c r="F643" s="33"/>
      <c r="G643" s="33"/>
      <c r="H643" s="36"/>
      <c r="I643" s="34"/>
      <c r="R643" s="36"/>
    </row>
    <row r="644" spans="1:18" x14ac:dyDescent="0.25">
      <c r="A644" s="380"/>
      <c r="B644" s="33"/>
      <c r="C644" s="33"/>
      <c r="D644" s="33"/>
      <c r="E644" s="33"/>
      <c r="F644" s="33"/>
      <c r="G644" s="33"/>
      <c r="H644" s="36"/>
      <c r="I644" s="34"/>
      <c r="R644" s="36"/>
    </row>
    <row r="645" spans="1:18" x14ac:dyDescent="0.25">
      <c r="A645" s="380"/>
      <c r="B645" s="33"/>
      <c r="C645" s="33"/>
      <c r="D645" s="33"/>
      <c r="E645" s="33"/>
      <c r="F645" s="33"/>
      <c r="G645" s="33"/>
      <c r="H645" s="36"/>
      <c r="I645" s="34"/>
      <c r="R645" s="36"/>
    </row>
    <row r="646" spans="1:18" x14ac:dyDescent="0.25">
      <c r="A646" s="380"/>
      <c r="B646" s="33"/>
      <c r="C646" s="33"/>
      <c r="D646" s="33"/>
      <c r="E646" s="33"/>
      <c r="F646" s="33"/>
      <c r="G646" s="33"/>
      <c r="H646" s="36"/>
      <c r="I646" s="34"/>
      <c r="R646" s="36"/>
    </row>
    <row r="647" spans="1:18" x14ac:dyDescent="0.25">
      <c r="A647" s="380"/>
      <c r="B647" s="33"/>
      <c r="C647" s="33"/>
      <c r="D647" s="33"/>
      <c r="E647" s="33"/>
      <c r="F647" s="33"/>
      <c r="G647" s="33"/>
      <c r="H647" s="36"/>
      <c r="I647" s="34"/>
      <c r="R647" s="36"/>
    </row>
    <row r="648" spans="1:18" x14ac:dyDescent="0.25">
      <c r="A648" s="380"/>
      <c r="B648" s="33"/>
      <c r="C648" s="33"/>
      <c r="D648" s="33"/>
      <c r="E648" s="33"/>
      <c r="F648" s="33"/>
      <c r="G648" s="33"/>
      <c r="H648" s="36"/>
      <c r="I648" s="34"/>
      <c r="R648" s="36"/>
    </row>
    <row r="649" spans="1:18" x14ac:dyDescent="0.25">
      <c r="A649" s="380"/>
      <c r="B649" s="33"/>
      <c r="C649" s="33"/>
      <c r="D649" s="33"/>
      <c r="E649" s="33"/>
      <c r="F649" s="33"/>
      <c r="G649" s="33"/>
      <c r="H649" s="36"/>
      <c r="I649" s="34"/>
      <c r="R649" s="36"/>
    </row>
    <row r="650" spans="1:18" x14ac:dyDescent="0.25">
      <c r="A650" s="380"/>
      <c r="B650" s="33"/>
      <c r="C650" s="33"/>
      <c r="D650" s="33"/>
      <c r="E650" s="33"/>
      <c r="F650" s="33"/>
      <c r="G650" s="33"/>
      <c r="H650" s="36"/>
      <c r="I650" s="34"/>
      <c r="R650" s="36"/>
    </row>
    <row r="651" spans="1:18" x14ac:dyDescent="0.25">
      <c r="A651" s="380"/>
      <c r="B651" s="33"/>
      <c r="C651" s="33"/>
      <c r="D651" s="33"/>
      <c r="E651" s="33"/>
      <c r="F651" s="33"/>
      <c r="G651" s="33"/>
      <c r="H651" s="36"/>
      <c r="I651" s="34"/>
      <c r="R651" s="36"/>
    </row>
    <row r="652" spans="1:18" x14ac:dyDescent="0.25">
      <c r="A652" s="380"/>
      <c r="B652" s="33"/>
      <c r="C652" s="33"/>
      <c r="D652" s="33"/>
      <c r="E652" s="33"/>
      <c r="F652" s="33"/>
      <c r="G652" s="33"/>
      <c r="H652" s="36"/>
      <c r="I652" s="34"/>
      <c r="R652" s="36"/>
    </row>
    <row r="653" spans="1:18" x14ac:dyDescent="0.25">
      <c r="A653" s="380"/>
      <c r="B653" s="33"/>
      <c r="C653" s="33"/>
      <c r="D653" s="33"/>
      <c r="E653" s="33"/>
      <c r="F653" s="33"/>
      <c r="G653" s="33"/>
      <c r="H653" s="36"/>
      <c r="I653" s="34"/>
      <c r="R653" s="36"/>
    </row>
    <row r="654" spans="1:18" x14ac:dyDescent="0.25">
      <c r="A654" s="380"/>
      <c r="B654" s="33"/>
      <c r="C654" s="33"/>
      <c r="D654" s="33"/>
      <c r="E654" s="33"/>
      <c r="F654" s="33"/>
      <c r="G654" s="33"/>
      <c r="H654" s="36"/>
      <c r="I654" s="34"/>
      <c r="R654" s="36"/>
    </row>
    <row r="655" spans="1:18" x14ac:dyDescent="0.25">
      <c r="A655" s="380"/>
      <c r="B655" s="33"/>
      <c r="C655" s="33"/>
      <c r="D655" s="33"/>
      <c r="E655" s="33"/>
      <c r="F655" s="33"/>
      <c r="G655" s="33"/>
      <c r="H655" s="36"/>
      <c r="I655" s="34"/>
      <c r="R655" s="36"/>
    </row>
    <row r="656" spans="1:18" x14ac:dyDescent="0.25">
      <c r="A656" s="380"/>
      <c r="B656" s="33"/>
      <c r="C656" s="33"/>
      <c r="D656" s="33"/>
      <c r="E656" s="33"/>
      <c r="F656" s="33"/>
      <c r="G656" s="33"/>
      <c r="H656" s="36"/>
      <c r="I656" s="34"/>
      <c r="R656" s="36"/>
    </row>
    <row r="657" spans="1:18" x14ac:dyDescent="0.25">
      <c r="A657" s="380"/>
      <c r="B657" s="33"/>
      <c r="C657" s="33"/>
      <c r="D657" s="33"/>
      <c r="E657" s="33"/>
      <c r="F657" s="33"/>
      <c r="G657" s="33"/>
      <c r="H657" s="36"/>
      <c r="I657" s="34"/>
      <c r="R657" s="36"/>
    </row>
    <row r="658" spans="1:18" x14ac:dyDescent="0.25">
      <c r="A658" s="380"/>
      <c r="B658" s="33"/>
      <c r="C658" s="33"/>
      <c r="D658" s="33"/>
      <c r="E658" s="33"/>
      <c r="F658" s="33"/>
      <c r="G658" s="33"/>
      <c r="H658" s="36"/>
      <c r="I658" s="34"/>
      <c r="R658" s="36"/>
    </row>
    <row r="659" spans="1:18" x14ac:dyDescent="0.25">
      <c r="A659" s="380"/>
      <c r="B659" s="33"/>
      <c r="C659" s="33"/>
      <c r="D659" s="33"/>
      <c r="E659" s="33"/>
      <c r="F659" s="33"/>
      <c r="G659" s="33"/>
      <c r="H659" s="36"/>
      <c r="I659" s="34"/>
      <c r="R659" s="36"/>
    </row>
    <row r="660" spans="1:18" x14ac:dyDescent="0.25">
      <c r="A660" s="380"/>
      <c r="B660" s="33"/>
      <c r="C660" s="33"/>
      <c r="D660" s="33"/>
      <c r="E660" s="33"/>
      <c r="F660" s="33"/>
      <c r="G660" s="33"/>
      <c r="H660" s="36"/>
      <c r="I660" s="34"/>
      <c r="R660" s="36"/>
    </row>
    <row r="661" spans="1:18" x14ac:dyDescent="0.25">
      <c r="A661" s="380"/>
      <c r="B661" s="33"/>
      <c r="C661" s="33"/>
      <c r="D661" s="33"/>
      <c r="E661" s="33"/>
      <c r="F661" s="33"/>
      <c r="G661" s="33"/>
      <c r="H661" s="36"/>
      <c r="I661" s="34"/>
      <c r="R661" s="36"/>
    </row>
    <row r="662" spans="1:18" x14ac:dyDescent="0.25">
      <c r="A662" s="380"/>
      <c r="B662" s="33"/>
      <c r="C662" s="33"/>
      <c r="D662" s="33"/>
      <c r="E662" s="33"/>
      <c r="F662" s="33"/>
      <c r="G662" s="33"/>
      <c r="H662" s="36"/>
      <c r="I662" s="34"/>
      <c r="R662" s="36"/>
    </row>
    <row r="663" spans="1:18" x14ac:dyDescent="0.25">
      <c r="A663" s="380"/>
      <c r="B663" s="33"/>
      <c r="C663" s="33"/>
      <c r="D663" s="33"/>
      <c r="E663" s="33"/>
      <c r="F663" s="33"/>
      <c r="G663" s="33"/>
      <c r="H663" s="36"/>
      <c r="I663" s="34"/>
      <c r="R663" s="36"/>
    </row>
    <row r="664" spans="1:18" x14ac:dyDescent="0.25">
      <c r="A664" s="380"/>
      <c r="B664" s="33"/>
      <c r="C664" s="33"/>
      <c r="D664" s="33"/>
      <c r="E664" s="33"/>
      <c r="F664" s="33"/>
      <c r="G664" s="33"/>
      <c r="H664" s="36"/>
      <c r="I664" s="34"/>
      <c r="R664" s="36"/>
    </row>
    <row r="665" spans="1:18" x14ac:dyDescent="0.25">
      <c r="A665" s="380"/>
      <c r="B665" s="33"/>
      <c r="C665" s="33"/>
      <c r="D665" s="33"/>
      <c r="E665" s="33"/>
      <c r="F665" s="33"/>
      <c r="G665" s="33"/>
      <c r="H665" s="36"/>
      <c r="I665" s="34"/>
      <c r="R665" s="36"/>
    </row>
    <row r="666" spans="1:18" x14ac:dyDescent="0.25">
      <c r="A666" s="380"/>
      <c r="B666" s="33"/>
      <c r="C666" s="33"/>
      <c r="D666" s="33"/>
      <c r="E666" s="33"/>
      <c r="F666" s="33"/>
      <c r="G666" s="33"/>
      <c r="H666" s="36"/>
      <c r="I666" s="34"/>
      <c r="R666" s="36"/>
    </row>
    <row r="667" spans="1:18" x14ac:dyDescent="0.25">
      <c r="A667" s="380"/>
      <c r="B667" s="33"/>
      <c r="C667" s="33"/>
      <c r="D667" s="33"/>
      <c r="E667" s="33"/>
      <c r="F667" s="33"/>
      <c r="G667" s="33"/>
      <c r="H667" s="36"/>
      <c r="I667" s="34"/>
      <c r="R667" s="36"/>
    </row>
    <row r="668" spans="1:18" x14ac:dyDescent="0.25">
      <c r="A668" s="380"/>
      <c r="B668" s="33"/>
      <c r="C668" s="33"/>
      <c r="D668" s="33"/>
      <c r="E668" s="33"/>
      <c r="F668" s="33"/>
      <c r="G668" s="33"/>
      <c r="H668" s="36"/>
      <c r="I668" s="34"/>
      <c r="R668" s="36"/>
    </row>
    <row r="669" spans="1:18" x14ac:dyDescent="0.25">
      <c r="A669" s="380"/>
      <c r="B669" s="33"/>
      <c r="C669" s="33"/>
      <c r="D669" s="33"/>
      <c r="E669" s="33"/>
      <c r="F669" s="33"/>
      <c r="G669" s="33"/>
      <c r="H669" s="36"/>
      <c r="I669" s="34"/>
      <c r="R669" s="36"/>
    </row>
    <row r="670" spans="1:18" x14ac:dyDescent="0.25">
      <c r="A670" s="380"/>
      <c r="B670" s="33"/>
      <c r="C670" s="33"/>
      <c r="D670" s="33"/>
      <c r="E670" s="33"/>
      <c r="F670" s="33"/>
      <c r="G670" s="33"/>
      <c r="H670" s="36"/>
      <c r="I670" s="34"/>
      <c r="R670" s="36"/>
    </row>
    <row r="671" spans="1:18" x14ac:dyDescent="0.25">
      <c r="A671" s="380"/>
      <c r="B671" s="33"/>
      <c r="C671" s="33"/>
      <c r="D671" s="33"/>
      <c r="E671" s="33"/>
      <c r="F671" s="33"/>
      <c r="G671" s="33"/>
      <c r="H671" s="36"/>
      <c r="I671" s="34"/>
      <c r="R671" s="36"/>
    </row>
    <row r="672" spans="1:18" x14ac:dyDescent="0.25">
      <c r="A672" s="380"/>
      <c r="B672" s="33"/>
      <c r="C672" s="33"/>
      <c r="D672" s="33"/>
      <c r="E672" s="33"/>
      <c r="F672" s="33"/>
      <c r="G672" s="33"/>
      <c r="H672" s="36"/>
      <c r="I672" s="34"/>
      <c r="R672" s="36"/>
    </row>
    <row r="673" spans="1:18" x14ac:dyDescent="0.25">
      <c r="A673" s="380"/>
      <c r="B673" s="33"/>
      <c r="C673" s="33"/>
      <c r="D673" s="33"/>
      <c r="E673" s="33"/>
      <c r="F673" s="33"/>
      <c r="G673" s="33"/>
      <c r="H673" s="36"/>
      <c r="I673" s="34"/>
      <c r="R673" s="36"/>
    </row>
    <row r="674" spans="1:18" x14ac:dyDescent="0.25">
      <c r="A674" s="380"/>
      <c r="B674" s="33"/>
      <c r="C674" s="33"/>
      <c r="D674" s="33"/>
      <c r="E674" s="33"/>
      <c r="F674" s="33"/>
      <c r="G674" s="33"/>
      <c r="H674" s="36"/>
      <c r="I674" s="34"/>
      <c r="R674" s="36"/>
    </row>
    <row r="675" spans="1:18" x14ac:dyDescent="0.25">
      <c r="A675" s="380"/>
      <c r="B675" s="33"/>
      <c r="C675" s="33"/>
      <c r="D675" s="33"/>
      <c r="E675" s="33"/>
      <c r="F675" s="33"/>
      <c r="G675" s="33"/>
      <c r="H675" s="36"/>
      <c r="I675" s="34"/>
      <c r="R675" s="36"/>
    </row>
    <row r="676" spans="1:18" x14ac:dyDescent="0.25">
      <c r="A676" s="380"/>
      <c r="B676" s="33"/>
      <c r="C676" s="33"/>
      <c r="D676" s="33"/>
      <c r="E676" s="33"/>
      <c r="F676" s="33"/>
      <c r="G676" s="33"/>
      <c r="H676" s="36"/>
      <c r="I676" s="34"/>
      <c r="R676" s="36"/>
    </row>
    <row r="677" spans="1:18" x14ac:dyDescent="0.25">
      <c r="A677" s="380"/>
      <c r="B677" s="33"/>
      <c r="C677" s="33"/>
      <c r="D677" s="33"/>
      <c r="E677" s="33"/>
      <c r="F677" s="33"/>
      <c r="G677" s="33"/>
      <c r="H677" s="36"/>
      <c r="I677" s="34"/>
      <c r="R677" s="36"/>
    </row>
    <row r="678" spans="1:18" x14ac:dyDescent="0.25">
      <c r="A678" s="380"/>
      <c r="B678" s="33"/>
      <c r="C678" s="33"/>
      <c r="D678" s="33"/>
      <c r="E678" s="33"/>
      <c r="F678" s="33"/>
      <c r="G678" s="33"/>
      <c r="H678" s="36"/>
      <c r="I678" s="34"/>
      <c r="R678" s="36"/>
    </row>
    <row r="679" spans="1:18" x14ac:dyDescent="0.25">
      <c r="A679" s="380"/>
      <c r="B679" s="33"/>
      <c r="C679" s="33"/>
      <c r="D679" s="33"/>
      <c r="E679" s="33"/>
      <c r="F679" s="33"/>
      <c r="G679" s="33"/>
      <c r="H679" s="36"/>
      <c r="I679" s="34"/>
      <c r="R679" s="36"/>
    </row>
    <row r="680" spans="1:18" x14ac:dyDescent="0.25">
      <c r="A680" s="380"/>
      <c r="B680" s="33"/>
      <c r="C680" s="33"/>
      <c r="D680" s="33"/>
      <c r="E680" s="33"/>
      <c r="F680" s="33"/>
      <c r="G680" s="33"/>
      <c r="H680" s="36"/>
      <c r="I680" s="34"/>
      <c r="R680" s="36"/>
    </row>
    <row r="681" spans="1:18" x14ac:dyDescent="0.25">
      <c r="A681" s="380"/>
      <c r="B681" s="33"/>
      <c r="C681" s="33"/>
      <c r="D681" s="33"/>
      <c r="E681" s="33"/>
      <c r="F681" s="33"/>
      <c r="G681" s="33"/>
      <c r="H681" s="36"/>
      <c r="I681" s="34"/>
      <c r="R681" s="36"/>
    </row>
    <row r="682" spans="1:18" x14ac:dyDescent="0.25">
      <c r="A682" s="380"/>
      <c r="B682" s="33"/>
      <c r="C682" s="33"/>
      <c r="D682" s="33"/>
      <c r="E682" s="33"/>
      <c r="F682" s="33"/>
      <c r="G682" s="33"/>
      <c r="H682" s="36"/>
      <c r="I682" s="34"/>
      <c r="R682" s="36"/>
    </row>
    <row r="683" spans="1:18" x14ac:dyDescent="0.25">
      <c r="A683" s="380"/>
      <c r="B683" s="33"/>
      <c r="C683" s="33"/>
      <c r="D683" s="33"/>
      <c r="E683" s="33"/>
      <c r="F683" s="33"/>
      <c r="G683" s="33"/>
      <c r="H683" s="36"/>
      <c r="I683" s="34"/>
      <c r="R683" s="36"/>
    </row>
    <row r="684" spans="1:18" x14ac:dyDescent="0.25">
      <c r="A684" s="380"/>
      <c r="B684" s="33"/>
      <c r="C684" s="33"/>
      <c r="D684" s="33"/>
      <c r="E684" s="33"/>
      <c r="F684" s="33"/>
      <c r="G684" s="33"/>
      <c r="H684" s="36"/>
      <c r="I684" s="34"/>
      <c r="R684" s="36"/>
    </row>
    <row r="685" spans="1:18" x14ac:dyDescent="0.25">
      <c r="A685" s="380"/>
      <c r="B685" s="33"/>
      <c r="C685" s="33"/>
      <c r="D685" s="33"/>
      <c r="E685" s="33"/>
      <c r="F685" s="33"/>
      <c r="G685" s="33"/>
      <c r="H685" s="36"/>
      <c r="I685" s="34"/>
      <c r="R685" s="36"/>
    </row>
    <row r="686" spans="1:18" x14ac:dyDescent="0.25">
      <c r="A686" s="380"/>
      <c r="B686" s="33"/>
      <c r="C686" s="33"/>
      <c r="D686" s="33"/>
      <c r="E686" s="33"/>
      <c r="F686" s="33"/>
      <c r="G686" s="33"/>
      <c r="H686" s="36"/>
      <c r="I686" s="34"/>
      <c r="R686" s="36"/>
    </row>
    <row r="687" spans="1:18" x14ac:dyDescent="0.25">
      <c r="A687" s="380"/>
      <c r="B687" s="33"/>
      <c r="C687" s="33"/>
      <c r="D687" s="33"/>
      <c r="E687" s="33"/>
      <c r="F687" s="33"/>
      <c r="G687" s="33"/>
      <c r="H687" s="36"/>
      <c r="I687" s="34"/>
      <c r="R687" s="36"/>
    </row>
    <row r="688" spans="1:18" x14ac:dyDescent="0.25">
      <c r="A688" s="380"/>
      <c r="B688" s="33"/>
      <c r="C688" s="33"/>
      <c r="D688" s="33"/>
      <c r="E688" s="33"/>
      <c r="F688" s="33"/>
      <c r="G688" s="33"/>
      <c r="H688" s="36"/>
      <c r="I688" s="34"/>
      <c r="R688" s="36"/>
    </row>
    <row r="689" spans="1:18" x14ac:dyDescent="0.25">
      <c r="A689" s="380"/>
      <c r="B689" s="33"/>
      <c r="C689" s="33"/>
      <c r="D689" s="33"/>
      <c r="E689" s="33"/>
      <c r="F689" s="33"/>
      <c r="G689" s="33"/>
      <c r="H689" s="36"/>
      <c r="I689" s="34"/>
      <c r="R689" s="36"/>
    </row>
    <row r="690" spans="1:18" x14ac:dyDescent="0.25">
      <c r="A690" s="380"/>
      <c r="B690" s="33"/>
      <c r="C690" s="33"/>
      <c r="D690" s="33"/>
      <c r="E690" s="33"/>
      <c r="F690" s="33"/>
      <c r="G690" s="33"/>
      <c r="H690" s="36"/>
      <c r="I690" s="34"/>
      <c r="R690" s="36"/>
    </row>
    <row r="691" spans="1:18" x14ac:dyDescent="0.25">
      <c r="A691" s="380"/>
      <c r="B691" s="33"/>
      <c r="C691" s="33"/>
      <c r="D691" s="33"/>
      <c r="E691" s="33"/>
      <c r="F691" s="33"/>
      <c r="G691" s="33"/>
      <c r="H691" s="36"/>
      <c r="I691" s="34"/>
      <c r="R691" s="36"/>
    </row>
    <row r="692" spans="1:18" x14ac:dyDescent="0.25">
      <c r="A692" s="380"/>
      <c r="B692" s="33"/>
      <c r="C692" s="33"/>
      <c r="D692" s="33"/>
      <c r="E692" s="33"/>
      <c r="F692" s="33"/>
      <c r="G692" s="33"/>
      <c r="H692" s="36"/>
      <c r="I692" s="34"/>
      <c r="R692" s="36"/>
    </row>
    <row r="693" spans="1:18" x14ac:dyDescent="0.25">
      <c r="A693" s="380"/>
      <c r="B693" s="33"/>
      <c r="C693" s="33"/>
      <c r="D693" s="33"/>
      <c r="E693" s="33"/>
      <c r="F693" s="33"/>
      <c r="G693" s="33"/>
      <c r="H693" s="36"/>
      <c r="I693" s="34"/>
      <c r="R693" s="36"/>
    </row>
    <row r="694" spans="1:18" x14ac:dyDescent="0.25">
      <c r="A694" s="380"/>
      <c r="B694" s="33"/>
      <c r="C694" s="33"/>
      <c r="D694" s="33"/>
      <c r="E694" s="33"/>
      <c r="F694" s="33"/>
      <c r="G694" s="33"/>
      <c r="H694" s="36"/>
      <c r="I694" s="34"/>
      <c r="R694" s="36"/>
    </row>
    <row r="695" spans="1:18" x14ac:dyDescent="0.25">
      <c r="A695" s="380"/>
      <c r="B695" s="33"/>
      <c r="C695" s="33"/>
      <c r="D695" s="33"/>
      <c r="E695" s="33"/>
      <c r="F695" s="33"/>
      <c r="G695" s="33"/>
      <c r="H695" s="36"/>
      <c r="I695" s="34"/>
      <c r="R695" s="36"/>
    </row>
    <row r="696" spans="1:18" x14ac:dyDescent="0.25">
      <c r="A696" s="380"/>
      <c r="B696" s="33"/>
      <c r="C696" s="33"/>
      <c r="D696" s="33"/>
      <c r="E696" s="33"/>
      <c r="F696" s="33"/>
      <c r="G696" s="33"/>
      <c r="H696" s="36"/>
      <c r="I696" s="34"/>
      <c r="R696" s="36"/>
    </row>
    <row r="697" spans="1:18" x14ac:dyDescent="0.25">
      <c r="A697" s="380"/>
      <c r="B697" s="33"/>
      <c r="C697" s="33"/>
      <c r="D697" s="33"/>
      <c r="E697" s="33"/>
      <c r="F697" s="33"/>
      <c r="G697" s="33"/>
      <c r="H697" s="36"/>
      <c r="I697" s="34"/>
      <c r="R697" s="36"/>
    </row>
    <row r="698" spans="1:18" x14ac:dyDescent="0.25">
      <c r="A698" s="380"/>
      <c r="B698" s="33"/>
      <c r="C698" s="33"/>
      <c r="D698" s="33"/>
      <c r="E698" s="33"/>
      <c r="F698" s="33"/>
      <c r="G698" s="33"/>
      <c r="H698" s="36"/>
      <c r="I698" s="34"/>
      <c r="R698" s="36"/>
    </row>
    <row r="699" spans="1:18" x14ac:dyDescent="0.25">
      <c r="A699" s="380"/>
      <c r="B699" s="33"/>
      <c r="C699" s="33"/>
      <c r="D699" s="33"/>
      <c r="E699" s="33"/>
      <c r="F699" s="33"/>
      <c r="G699" s="33"/>
      <c r="H699" s="36"/>
      <c r="I699" s="34"/>
      <c r="R699" s="36"/>
    </row>
    <row r="700" spans="1:18" x14ac:dyDescent="0.25">
      <c r="A700" s="380"/>
      <c r="B700" s="33"/>
      <c r="C700" s="33"/>
      <c r="D700" s="33"/>
      <c r="E700" s="33"/>
      <c r="F700" s="33"/>
      <c r="G700" s="33"/>
      <c r="H700" s="36"/>
      <c r="I700" s="34"/>
      <c r="R700" s="36"/>
    </row>
    <row r="701" spans="1:18" x14ac:dyDescent="0.25">
      <c r="A701" s="380"/>
      <c r="B701" s="33"/>
      <c r="C701" s="33"/>
      <c r="D701" s="33"/>
      <c r="E701" s="33"/>
      <c r="F701" s="33"/>
      <c r="G701" s="33"/>
      <c r="H701" s="36"/>
      <c r="I701" s="34"/>
      <c r="R701" s="36"/>
    </row>
    <row r="702" spans="1:18" x14ac:dyDescent="0.25">
      <c r="A702" s="380"/>
      <c r="B702" s="33"/>
      <c r="C702" s="33"/>
      <c r="D702" s="33"/>
      <c r="E702" s="33"/>
      <c r="F702" s="33"/>
      <c r="G702" s="33"/>
      <c r="H702" s="36"/>
      <c r="I702" s="34"/>
      <c r="R702" s="36"/>
    </row>
    <row r="703" spans="1:18" x14ac:dyDescent="0.25">
      <c r="A703" s="380"/>
      <c r="B703" s="33"/>
      <c r="C703" s="33"/>
      <c r="D703" s="33"/>
      <c r="E703" s="33"/>
      <c r="F703" s="33"/>
      <c r="G703" s="33"/>
      <c r="H703" s="36"/>
      <c r="I703" s="34"/>
      <c r="R703" s="36"/>
    </row>
    <row r="704" spans="1:18" x14ac:dyDescent="0.25">
      <c r="A704" s="380"/>
      <c r="B704" s="33"/>
      <c r="C704" s="33"/>
      <c r="D704" s="33"/>
      <c r="E704" s="33"/>
      <c r="F704" s="33"/>
      <c r="G704" s="33"/>
      <c r="H704" s="36"/>
      <c r="I704" s="34"/>
      <c r="R704" s="36"/>
    </row>
    <row r="705" spans="1:18" x14ac:dyDescent="0.25">
      <c r="A705" s="380"/>
      <c r="B705" s="33"/>
      <c r="C705" s="33"/>
      <c r="D705" s="33"/>
      <c r="E705" s="33"/>
      <c r="F705" s="33"/>
      <c r="G705" s="33"/>
      <c r="H705" s="36"/>
      <c r="I705" s="34"/>
      <c r="R705" s="36"/>
    </row>
    <row r="706" spans="1:18" x14ac:dyDescent="0.25">
      <c r="A706" s="380"/>
      <c r="B706" s="33"/>
      <c r="C706" s="33"/>
      <c r="D706" s="33"/>
      <c r="E706" s="33"/>
      <c r="F706" s="33"/>
      <c r="G706" s="33"/>
      <c r="H706" s="36"/>
      <c r="I706" s="34"/>
      <c r="R706" s="36"/>
    </row>
    <row r="707" spans="1:18" x14ac:dyDescent="0.25">
      <c r="A707" s="380"/>
      <c r="B707" s="33"/>
      <c r="C707" s="33"/>
      <c r="D707" s="33"/>
      <c r="E707" s="33"/>
      <c r="F707" s="33"/>
      <c r="G707" s="33"/>
      <c r="H707" s="36"/>
      <c r="I707" s="34"/>
      <c r="R707" s="36"/>
    </row>
    <row r="708" spans="1:18" x14ac:dyDescent="0.25">
      <c r="A708" s="380"/>
      <c r="B708" s="33"/>
      <c r="C708" s="33"/>
      <c r="D708" s="33"/>
      <c r="E708" s="33"/>
      <c r="F708" s="33"/>
      <c r="G708" s="33"/>
      <c r="H708" s="36"/>
      <c r="I708" s="34"/>
      <c r="R708" s="36"/>
    </row>
    <row r="709" spans="1:18" x14ac:dyDescent="0.25">
      <c r="A709" s="380"/>
      <c r="B709" s="33"/>
      <c r="C709" s="33"/>
      <c r="D709" s="33"/>
      <c r="E709" s="33"/>
      <c r="F709" s="33"/>
      <c r="G709" s="33"/>
      <c r="H709" s="36"/>
      <c r="I709" s="34"/>
      <c r="R709" s="36"/>
    </row>
    <row r="710" spans="1:18" x14ac:dyDescent="0.25">
      <c r="A710" s="380"/>
      <c r="B710" s="33"/>
      <c r="C710" s="33"/>
      <c r="D710" s="33"/>
      <c r="E710" s="33"/>
      <c r="F710" s="33"/>
      <c r="G710" s="33"/>
      <c r="H710" s="36"/>
      <c r="I710" s="34"/>
      <c r="R710" s="36"/>
    </row>
    <row r="711" spans="1:18" x14ac:dyDescent="0.25">
      <c r="A711" s="380"/>
      <c r="B711" s="33"/>
      <c r="C711" s="33"/>
      <c r="D711" s="33"/>
      <c r="E711" s="33"/>
      <c r="F711" s="33"/>
      <c r="G711" s="33"/>
      <c r="H711" s="36"/>
      <c r="I711" s="34"/>
      <c r="R711" s="36"/>
    </row>
    <row r="712" spans="1:18" x14ac:dyDescent="0.25">
      <c r="A712" s="380"/>
      <c r="B712" s="33"/>
      <c r="C712" s="33"/>
      <c r="D712" s="33"/>
      <c r="E712" s="33"/>
      <c r="F712" s="33"/>
      <c r="G712" s="33"/>
      <c r="H712" s="36"/>
      <c r="I712" s="34"/>
      <c r="R712" s="36"/>
    </row>
    <row r="713" spans="1:18" x14ac:dyDescent="0.25">
      <c r="A713" s="380"/>
      <c r="B713" s="33"/>
      <c r="C713" s="33"/>
      <c r="D713" s="33"/>
      <c r="E713" s="33"/>
      <c r="F713" s="33"/>
      <c r="G713" s="33"/>
      <c r="H713" s="36"/>
      <c r="I713" s="34"/>
      <c r="R713" s="36"/>
    </row>
    <row r="714" spans="1:18" x14ac:dyDescent="0.25">
      <c r="A714" s="380"/>
      <c r="B714" s="33"/>
      <c r="C714" s="33"/>
      <c r="D714" s="33"/>
      <c r="E714" s="33"/>
      <c r="F714" s="33"/>
      <c r="G714" s="33"/>
      <c r="H714" s="36"/>
      <c r="I714" s="34"/>
      <c r="R714" s="36"/>
    </row>
    <row r="715" spans="1:18" x14ac:dyDescent="0.25">
      <c r="A715" s="380"/>
      <c r="B715" s="33"/>
      <c r="C715" s="33"/>
      <c r="D715" s="33"/>
      <c r="E715" s="33"/>
      <c r="F715" s="33"/>
      <c r="G715" s="33"/>
      <c r="H715" s="36"/>
      <c r="I715" s="34"/>
      <c r="R715" s="36"/>
    </row>
    <row r="716" spans="1:18" x14ac:dyDescent="0.25">
      <c r="A716" s="380"/>
      <c r="B716" s="33"/>
      <c r="C716" s="33"/>
      <c r="D716" s="33"/>
      <c r="E716" s="33"/>
      <c r="F716" s="33"/>
      <c r="G716" s="33"/>
      <c r="H716" s="36"/>
      <c r="I716" s="34"/>
      <c r="R716" s="36"/>
    </row>
    <row r="717" spans="1:18" x14ac:dyDescent="0.25">
      <c r="A717" s="380"/>
      <c r="B717" s="33"/>
      <c r="C717" s="33"/>
      <c r="D717" s="33"/>
      <c r="E717" s="33"/>
      <c r="F717" s="33"/>
      <c r="G717" s="33"/>
      <c r="H717" s="36"/>
      <c r="I717" s="34"/>
      <c r="R717" s="36"/>
    </row>
    <row r="718" spans="1:18" x14ac:dyDescent="0.25">
      <c r="A718" s="380"/>
      <c r="B718" s="33"/>
      <c r="C718" s="33"/>
      <c r="D718" s="33"/>
      <c r="E718" s="33"/>
      <c r="F718" s="33"/>
      <c r="G718" s="33"/>
      <c r="H718" s="36"/>
      <c r="I718" s="34"/>
      <c r="R718" s="36"/>
    </row>
    <row r="719" spans="1:18" x14ac:dyDescent="0.25">
      <c r="A719" s="380"/>
      <c r="B719" s="33"/>
      <c r="C719" s="33"/>
      <c r="D719" s="33"/>
      <c r="E719" s="33"/>
      <c r="F719" s="33"/>
      <c r="G719" s="33"/>
      <c r="H719" s="36"/>
      <c r="I719" s="34"/>
      <c r="R719" s="36"/>
    </row>
    <row r="720" spans="1:18" x14ac:dyDescent="0.25">
      <c r="A720" s="380"/>
      <c r="B720" s="33"/>
      <c r="C720" s="33"/>
      <c r="D720" s="33"/>
      <c r="E720" s="33"/>
      <c r="F720" s="33"/>
      <c r="G720" s="33"/>
      <c r="H720" s="36"/>
      <c r="I720" s="34"/>
      <c r="R720" s="36"/>
    </row>
    <row r="721" spans="1:18" x14ac:dyDescent="0.25">
      <c r="A721" s="380"/>
      <c r="B721" s="33"/>
      <c r="C721" s="33"/>
      <c r="D721" s="33"/>
      <c r="E721" s="33"/>
      <c r="F721" s="33"/>
      <c r="G721" s="33"/>
      <c r="H721" s="36"/>
      <c r="I721" s="34"/>
      <c r="R721" s="36"/>
    </row>
    <row r="722" spans="1:18" x14ac:dyDescent="0.25">
      <c r="A722" s="380"/>
      <c r="B722" s="33"/>
      <c r="C722" s="33"/>
      <c r="D722" s="33"/>
      <c r="E722" s="33"/>
      <c r="F722" s="33"/>
      <c r="G722" s="33"/>
      <c r="H722" s="36"/>
      <c r="I722" s="34"/>
      <c r="R722" s="36"/>
    </row>
    <row r="723" spans="1:18" x14ac:dyDescent="0.25">
      <c r="A723" s="380"/>
      <c r="B723" s="33"/>
      <c r="C723" s="33"/>
      <c r="D723" s="33"/>
      <c r="E723" s="33"/>
      <c r="F723" s="33"/>
      <c r="G723" s="33"/>
      <c r="H723" s="36"/>
      <c r="I723" s="34"/>
      <c r="R723" s="36"/>
    </row>
    <row r="724" spans="1:18" x14ac:dyDescent="0.25">
      <c r="A724" s="380"/>
      <c r="B724" s="33"/>
      <c r="C724" s="33"/>
      <c r="D724" s="33"/>
      <c r="E724" s="33"/>
      <c r="F724" s="33"/>
      <c r="G724" s="33"/>
      <c r="H724" s="36"/>
      <c r="I724" s="34"/>
      <c r="R724" s="36"/>
    </row>
    <row r="725" spans="1:18" x14ac:dyDescent="0.25">
      <c r="A725" s="380"/>
      <c r="B725" s="33"/>
      <c r="C725" s="33"/>
      <c r="D725" s="33"/>
      <c r="E725" s="33"/>
      <c r="F725" s="33"/>
      <c r="G725" s="33"/>
      <c r="H725" s="36"/>
      <c r="I725" s="34"/>
      <c r="R725" s="36"/>
    </row>
    <row r="726" spans="1:18" x14ac:dyDescent="0.25">
      <c r="A726" s="380"/>
      <c r="B726" s="33"/>
      <c r="C726" s="33"/>
      <c r="D726" s="33"/>
      <c r="E726" s="33"/>
      <c r="F726" s="33"/>
      <c r="G726" s="33"/>
      <c r="H726" s="36"/>
      <c r="I726" s="34"/>
      <c r="R726" s="36"/>
    </row>
    <row r="727" spans="1:18" x14ac:dyDescent="0.25">
      <c r="A727" s="380"/>
      <c r="B727" s="33"/>
      <c r="C727" s="33"/>
      <c r="D727" s="33"/>
      <c r="E727" s="33"/>
      <c r="F727" s="33"/>
      <c r="G727" s="33"/>
      <c r="H727" s="36"/>
      <c r="I727" s="34"/>
      <c r="R727" s="36"/>
    </row>
    <row r="728" spans="1:18" x14ac:dyDescent="0.25">
      <c r="A728" s="380"/>
      <c r="B728" s="33"/>
      <c r="C728" s="33"/>
      <c r="D728" s="33"/>
      <c r="E728" s="33"/>
      <c r="F728" s="33"/>
      <c r="G728" s="33"/>
      <c r="H728" s="36"/>
      <c r="I728" s="34"/>
      <c r="R728" s="36"/>
    </row>
    <row r="729" spans="1:18" x14ac:dyDescent="0.25">
      <c r="A729" s="380"/>
      <c r="B729" s="33"/>
      <c r="C729" s="33"/>
      <c r="D729" s="33"/>
      <c r="E729" s="33"/>
      <c r="F729" s="33"/>
      <c r="G729" s="33"/>
      <c r="H729" s="36"/>
      <c r="I729" s="34"/>
      <c r="R729" s="36"/>
    </row>
    <row r="730" spans="1:18" x14ac:dyDescent="0.25">
      <c r="A730" s="380"/>
      <c r="B730" s="33"/>
      <c r="C730" s="33"/>
      <c r="D730" s="33"/>
      <c r="E730" s="33"/>
      <c r="F730" s="33"/>
      <c r="G730" s="33"/>
      <c r="H730" s="36"/>
      <c r="I730" s="34"/>
      <c r="R730" s="36"/>
    </row>
    <row r="731" spans="1:18" x14ac:dyDescent="0.25">
      <c r="A731" s="380"/>
      <c r="B731" s="33"/>
      <c r="C731" s="33"/>
      <c r="D731" s="33"/>
      <c r="E731" s="33"/>
      <c r="F731" s="33"/>
      <c r="G731" s="33"/>
      <c r="H731" s="36"/>
      <c r="I731" s="34"/>
      <c r="R731" s="36"/>
    </row>
    <row r="732" spans="1:18" x14ac:dyDescent="0.25">
      <c r="A732" s="380"/>
      <c r="B732" s="33"/>
      <c r="C732" s="33"/>
      <c r="D732" s="33"/>
      <c r="E732" s="33"/>
      <c r="F732" s="33"/>
      <c r="G732" s="33"/>
      <c r="H732" s="36"/>
      <c r="I732" s="34"/>
      <c r="R732" s="36"/>
    </row>
    <row r="733" spans="1:18" x14ac:dyDescent="0.25">
      <c r="A733" s="380"/>
      <c r="B733" s="33"/>
      <c r="C733" s="33"/>
      <c r="D733" s="33"/>
      <c r="E733" s="33"/>
      <c r="F733" s="33"/>
      <c r="G733" s="33"/>
      <c r="H733" s="36"/>
      <c r="I733" s="34"/>
      <c r="R733" s="36"/>
    </row>
    <row r="734" spans="1:18" x14ac:dyDescent="0.25">
      <c r="A734" s="380"/>
      <c r="B734" s="33"/>
      <c r="C734" s="33"/>
      <c r="D734" s="33"/>
      <c r="E734" s="33"/>
      <c r="F734" s="33"/>
      <c r="G734" s="33"/>
      <c r="H734" s="36"/>
      <c r="I734" s="34"/>
      <c r="R734" s="36"/>
    </row>
    <row r="735" spans="1:18" x14ac:dyDescent="0.25">
      <c r="A735" s="380"/>
      <c r="B735" s="33"/>
      <c r="C735" s="33"/>
      <c r="D735" s="33"/>
      <c r="E735" s="33"/>
      <c r="F735" s="33"/>
      <c r="G735" s="33"/>
      <c r="H735" s="36"/>
      <c r="I735" s="34"/>
      <c r="R735" s="36"/>
    </row>
    <row r="736" spans="1:18" x14ac:dyDescent="0.25">
      <c r="A736" s="380"/>
      <c r="B736" s="33"/>
      <c r="C736" s="33"/>
      <c r="D736" s="33"/>
      <c r="E736" s="33"/>
      <c r="F736" s="33"/>
      <c r="G736" s="33"/>
      <c r="H736" s="36"/>
      <c r="I736" s="34"/>
      <c r="R736" s="36"/>
    </row>
    <row r="737" spans="1:18" x14ac:dyDescent="0.25">
      <c r="A737" s="380"/>
      <c r="B737" s="33"/>
      <c r="C737" s="33"/>
      <c r="D737" s="33"/>
      <c r="E737" s="33"/>
      <c r="F737" s="33"/>
      <c r="G737" s="33"/>
      <c r="H737" s="36"/>
      <c r="I737" s="34"/>
      <c r="R737" s="36"/>
    </row>
    <row r="738" spans="1:18" x14ac:dyDescent="0.25">
      <c r="A738" s="380"/>
      <c r="B738" s="33"/>
      <c r="C738" s="33"/>
      <c r="D738" s="33"/>
      <c r="E738" s="33"/>
      <c r="F738" s="33"/>
      <c r="G738" s="33"/>
      <c r="H738" s="36"/>
      <c r="I738" s="34"/>
      <c r="R738" s="36"/>
    </row>
    <row r="739" spans="1:18" x14ac:dyDescent="0.25">
      <c r="A739" s="380"/>
      <c r="B739" s="33"/>
      <c r="C739" s="33"/>
      <c r="D739" s="33"/>
      <c r="E739" s="33"/>
      <c r="F739" s="33"/>
      <c r="G739" s="33"/>
      <c r="H739" s="36"/>
      <c r="I739" s="34"/>
      <c r="R739" s="36"/>
    </row>
    <row r="740" spans="1:18" x14ac:dyDescent="0.25">
      <c r="A740" s="380"/>
      <c r="B740" s="33"/>
      <c r="C740" s="33"/>
      <c r="D740" s="33"/>
      <c r="E740" s="33"/>
      <c r="F740" s="33"/>
      <c r="G740" s="33"/>
      <c r="H740" s="36"/>
      <c r="I740" s="34"/>
      <c r="R740" s="36"/>
    </row>
    <row r="741" spans="1:18" x14ac:dyDescent="0.25">
      <c r="A741" s="380"/>
      <c r="B741" s="33"/>
      <c r="C741" s="33"/>
      <c r="D741" s="33"/>
      <c r="E741" s="33"/>
      <c r="F741" s="33"/>
      <c r="G741" s="33"/>
      <c r="H741" s="36"/>
      <c r="I741" s="34"/>
      <c r="R741" s="36"/>
    </row>
    <row r="742" spans="1:18" x14ac:dyDescent="0.25">
      <c r="A742" s="380"/>
      <c r="B742" s="33"/>
      <c r="C742" s="33"/>
      <c r="D742" s="33"/>
      <c r="E742" s="33"/>
      <c r="F742" s="33"/>
      <c r="G742" s="33"/>
      <c r="H742" s="36"/>
      <c r="I742" s="34"/>
      <c r="R742" s="36"/>
    </row>
    <row r="743" spans="1:18" x14ac:dyDescent="0.25">
      <c r="A743" s="380"/>
      <c r="B743" s="33"/>
      <c r="C743" s="33"/>
      <c r="D743" s="33"/>
      <c r="E743" s="33"/>
      <c r="F743" s="33"/>
      <c r="G743" s="33"/>
      <c r="H743" s="36"/>
      <c r="I743" s="34"/>
      <c r="R743" s="36"/>
    </row>
    <row r="744" spans="1:18" x14ac:dyDescent="0.25">
      <c r="A744" s="380"/>
      <c r="B744" s="33"/>
      <c r="C744" s="33"/>
      <c r="D744" s="33"/>
      <c r="E744" s="33"/>
      <c r="F744" s="33"/>
      <c r="G744" s="33"/>
      <c r="H744" s="36"/>
      <c r="I744" s="34"/>
      <c r="R744" s="36"/>
    </row>
    <row r="745" spans="1:18" x14ac:dyDescent="0.25">
      <c r="A745" s="380"/>
      <c r="B745" s="33"/>
      <c r="C745" s="33"/>
      <c r="D745" s="33"/>
      <c r="E745" s="33"/>
      <c r="F745" s="33"/>
      <c r="G745" s="33"/>
      <c r="H745" s="36"/>
      <c r="I745" s="34"/>
      <c r="R745" s="36"/>
    </row>
    <row r="746" spans="1:18" x14ac:dyDescent="0.25">
      <c r="A746" s="380"/>
      <c r="B746" s="33"/>
      <c r="C746" s="33"/>
      <c r="D746" s="33"/>
      <c r="E746" s="33"/>
      <c r="F746" s="33"/>
      <c r="G746" s="33"/>
      <c r="H746" s="36"/>
      <c r="I746" s="34"/>
      <c r="R746" s="36"/>
    </row>
    <row r="747" spans="1:18" x14ac:dyDescent="0.25">
      <c r="A747" s="380"/>
      <c r="B747" s="33"/>
      <c r="C747" s="33"/>
      <c r="D747" s="33"/>
      <c r="E747" s="33"/>
      <c r="F747" s="33"/>
      <c r="G747" s="33"/>
      <c r="H747" s="36"/>
      <c r="I747" s="34"/>
      <c r="R747" s="36"/>
    </row>
    <row r="748" spans="1:18" x14ac:dyDescent="0.25">
      <c r="A748" s="380"/>
      <c r="B748" s="33"/>
      <c r="C748" s="33"/>
      <c r="D748" s="33"/>
      <c r="E748" s="33"/>
      <c r="F748" s="33"/>
      <c r="G748" s="33"/>
      <c r="H748" s="36"/>
      <c r="I748" s="34"/>
      <c r="R748" s="36"/>
    </row>
    <row r="749" spans="1:18" x14ac:dyDescent="0.25">
      <c r="A749" s="380"/>
      <c r="B749" s="33"/>
      <c r="C749" s="33"/>
      <c r="D749" s="33"/>
      <c r="E749" s="33"/>
      <c r="F749" s="33"/>
      <c r="G749" s="33"/>
      <c r="H749" s="36"/>
      <c r="I749" s="34"/>
      <c r="R749" s="36"/>
    </row>
    <row r="750" spans="1:18" x14ac:dyDescent="0.25">
      <c r="A750" s="380"/>
      <c r="B750" s="33"/>
      <c r="C750" s="33"/>
      <c r="D750" s="33"/>
      <c r="E750" s="33"/>
      <c r="F750" s="33"/>
      <c r="G750" s="33"/>
      <c r="H750" s="36"/>
      <c r="I750" s="34"/>
      <c r="R750" s="36"/>
    </row>
    <row r="751" spans="1:18" x14ac:dyDescent="0.25">
      <c r="A751" s="380"/>
      <c r="B751" s="33"/>
      <c r="C751" s="33"/>
      <c r="D751" s="33"/>
      <c r="E751" s="33"/>
      <c r="F751" s="33"/>
      <c r="G751" s="33"/>
      <c r="H751" s="36"/>
      <c r="I751" s="34"/>
      <c r="R751" s="36"/>
    </row>
    <row r="752" spans="1:18" x14ac:dyDescent="0.25">
      <c r="A752" s="380"/>
      <c r="B752" s="33"/>
      <c r="C752" s="33"/>
      <c r="D752" s="33"/>
      <c r="E752" s="33"/>
      <c r="F752" s="33"/>
      <c r="G752" s="33"/>
      <c r="H752" s="36"/>
      <c r="I752" s="34"/>
      <c r="R752" s="36"/>
    </row>
    <row r="753" spans="1:18" x14ac:dyDescent="0.25">
      <c r="A753" s="380"/>
      <c r="B753" s="33"/>
      <c r="C753" s="33"/>
      <c r="D753" s="33"/>
      <c r="E753" s="33"/>
      <c r="F753" s="33"/>
      <c r="G753" s="33"/>
      <c r="H753" s="36"/>
      <c r="I753" s="34"/>
      <c r="R753" s="36"/>
    </row>
    <row r="754" spans="1:18" x14ac:dyDescent="0.25">
      <c r="A754" s="380"/>
      <c r="B754" s="33"/>
      <c r="C754" s="33"/>
      <c r="D754" s="33"/>
      <c r="E754" s="33"/>
      <c r="F754" s="33"/>
      <c r="G754" s="33"/>
      <c r="H754" s="36"/>
      <c r="I754" s="34"/>
      <c r="R754" s="36"/>
    </row>
    <row r="755" spans="1:18" x14ac:dyDescent="0.25">
      <c r="A755" s="380"/>
      <c r="B755" s="33"/>
      <c r="C755" s="33"/>
      <c r="D755" s="33"/>
      <c r="E755" s="33"/>
      <c r="F755" s="33"/>
      <c r="G755" s="33"/>
      <c r="H755" s="36"/>
      <c r="I755" s="34"/>
      <c r="R755" s="36"/>
    </row>
    <row r="756" spans="1:18" x14ac:dyDescent="0.25">
      <c r="A756" s="380"/>
      <c r="B756" s="33"/>
      <c r="C756" s="33"/>
      <c r="D756" s="33"/>
      <c r="E756" s="33"/>
      <c r="F756" s="33"/>
      <c r="G756" s="33"/>
      <c r="H756" s="36"/>
      <c r="I756" s="34"/>
      <c r="R756" s="36"/>
    </row>
    <row r="757" spans="1:18" x14ac:dyDescent="0.25">
      <c r="A757" s="380"/>
      <c r="B757" s="33"/>
      <c r="C757" s="33"/>
      <c r="D757" s="33"/>
      <c r="E757" s="33"/>
      <c r="F757" s="33"/>
      <c r="G757" s="33"/>
      <c r="H757" s="36"/>
      <c r="I757" s="34"/>
      <c r="R757" s="36"/>
    </row>
    <row r="758" spans="1:18" x14ac:dyDescent="0.25">
      <c r="A758" s="380"/>
      <c r="B758" s="33"/>
      <c r="C758" s="33"/>
      <c r="D758" s="33"/>
      <c r="E758" s="33"/>
      <c r="F758" s="33"/>
      <c r="G758" s="33"/>
      <c r="H758" s="36"/>
      <c r="I758" s="34"/>
      <c r="R758" s="36"/>
    </row>
    <row r="759" spans="1:18" x14ac:dyDescent="0.25">
      <c r="A759" s="380"/>
      <c r="B759" s="33"/>
      <c r="C759" s="33"/>
      <c r="D759" s="33"/>
      <c r="E759" s="33"/>
      <c r="F759" s="33"/>
      <c r="G759" s="33"/>
      <c r="H759" s="36"/>
      <c r="I759" s="34"/>
      <c r="R759" s="36"/>
    </row>
    <row r="760" spans="1:18" x14ac:dyDescent="0.25">
      <c r="A760" s="380"/>
      <c r="B760" s="33"/>
      <c r="C760" s="33"/>
      <c r="D760" s="33"/>
      <c r="E760" s="33"/>
      <c r="F760" s="33"/>
      <c r="G760" s="33"/>
      <c r="H760" s="36"/>
      <c r="I760" s="34"/>
      <c r="R760" s="36"/>
    </row>
    <row r="761" spans="1:18" x14ac:dyDescent="0.25">
      <c r="A761" s="380"/>
      <c r="B761" s="33"/>
      <c r="C761" s="33"/>
      <c r="D761" s="33"/>
      <c r="E761" s="33"/>
      <c r="F761" s="33"/>
      <c r="G761" s="33"/>
      <c r="H761" s="36"/>
      <c r="I761" s="34"/>
      <c r="R761" s="36"/>
    </row>
    <row r="762" spans="1:18" x14ac:dyDescent="0.25">
      <c r="A762" s="380"/>
      <c r="B762" s="33"/>
      <c r="C762" s="33"/>
      <c r="D762" s="33"/>
      <c r="E762" s="33"/>
      <c r="F762" s="33"/>
      <c r="G762" s="33"/>
      <c r="H762" s="36"/>
      <c r="I762" s="34"/>
      <c r="R762" s="36"/>
    </row>
    <row r="763" spans="1:18" x14ac:dyDescent="0.25">
      <c r="A763" s="380"/>
      <c r="B763" s="33"/>
      <c r="C763" s="33"/>
      <c r="D763" s="33"/>
      <c r="E763" s="33"/>
      <c r="F763" s="33"/>
      <c r="G763" s="33"/>
      <c r="H763" s="36"/>
      <c r="I763" s="34"/>
      <c r="R763" s="36"/>
    </row>
    <row r="764" spans="1:18" x14ac:dyDescent="0.25">
      <c r="A764" s="380"/>
      <c r="B764" s="33"/>
      <c r="C764" s="33"/>
      <c r="D764" s="33"/>
      <c r="E764" s="33"/>
      <c r="F764" s="33"/>
      <c r="G764" s="33"/>
      <c r="H764" s="36"/>
      <c r="I764" s="34"/>
      <c r="R764" s="36"/>
    </row>
    <row r="765" spans="1:18" x14ac:dyDescent="0.25">
      <c r="A765" s="380"/>
      <c r="B765" s="33"/>
      <c r="C765" s="33"/>
      <c r="D765" s="33"/>
      <c r="E765" s="33"/>
      <c r="F765" s="33"/>
      <c r="G765" s="33"/>
      <c r="H765" s="36"/>
      <c r="I765" s="34"/>
      <c r="R765" s="36"/>
    </row>
    <row r="766" spans="1:18" x14ac:dyDescent="0.25">
      <c r="A766" s="380"/>
      <c r="B766" s="33"/>
      <c r="C766" s="33"/>
      <c r="D766" s="33"/>
      <c r="E766" s="33"/>
      <c r="F766" s="33"/>
      <c r="G766" s="33"/>
      <c r="H766" s="36"/>
      <c r="I766" s="34"/>
      <c r="R766" s="36"/>
    </row>
    <row r="767" spans="1:18" x14ac:dyDescent="0.25">
      <c r="A767" s="380"/>
      <c r="B767" s="33"/>
      <c r="C767" s="33"/>
      <c r="D767" s="33"/>
      <c r="E767" s="33"/>
      <c r="F767" s="33"/>
      <c r="G767" s="33"/>
      <c r="H767" s="36"/>
      <c r="I767" s="34"/>
      <c r="R767" s="36"/>
    </row>
    <row r="768" spans="1:18" x14ac:dyDescent="0.25">
      <c r="A768" s="380"/>
      <c r="B768" s="33"/>
      <c r="C768" s="33"/>
      <c r="D768" s="33"/>
      <c r="E768" s="33"/>
      <c r="F768" s="33"/>
      <c r="G768" s="33"/>
      <c r="H768" s="36"/>
      <c r="I768" s="34"/>
      <c r="R768" s="36"/>
    </row>
    <row r="769" spans="1:18" x14ac:dyDescent="0.25">
      <c r="A769" s="380"/>
      <c r="B769" s="33"/>
      <c r="C769" s="33"/>
      <c r="D769" s="33"/>
      <c r="E769" s="33"/>
      <c r="F769" s="33"/>
      <c r="G769" s="33"/>
      <c r="H769" s="36"/>
      <c r="I769" s="34"/>
      <c r="R769" s="36"/>
    </row>
    <row r="770" spans="1:18" x14ac:dyDescent="0.25">
      <c r="A770" s="380"/>
      <c r="B770" s="33"/>
      <c r="C770" s="33"/>
      <c r="D770" s="33"/>
      <c r="E770" s="33"/>
      <c r="F770" s="33"/>
      <c r="G770" s="33"/>
      <c r="H770" s="36"/>
      <c r="I770" s="34"/>
      <c r="R770" s="36"/>
    </row>
    <row r="771" spans="1:18" x14ac:dyDescent="0.25">
      <c r="A771" s="380"/>
      <c r="B771" s="33"/>
      <c r="C771" s="33"/>
      <c r="D771" s="33"/>
      <c r="E771" s="33"/>
      <c r="F771" s="33"/>
      <c r="G771" s="33"/>
      <c r="H771" s="36"/>
      <c r="I771" s="34"/>
      <c r="R771" s="36"/>
    </row>
    <row r="772" spans="1:18" x14ac:dyDescent="0.25">
      <c r="A772" s="380"/>
      <c r="B772" s="33"/>
      <c r="C772" s="33"/>
      <c r="D772" s="33"/>
      <c r="E772" s="33"/>
      <c r="F772" s="33"/>
      <c r="G772" s="33"/>
      <c r="H772" s="36"/>
      <c r="I772" s="34"/>
      <c r="R772" s="36"/>
    </row>
    <row r="773" spans="1:18" x14ac:dyDescent="0.25">
      <c r="A773" s="380"/>
      <c r="B773" s="33"/>
      <c r="C773" s="33"/>
      <c r="D773" s="33"/>
      <c r="E773" s="33"/>
      <c r="F773" s="33"/>
      <c r="G773" s="33"/>
      <c r="H773" s="36"/>
      <c r="I773" s="34"/>
      <c r="R773" s="36"/>
    </row>
    <row r="774" spans="1:18" x14ac:dyDescent="0.25">
      <c r="A774" s="380"/>
      <c r="B774" s="33"/>
      <c r="C774" s="33"/>
      <c r="D774" s="33"/>
      <c r="E774" s="33"/>
      <c r="F774" s="33"/>
      <c r="G774" s="33"/>
      <c r="H774" s="36"/>
      <c r="I774" s="34"/>
      <c r="R774" s="36"/>
    </row>
    <row r="775" spans="1:18" x14ac:dyDescent="0.25">
      <c r="A775" s="380"/>
      <c r="B775" s="33"/>
      <c r="C775" s="33"/>
      <c r="D775" s="33"/>
      <c r="E775" s="33"/>
      <c r="F775" s="33"/>
      <c r="G775" s="33"/>
      <c r="H775" s="36"/>
      <c r="I775" s="34"/>
      <c r="R775" s="36"/>
    </row>
    <row r="776" spans="1:18" x14ac:dyDescent="0.25">
      <c r="A776" s="380"/>
      <c r="B776" s="33"/>
      <c r="C776" s="33"/>
      <c r="D776" s="33"/>
      <c r="E776" s="33"/>
      <c r="F776" s="33"/>
      <c r="G776" s="33"/>
      <c r="H776" s="36"/>
      <c r="I776" s="34"/>
      <c r="R776" s="36"/>
    </row>
    <row r="777" spans="1:18" x14ac:dyDescent="0.25">
      <c r="A777" s="380"/>
      <c r="B777" s="33"/>
      <c r="C777" s="33"/>
      <c r="D777" s="33"/>
      <c r="E777" s="33"/>
      <c r="F777" s="33"/>
      <c r="G777" s="33"/>
      <c r="H777" s="36"/>
      <c r="I777" s="34"/>
      <c r="R777" s="36"/>
    </row>
    <row r="778" spans="1:18" x14ac:dyDescent="0.25">
      <c r="A778" s="380"/>
      <c r="B778" s="33"/>
      <c r="C778" s="33"/>
      <c r="D778" s="33"/>
      <c r="E778" s="33"/>
      <c r="F778" s="33"/>
      <c r="G778" s="33"/>
      <c r="H778" s="36"/>
      <c r="I778" s="34"/>
      <c r="R778" s="36"/>
    </row>
    <row r="779" spans="1:18" x14ac:dyDescent="0.25">
      <c r="A779" s="380"/>
      <c r="B779" s="33"/>
      <c r="C779" s="33"/>
      <c r="D779" s="33"/>
      <c r="E779" s="33"/>
      <c r="F779" s="33"/>
      <c r="G779" s="33"/>
      <c r="H779" s="36"/>
      <c r="I779" s="34"/>
      <c r="R779" s="36"/>
    </row>
    <row r="780" spans="1:18" x14ac:dyDescent="0.25">
      <c r="A780" s="380"/>
      <c r="B780" s="33"/>
      <c r="C780" s="33"/>
      <c r="D780" s="33"/>
      <c r="E780" s="33"/>
      <c r="F780" s="33"/>
      <c r="G780" s="33"/>
      <c r="H780" s="36"/>
      <c r="I780" s="34"/>
      <c r="R780" s="36"/>
    </row>
    <row r="781" spans="1:18" x14ac:dyDescent="0.25">
      <c r="A781" s="380"/>
      <c r="B781" s="33"/>
      <c r="C781" s="33"/>
      <c r="D781" s="33"/>
      <c r="E781" s="33"/>
      <c r="F781" s="33"/>
      <c r="G781" s="33"/>
      <c r="H781" s="36"/>
      <c r="I781" s="34"/>
      <c r="R781" s="36"/>
    </row>
    <row r="782" spans="1:18" x14ac:dyDescent="0.25">
      <c r="A782" s="380"/>
      <c r="B782" s="33"/>
      <c r="C782" s="33"/>
      <c r="D782" s="33"/>
      <c r="E782" s="33"/>
      <c r="F782" s="33"/>
      <c r="G782" s="33"/>
      <c r="H782" s="36"/>
      <c r="I782" s="34"/>
      <c r="R782" s="36"/>
    </row>
    <row r="783" spans="1:18" x14ac:dyDescent="0.25">
      <c r="A783" s="380"/>
      <c r="B783" s="33"/>
      <c r="C783" s="33"/>
      <c r="D783" s="33"/>
      <c r="E783" s="33"/>
      <c r="F783" s="33"/>
      <c r="G783" s="33"/>
      <c r="H783" s="36"/>
      <c r="I783" s="34"/>
      <c r="R783" s="36"/>
    </row>
    <row r="784" spans="1:18" x14ac:dyDescent="0.25">
      <c r="A784" s="380"/>
      <c r="B784" s="33"/>
      <c r="C784" s="33"/>
      <c r="D784" s="33"/>
      <c r="E784" s="33"/>
      <c r="F784" s="33"/>
      <c r="G784" s="33"/>
      <c r="H784" s="36"/>
      <c r="I784" s="34"/>
      <c r="R784" s="36"/>
    </row>
    <row r="785" spans="1:18" x14ac:dyDescent="0.25">
      <c r="A785" s="380"/>
      <c r="B785" s="33"/>
      <c r="C785" s="33"/>
      <c r="D785" s="33"/>
      <c r="E785" s="33"/>
      <c r="F785" s="33"/>
      <c r="G785" s="33"/>
      <c r="H785" s="36"/>
      <c r="I785" s="34"/>
      <c r="R785" s="36"/>
    </row>
    <row r="786" spans="1:18" x14ac:dyDescent="0.25">
      <c r="A786" s="380"/>
      <c r="B786" s="33"/>
      <c r="C786" s="33"/>
      <c r="D786" s="33"/>
      <c r="E786" s="33"/>
      <c r="F786" s="33"/>
      <c r="G786" s="33"/>
      <c r="H786" s="36"/>
      <c r="I786" s="34"/>
      <c r="R786" s="36"/>
    </row>
    <row r="787" spans="1:18" x14ac:dyDescent="0.25">
      <c r="A787" s="380"/>
      <c r="B787" s="33"/>
      <c r="C787" s="33"/>
      <c r="D787" s="33"/>
      <c r="E787" s="33"/>
      <c r="F787" s="33"/>
      <c r="G787" s="33"/>
      <c r="H787" s="36"/>
      <c r="I787" s="34"/>
      <c r="R787" s="36"/>
    </row>
    <row r="788" spans="1:18" x14ac:dyDescent="0.25">
      <c r="A788" s="380"/>
      <c r="B788" s="33"/>
      <c r="C788" s="33"/>
      <c r="D788" s="33"/>
      <c r="E788" s="33"/>
      <c r="F788" s="33"/>
      <c r="G788" s="33"/>
      <c r="H788" s="36"/>
      <c r="I788" s="34"/>
      <c r="R788" s="36"/>
    </row>
    <row r="789" spans="1:18" x14ac:dyDescent="0.25">
      <c r="A789" s="380"/>
      <c r="B789" s="33"/>
      <c r="C789" s="33"/>
      <c r="D789" s="33"/>
      <c r="E789" s="33"/>
      <c r="F789" s="33"/>
      <c r="G789" s="33"/>
      <c r="H789" s="36"/>
      <c r="I789" s="34"/>
      <c r="R789" s="36"/>
    </row>
    <row r="790" spans="1:18" x14ac:dyDescent="0.25">
      <c r="A790" s="380"/>
      <c r="B790" s="33"/>
      <c r="C790" s="33"/>
      <c r="D790" s="33"/>
      <c r="E790" s="33"/>
      <c r="F790" s="33"/>
      <c r="G790" s="33"/>
      <c r="H790" s="36"/>
      <c r="I790" s="34"/>
      <c r="R790" s="36"/>
    </row>
    <row r="791" spans="1:18" x14ac:dyDescent="0.25">
      <c r="A791" s="380"/>
      <c r="B791" s="33"/>
      <c r="C791" s="33"/>
      <c r="D791" s="33"/>
      <c r="E791" s="33"/>
      <c r="F791" s="33"/>
      <c r="G791" s="33"/>
      <c r="H791" s="36"/>
      <c r="I791" s="34"/>
      <c r="R791" s="36"/>
    </row>
    <row r="792" spans="1:18" x14ac:dyDescent="0.25">
      <c r="A792" s="380"/>
      <c r="B792" s="33"/>
      <c r="C792" s="33"/>
      <c r="D792" s="33"/>
      <c r="E792" s="33"/>
      <c r="F792" s="33"/>
      <c r="G792" s="33"/>
      <c r="H792" s="36"/>
      <c r="I792" s="34"/>
      <c r="R792" s="36"/>
    </row>
    <row r="793" spans="1:18" x14ac:dyDescent="0.25">
      <c r="A793" s="380"/>
      <c r="B793" s="33"/>
      <c r="C793" s="33"/>
      <c r="D793" s="33"/>
      <c r="E793" s="33"/>
      <c r="F793" s="33"/>
      <c r="G793" s="33"/>
      <c r="H793" s="36"/>
      <c r="I793" s="34"/>
      <c r="R793" s="36"/>
    </row>
    <row r="794" spans="1:18" x14ac:dyDescent="0.25">
      <c r="A794" s="380"/>
      <c r="B794" s="33"/>
      <c r="C794" s="33"/>
      <c r="D794" s="33"/>
      <c r="E794" s="33"/>
      <c r="F794" s="33"/>
      <c r="G794" s="33"/>
      <c r="H794" s="36"/>
      <c r="I794" s="34"/>
      <c r="R794" s="36"/>
    </row>
    <row r="795" spans="1:18" x14ac:dyDescent="0.25">
      <c r="A795" s="380"/>
      <c r="B795" s="33"/>
      <c r="C795" s="33"/>
      <c r="D795" s="33"/>
      <c r="E795" s="33"/>
      <c r="F795" s="33"/>
      <c r="G795" s="33"/>
      <c r="H795" s="36"/>
      <c r="I795" s="34"/>
      <c r="R795" s="36"/>
    </row>
    <row r="796" spans="1:18" x14ac:dyDescent="0.25">
      <c r="A796" s="380"/>
      <c r="B796" s="33"/>
      <c r="C796" s="33"/>
      <c r="D796" s="33"/>
      <c r="E796" s="33"/>
      <c r="F796" s="33"/>
      <c r="G796" s="33"/>
      <c r="H796" s="36"/>
      <c r="I796" s="34"/>
      <c r="R796" s="36"/>
    </row>
    <row r="797" spans="1:18" x14ac:dyDescent="0.25">
      <c r="A797" s="380"/>
      <c r="B797" s="33"/>
      <c r="C797" s="33"/>
      <c r="D797" s="33"/>
      <c r="E797" s="33"/>
      <c r="F797" s="33"/>
      <c r="G797" s="33"/>
      <c r="H797" s="36"/>
      <c r="I797" s="34"/>
      <c r="R797" s="36"/>
    </row>
    <row r="798" spans="1:18" x14ac:dyDescent="0.25">
      <c r="A798" s="380"/>
      <c r="B798" s="33"/>
      <c r="C798" s="33"/>
      <c r="D798" s="33"/>
      <c r="E798" s="33"/>
      <c r="F798" s="33"/>
      <c r="G798" s="33"/>
      <c r="H798" s="36"/>
      <c r="I798" s="34"/>
      <c r="R798" s="36"/>
    </row>
    <row r="799" spans="1:18" x14ac:dyDescent="0.25">
      <c r="A799" s="380"/>
      <c r="B799" s="33"/>
      <c r="C799" s="33"/>
      <c r="D799" s="33"/>
      <c r="E799" s="33"/>
      <c r="F799" s="33"/>
      <c r="G799" s="33"/>
      <c r="H799" s="36"/>
      <c r="I799" s="34"/>
      <c r="R799" s="36"/>
    </row>
    <row r="800" spans="1:18" x14ac:dyDescent="0.25">
      <c r="A800" s="380"/>
      <c r="B800" s="33"/>
      <c r="C800" s="33"/>
      <c r="D800" s="33"/>
      <c r="E800" s="33"/>
      <c r="F800" s="33"/>
      <c r="G800" s="33"/>
      <c r="H800" s="36"/>
      <c r="I800" s="34"/>
      <c r="R800" s="36"/>
    </row>
    <row r="801" spans="1:18" x14ac:dyDescent="0.25">
      <c r="A801" s="380"/>
      <c r="B801" s="33"/>
      <c r="C801" s="33"/>
      <c r="D801" s="33"/>
      <c r="E801" s="33"/>
      <c r="F801" s="33"/>
      <c r="G801" s="33"/>
      <c r="H801" s="36"/>
      <c r="I801" s="34"/>
      <c r="R801" s="36"/>
    </row>
    <row r="802" spans="1:18" x14ac:dyDescent="0.25">
      <c r="A802" s="380"/>
      <c r="B802" s="33"/>
      <c r="C802" s="33"/>
      <c r="D802" s="33"/>
      <c r="E802" s="33"/>
      <c r="F802" s="33"/>
      <c r="G802" s="33"/>
      <c r="H802" s="36"/>
      <c r="I802" s="34"/>
      <c r="R802" s="36"/>
    </row>
    <row r="803" spans="1:18" x14ac:dyDescent="0.25">
      <c r="A803" s="380"/>
      <c r="B803" s="33"/>
      <c r="C803" s="33"/>
      <c r="D803" s="33"/>
      <c r="E803" s="33"/>
      <c r="F803" s="33"/>
      <c r="G803" s="33"/>
      <c r="H803" s="36"/>
      <c r="I803" s="34"/>
      <c r="R803" s="36"/>
    </row>
    <row r="804" spans="1:18" x14ac:dyDescent="0.25">
      <c r="A804" s="380"/>
      <c r="B804" s="33"/>
      <c r="C804" s="33"/>
      <c r="D804" s="33"/>
      <c r="E804" s="33"/>
      <c r="F804" s="33"/>
      <c r="G804" s="33"/>
      <c r="H804" s="36"/>
      <c r="I804" s="34"/>
      <c r="R804" s="36"/>
    </row>
    <row r="805" spans="1:18" x14ac:dyDescent="0.25">
      <c r="A805" s="380"/>
      <c r="B805" s="33"/>
      <c r="C805" s="33"/>
      <c r="D805" s="33"/>
      <c r="E805" s="33"/>
      <c r="F805" s="33"/>
      <c r="G805" s="33"/>
      <c r="H805" s="36"/>
      <c r="I805" s="34"/>
      <c r="R805" s="36"/>
    </row>
    <row r="806" spans="1:18" x14ac:dyDescent="0.25">
      <c r="A806" s="380"/>
      <c r="B806" s="33"/>
      <c r="C806" s="33"/>
      <c r="D806" s="33"/>
      <c r="E806" s="33"/>
      <c r="F806" s="33"/>
      <c r="G806" s="33"/>
      <c r="H806" s="36"/>
      <c r="I806" s="34"/>
      <c r="R806" s="36"/>
    </row>
    <row r="807" spans="1:18" x14ac:dyDescent="0.25">
      <c r="A807" s="380"/>
      <c r="B807" s="33"/>
      <c r="C807" s="33"/>
      <c r="D807" s="33"/>
      <c r="E807" s="33"/>
      <c r="F807" s="33"/>
      <c r="G807" s="33"/>
      <c r="H807" s="36"/>
      <c r="I807" s="34"/>
      <c r="R807" s="36"/>
    </row>
    <row r="808" spans="1:18" x14ac:dyDescent="0.25">
      <c r="A808" s="380"/>
      <c r="B808" s="33"/>
      <c r="C808" s="33"/>
      <c r="D808" s="33"/>
      <c r="E808" s="33"/>
      <c r="F808" s="33"/>
      <c r="G808" s="33"/>
      <c r="H808" s="36"/>
      <c r="I808" s="34"/>
      <c r="R808" s="36"/>
    </row>
    <row r="809" spans="1:18" x14ac:dyDescent="0.25">
      <c r="A809" s="380"/>
      <c r="B809" s="33"/>
      <c r="C809" s="33"/>
      <c r="D809" s="33"/>
      <c r="E809" s="33"/>
      <c r="F809" s="33"/>
      <c r="G809" s="33"/>
      <c r="H809" s="36"/>
      <c r="I809" s="34"/>
      <c r="R809" s="36"/>
    </row>
    <row r="810" spans="1:18" x14ac:dyDescent="0.25">
      <c r="A810" s="380"/>
      <c r="B810" s="33"/>
      <c r="C810" s="33"/>
      <c r="D810" s="33"/>
      <c r="E810" s="33"/>
      <c r="F810" s="33"/>
      <c r="G810" s="33"/>
      <c r="H810" s="36"/>
      <c r="I810" s="34"/>
      <c r="R810" s="36"/>
    </row>
    <row r="811" spans="1:18" x14ac:dyDescent="0.25">
      <c r="A811" s="380"/>
      <c r="B811" s="33"/>
      <c r="C811" s="33"/>
      <c r="D811" s="33"/>
      <c r="E811" s="33"/>
      <c r="F811" s="33"/>
      <c r="G811" s="33"/>
      <c r="H811" s="36"/>
      <c r="I811" s="34"/>
      <c r="R811" s="36"/>
    </row>
    <row r="812" spans="1:18" x14ac:dyDescent="0.25">
      <c r="A812" s="380"/>
      <c r="B812" s="33"/>
      <c r="C812" s="33"/>
      <c r="D812" s="33"/>
      <c r="E812" s="33"/>
      <c r="F812" s="33"/>
      <c r="G812" s="33"/>
      <c r="H812" s="36"/>
      <c r="I812" s="34"/>
      <c r="R812" s="36"/>
    </row>
    <row r="813" spans="1:18" x14ac:dyDescent="0.25">
      <c r="A813" s="380"/>
      <c r="B813" s="33"/>
      <c r="C813" s="33"/>
      <c r="D813" s="33"/>
      <c r="E813" s="33"/>
      <c r="F813" s="33"/>
      <c r="G813" s="33"/>
      <c r="H813" s="36"/>
      <c r="I813" s="34"/>
      <c r="R813" s="36"/>
    </row>
    <row r="814" spans="1:18" x14ac:dyDescent="0.25">
      <c r="A814" s="380"/>
      <c r="B814" s="33"/>
      <c r="C814" s="33"/>
      <c r="D814" s="33"/>
      <c r="E814" s="33"/>
      <c r="F814" s="33"/>
      <c r="G814" s="33"/>
      <c r="H814" s="36"/>
      <c r="I814" s="34"/>
      <c r="R814" s="36"/>
    </row>
    <row r="815" spans="1:18" x14ac:dyDescent="0.25">
      <c r="A815" s="380"/>
      <c r="B815" s="33"/>
      <c r="C815" s="33"/>
      <c r="D815" s="33"/>
      <c r="E815" s="33"/>
      <c r="F815" s="33"/>
      <c r="G815" s="33"/>
      <c r="H815" s="36"/>
      <c r="I815" s="34"/>
      <c r="R815" s="36"/>
    </row>
    <row r="816" spans="1:18" x14ac:dyDescent="0.25">
      <c r="A816" s="380"/>
      <c r="B816" s="33"/>
      <c r="C816" s="33"/>
      <c r="D816" s="33"/>
      <c r="E816" s="33"/>
      <c r="F816" s="33"/>
      <c r="G816" s="33"/>
      <c r="H816" s="36"/>
      <c r="I816" s="34"/>
      <c r="R816" s="36"/>
    </row>
    <row r="817" spans="1:18" x14ac:dyDescent="0.25">
      <c r="A817" s="380"/>
      <c r="B817" s="33"/>
      <c r="C817" s="33"/>
      <c r="D817" s="33"/>
      <c r="E817" s="33"/>
      <c r="F817" s="33"/>
      <c r="G817" s="33"/>
      <c r="H817" s="36"/>
      <c r="I817" s="34"/>
      <c r="R817" s="36"/>
    </row>
    <row r="818" spans="1:18" x14ac:dyDescent="0.25">
      <c r="A818" s="380"/>
      <c r="B818" s="33"/>
      <c r="C818" s="33"/>
      <c r="D818" s="33"/>
      <c r="E818" s="33"/>
      <c r="F818" s="33"/>
      <c r="G818" s="33"/>
      <c r="H818" s="36"/>
      <c r="I818" s="34"/>
      <c r="R818" s="36"/>
    </row>
    <row r="819" spans="1:18" x14ac:dyDescent="0.25">
      <c r="A819" s="380"/>
      <c r="B819" s="33"/>
      <c r="C819" s="33"/>
      <c r="D819" s="33"/>
      <c r="E819" s="33"/>
      <c r="F819" s="33"/>
      <c r="G819" s="33"/>
      <c r="H819" s="36"/>
      <c r="I819" s="34"/>
      <c r="R819" s="36"/>
    </row>
    <row r="820" spans="1:18" x14ac:dyDescent="0.25">
      <c r="A820" s="380"/>
      <c r="B820" s="33"/>
      <c r="C820" s="33"/>
      <c r="D820" s="33"/>
      <c r="E820" s="33"/>
      <c r="F820" s="33"/>
      <c r="G820" s="33"/>
      <c r="H820" s="36"/>
      <c r="I820" s="34"/>
      <c r="R820" s="36"/>
    </row>
    <row r="821" spans="1:18" x14ac:dyDescent="0.25">
      <c r="A821" s="380"/>
      <c r="B821" s="33"/>
      <c r="C821" s="33"/>
      <c r="D821" s="33"/>
      <c r="E821" s="33"/>
      <c r="F821" s="33"/>
      <c r="G821" s="33"/>
      <c r="H821" s="36"/>
      <c r="I821" s="34"/>
      <c r="R821" s="36"/>
    </row>
    <row r="822" spans="1:18" x14ac:dyDescent="0.25">
      <c r="A822" s="380"/>
      <c r="B822" s="33"/>
      <c r="C822" s="33"/>
      <c r="D822" s="33"/>
      <c r="E822" s="33"/>
      <c r="F822" s="33"/>
      <c r="G822" s="33"/>
      <c r="H822" s="36"/>
      <c r="I822" s="34"/>
      <c r="R822" s="36"/>
    </row>
    <row r="823" spans="1:18" x14ac:dyDescent="0.25">
      <c r="A823" s="380"/>
      <c r="B823" s="33"/>
      <c r="C823" s="33"/>
      <c r="D823" s="33"/>
      <c r="E823" s="33"/>
      <c r="F823" s="33"/>
      <c r="G823" s="33"/>
      <c r="H823" s="36"/>
      <c r="I823" s="34"/>
      <c r="R823" s="36"/>
    </row>
    <row r="824" spans="1:18" x14ac:dyDescent="0.25">
      <c r="A824" s="380"/>
      <c r="B824" s="33"/>
      <c r="C824" s="33"/>
      <c r="D824" s="33"/>
      <c r="E824" s="33"/>
      <c r="F824" s="33"/>
      <c r="G824" s="33"/>
      <c r="H824" s="36"/>
      <c r="I824" s="34"/>
      <c r="R824" s="36"/>
    </row>
    <row r="825" spans="1:18" x14ac:dyDescent="0.25">
      <c r="A825" s="380"/>
      <c r="B825" s="33"/>
      <c r="C825" s="33"/>
      <c r="D825" s="33"/>
      <c r="E825" s="33"/>
      <c r="F825" s="33"/>
      <c r="G825" s="33"/>
      <c r="H825" s="36"/>
      <c r="I825" s="34"/>
      <c r="R825" s="36"/>
    </row>
    <row r="826" spans="1:18" x14ac:dyDescent="0.25">
      <c r="A826" s="380"/>
      <c r="B826" s="33"/>
      <c r="C826" s="33"/>
      <c r="D826" s="33"/>
      <c r="E826" s="33"/>
      <c r="F826" s="33"/>
      <c r="G826" s="33"/>
      <c r="H826" s="36"/>
      <c r="I826" s="34"/>
      <c r="R826" s="36"/>
    </row>
    <row r="827" spans="1:18" x14ac:dyDescent="0.25">
      <c r="A827" s="380"/>
      <c r="B827" s="33"/>
      <c r="C827" s="33"/>
      <c r="D827" s="33"/>
      <c r="E827" s="33"/>
      <c r="F827" s="33"/>
      <c r="G827" s="33"/>
      <c r="H827" s="36"/>
      <c r="I827" s="34"/>
      <c r="R827" s="36"/>
    </row>
    <row r="828" spans="1:18" x14ac:dyDescent="0.25">
      <c r="A828" s="380"/>
      <c r="B828" s="33"/>
      <c r="C828" s="33"/>
      <c r="D828" s="33"/>
      <c r="E828" s="33"/>
      <c r="F828" s="33"/>
      <c r="G828" s="33"/>
      <c r="H828" s="36"/>
      <c r="I828" s="34"/>
      <c r="R828" s="36"/>
    </row>
    <row r="829" spans="1:18" x14ac:dyDescent="0.25">
      <c r="A829" s="380"/>
      <c r="B829" s="33"/>
      <c r="C829" s="33"/>
      <c r="D829" s="33"/>
      <c r="E829" s="33"/>
      <c r="F829" s="33"/>
      <c r="G829" s="33"/>
      <c r="H829" s="36"/>
      <c r="I829" s="34"/>
      <c r="R829" s="36"/>
    </row>
    <row r="830" spans="1:18" x14ac:dyDescent="0.25">
      <c r="A830" s="380"/>
      <c r="B830" s="33"/>
      <c r="C830" s="33"/>
      <c r="D830" s="33"/>
      <c r="E830" s="33"/>
      <c r="F830" s="33"/>
      <c r="G830" s="33"/>
      <c r="H830" s="36"/>
      <c r="I830" s="34"/>
      <c r="R830" s="36"/>
    </row>
    <row r="831" spans="1:18" x14ac:dyDescent="0.25">
      <c r="A831" s="380"/>
      <c r="B831" s="33"/>
      <c r="C831" s="33"/>
      <c r="D831" s="33"/>
      <c r="E831" s="33"/>
      <c r="F831" s="33"/>
      <c r="G831" s="33"/>
      <c r="H831" s="36"/>
      <c r="I831" s="34"/>
      <c r="R831" s="36"/>
    </row>
    <row r="832" spans="1:18" x14ac:dyDescent="0.25">
      <c r="A832" s="380"/>
      <c r="B832" s="33"/>
      <c r="C832" s="33"/>
      <c r="D832" s="33"/>
      <c r="E832" s="33"/>
      <c r="F832" s="33"/>
      <c r="G832" s="33"/>
      <c r="H832" s="36"/>
      <c r="I832" s="34"/>
      <c r="R832" s="36"/>
    </row>
    <row r="833" spans="1:18" x14ac:dyDescent="0.25">
      <c r="A833" s="380"/>
      <c r="B833" s="33"/>
      <c r="C833" s="33"/>
      <c r="D833" s="33"/>
      <c r="E833" s="33"/>
      <c r="F833" s="33"/>
      <c r="G833" s="33"/>
      <c r="H833" s="36"/>
      <c r="I833" s="34"/>
      <c r="R833" s="36"/>
    </row>
    <row r="834" spans="1:18" x14ac:dyDescent="0.25">
      <c r="A834" s="380"/>
      <c r="B834" s="33"/>
      <c r="C834" s="33"/>
      <c r="D834" s="33"/>
      <c r="E834" s="33"/>
      <c r="F834" s="33"/>
      <c r="G834" s="33"/>
      <c r="H834" s="36"/>
      <c r="I834" s="34"/>
      <c r="R834" s="36"/>
    </row>
    <row r="835" spans="1:18" x14ac:dyDescent="0.25">
      <c r="A835" s="380"/>
      <c r="B835" s="33"/>
      <c r="C835" s="33"/>
      <c r="D835" s="33"/>
      <c r="E835" s="33"/>
      <c r="F835" s="33"/>
      <c r="G835" s="33"/>
      <c r="H835" s="36"/>
      <c r="I835" s="34"/>
      <c r="R835" s="36"/>
    </row>
    <row r="836" spans="1:18" x14ac:dyDescent="0.25">
      <c r="A836" s="380"/>
      <c r="B836" s="33"/>
      <c r="C836" s="33"/>
      <c r="D836" s="33"/>
      <c r="E836" s="33"/>
      <c r="F836" s="33"/>
      <c r="G836" s="33"/>
      <c r="H836" s="36"/>
      <c r="I836" s="34"/>
      <c r="R836" s="36"/>
    </row>
    <row r="837" spans="1:18" x14ac:dyDescent="0.25">
      <c r="A837" s="380"/>
      <c r="B837" s="33"/>
      <c r="C837" s="33"/>
      <c r="D837" s="33"/>
      <c r="E837" s="33"/>
      <c r="F837" s="33"/>
      <c r="G837" s="33"/>
      <c r="H837" s="36"/>
      <c r="I837" s="34"/>
      <c r="R837" s="36"/>
    </row>
    <row r="838" spans="1:18" x14ac:dyDescent="0.25">
      <c r="A838" s="380"/>
      <c r="B838" s="33"/>
      <c r="C838" s="33"/>
      <c r="D838" s="33"/>
      <c r="E838" s="33"/>
      <c r="F838" s="33"/>
      <c r="G838" s="33"/>
      <c r="H838" s="36"/>
      <c r="I838" s="34"/>
      <c r="R838" s="36"/>
    </row>
    <row r="839" spans="1:18" x14ac:dyDescent="0.25">
      <c r="A839" s="380"/>
      <c r="B839" s="33"/>
      <c r="C839" s="33"/>
      <c r="D839" s="33"/>
      <c r="E839" s="33"/>
      <c r="F839" s="33"/>
      <c r="G839" s="33"/>
      <c r="H839" s="36"/>
      <c r="I839" s="34"/>
      <c r="R839" s="36"/>
    </row>
    <row r="840" spans="1:18" x14ac:dyDescent="0.25">
      <c r="A840" s="380"/>
      <c r="B840" s="33"/>
      <c r="C840" s="33"/>
      <c r="D840" s="33"/>
      <c r="E840" s="33"/>
      <c r="F840" s="33"/>
      <c r="G840" s="33"/>
      <c r="H840" s="36"/>
      <c r="I840" s="34"/>
      <c r="R840" s="36"/>
    </row>
    <row r="841" spans="1:18" x14ac:dyDescent="0.25">
      <c r="A841" s="380"/>
      <c r="B841" s="33"/>
      <c r="C841" s="33"/>
      <c r="D841" s="33"/>
      <c r="E841" s="33"/>
      <c r="F841" s="33"/>
      <c r="G841" s="33"/>
      <c r="H841" s="36"/>
      <c r="I841" s="34"/>
      <c r="R841" s="36"/>
    </row>
    <row r="842" spans="1:18" x14ac:dyDescent="0.25">
      <c r="A842" s="380"/>
      <c r="B842" s="33"/>
      <c r="C842" s="33"/>
      <c r="D842" s="33"/>
      <c r="E842" s="33"/>
      <c r="F842" s="33"/>
      <c r="G842" s="33"/>
      <c r="H842" s="36"/>
      <c r="I842" s="34"/>
      <c r="R842" s="36"/>
    </row>
    <row r="843" spans="1:18" x14ac:dyDescent="0.25">
      <c r="A843" s="380"/>
      <c r="B843" s="33"/>
      <c r="C843" s="33"/>
      <c r="D843" s="33"/>
      <c r="E843" s="33"/>
      <c r="F843" s="33"/>
      <c r="G843" s="33"/>
      <c r="H843" s="36"/>
      <c r="I843" s="34"/>
      <c r="R843" s="36"/>
    </row>
    <row r="844" spans="1:18" x14ac:dyDescent="0.25">
      <c r="A844" s="380"/>
      <c r="B844" s="33"/>
      <c r="C844" s="33"/>
      <c r="D844" s="33"/>
      <c r="E844" s="33"/>
      <c r="F844" s="33"/>
      <c r="G844" s="33"/>
      <c r="H844" s="36"/>
      <c r="I844" s="34"/>
      <c r="R844" s="36"/>
    </row>
    <row r="845" spans="1:18" x14ac:dyDescent="0.25">
      <c r="A845" s="380"/>
      <c r="B845" s="33"/>
      <c r="C845" s="33"/>
      <c r="D845" s="33"/>
      <c r="E845" s="33"/>
      <c r="F845" s="33"/>
      <c r="G845" s="33"/>
      <c r="H845" s="36"/>
      <c r="I845" s="34"/>
      <c r="R845" s="36"/>
    </row>
    <row r="846" spans="1:18" x14ac:dyDescent="0.25">
      <c r="A846" s="380"/>
      <c r="B846" s="33"/>
      <c r="C846" s="33"/>
      <c r="D846" s="33"/>
      <c r="E846" s="33"/>
      <c r="F846" s="33"/>
      <c r="G846" s="33"/>
      <c r="H846" s="36"/>
      <c r="I846" s="34"/>
      <c r="R846" s="36"/>
    </row>
    <row r="847" spans="1:18" x14ac:dyDescent="0.25">
      <c r="A847" s="380"/>
      <c r="B847" s="33"/>
      <c r="C847" s="33"/>
      <c r="D847" s="33"/>
      <c r="E847" s="33"/>
      <c r="F847" s="33"/>
      <c r="G847" s="33"/>
      <c r="H847" s="36"/>
      <c r="I847" s="34"/>
      <c r="R847" s="36"/>
    </row>
    <row r="848" spans="1:18" x14ac:dyDescent="0.25">
      <c r="A848" s="380"/>
      <c r="B848" s="33"/>
      <c r="C848" s="33"/>
      <c r="D848" s="33"/>
      <c r="E848" s="33"/>
      <c r="F848" s="33"/>
      <c r="G848" s="33"/>
      <c r="H848" s="36"/>
      <c r="I848" s="34"/>
      <c r="R848" s="36"/>
    </row>
    <row r="849" spans="1:18" x14ac:dyDescent="0.25">
      <c r="A849" s="380"/>
      <c r="B849" s="33"/>
      <c r="C849" s="33"/>
      <c r="D849" s="33"/>
      <c r="E849" s="33"/>
      <c r="F849" s="33"/>
      <c r="G849" s="33"/>
      <c r="H849" s="36"/>
      <c r="I849" s="34"/>
      <c r="R849" s="36"/>
    </row>
    <row r="850" spans="1:18" x14ac:dyDescent="0.25">
      <c r="A850" s="380"/>
      <c r="B850" s="33"/>
      <c r="C850" s="33"/>
      <c r="D850" s="33"/>
      <c r="E850" s="33"/>
      <c r="F850" s="33"/>
      <c r="G850" s="33"/>
      <c r="H850" s="36"/>
      <c r="I850" s="34"/>
      <c r="R850" s="36"/>
    </row>
    <row r="851" spans="1:18" x14ac:dyDescent="0.25">
      <c r="A851" s="380"/>
      <c r="B851" s="33"/>
      <c r="C851" s="33"/>
      <c r="D851" s="33"/>
      <c r="E851" s="33"/>
      <c r="F851" s="33"/>
      <c r="G851" s="33"/>
      <c r="H851" s="36"/>
      <c r="I851" s="34"/>
      <c r="R851" s="36"/>
    </row>
    <row r="852" spans="1:18" x14ac:dyDescent="0.25">
      <c r="A852" s="380"/>
      <c r="B852" s="33"/>
      <c r="C852" s="33"/>
      <c r="D852" s="33"/>
      <c r="E852" s="33"/>
      <c r="F852" s="33"/>
      <c r="G852" s="33"/>
      <c r="H852" s="36"/>
      <c r="I852" s="34"/>
      <c r="R852" s="36"/>
    </row>
    <row r="853" spans="1:18" x14ac:dyDescent="0.25">
      <c r="A853" s="380"/>
      <c r="B853" s="33"/>
      <c r="C853" s="33"/>
      <c r="D853" s="33"/>
      <c r="E853" s="33"/>
      <c r="F853" s="33"/>
      <c r="G853" s="33"/>
      <c r="H853" s="36"/>
      <c r="I853" s="34"/>
      <c r="R853" s="36"/>
    </row>
    <row r="854" spans="1:18" x14ac:dyDescent="0.25">
      <c r="A854" s="380"/>
      <c r="B854" s="33"/>
      <c r="C854" s="33"/>
      <c r="D854" s="33"/>
      <c r="E854" s="33"/>
      <c r="F854" s="33"/>
      <c r="G854" s="33"/>
      <c r="H854" s="36"/>
      <c r="I854" s="34"/>
      <c r="R854" s="36"/>
    </row>
    <row r="855" spans="1:18" x14ac:dyDescent="0.25">
      <c r="A855" s="380"/>
      <c r="B855" s="33"/>
      <c r="C855" s="33"/>
      <c r="D855" s="33"/>
      <c r="E855" s="33"/>
      <c r="F855" s="33"/>
      <c r="G855" s="33"/>
      <c r="H855" s="36"/>
      <c r="I855" s="34"/>
      <c r="R855" s="36"/>
    </row>
    <row r="856" spans="1:18" x14ac:dyDescent="0.25">
      <c r="A856" s="380"/>
      <c r="B856" s="33"/>
      <c r="C856" s="33"/>
      <c r="D856" s="33"/>
      <c r="E856" s="33"/>
      <c r="F856" s="33"/>
      <c r="G856" s="33"/>
      <c r="H856" s="36"/>
      <c r="I856" s="34"/>
      <c r="R856" s="36"/>
    </row>
    <row r="857" spans="1:18" x14ac:dyDescent="0.25">
      <c r="A857" s="380"/>
      <c r="B857" s="33"/>
      <c r="C857" s="33"/>
      <c r="D857" s="33"/>
      <c r="E857" s="33"/>
      <c r="F857" s="33"/>
      <c r="G857" s="33"/>
      <c r="H857" s="36"/>
      <c r="I857" s="34"/>
      <c r="R857" s="36"/>
    </row>
    <row r="858" spans="1:18" x14ac:dyDescent="0.25">
      <c r="A858" s="380"/>
      <c r="B858" s="33"/>
      <c r="C858" s="33"/>
      <c r="D858" s="33"/>
      <c r="E858" s="33"/>
      <c r="F858" s="33"/>
      <c r="G858" s="33"/>
      <c r="H858" s="36"/>
      <c r="I858" s="34"/>
      <c r="R858" s="36"/>
    </row>
    <row r="859" spans="1:18" x14ac:dyDescent="0.25">
      <c r="A859" s="380"/>
      <c r="B859" s="33"/>
      <c r="C859" s="33"/>
      <c r="D859" s="33"/>
      <c r="E859" s="33"/>
      <c r="F859" s="33"/>
      <c r="G859" s="33"/>
      <c r="H859" s="36"/>
      <c r="I859" s="34"/>
      <c r="R859" s="36"/>
    </row>
    <row r="860" spans="1:18" x14ac:dyDescent="0.25">
      <c r="A860" s="380"/>
      <c r="B860" s="33"/>
      <c r="C860" s="33"/>
      <c r="D860" s="33"/>
      <c r="E860" s="33"/>
      <c r="F860" s="33"/>
      <c r="G860" s="33"/>
      <c r="H860" s="36"/>
      <c r="I860" s="34"/>
      <c r="R860" s="36"/>
    </row>
    <row r="861" spans="1:18" x14ac:dyDescent="0.25">
      <c r="A861" s="380"/>
      <c r="B861" s="33"/>
      <c r="C861" s="33"/>
      <c r="D861" s="33"/>
      <c r="E861" s="33"/>
      <c r="F861" s="33"/>
      <c r="G861" s="33"/>
      <c r="H861" s="36"/>
      <c r="I861" s="34"/>
      <c r="R861" s="36"/>
    </row>
    <row r="862" spans="1:18" x14ac:dyDescent="0.25">
      <c r="A862" s="380"/>
      <c r="B862" s="33"/>
      <c r="C862" s="33"/>
      <c r="D862" s="33"/>
      <c r="E862" s="33"/>
      <c r="F862" s="33"/>
      <c r="G862" s="33"/>
      <c r="H862" s="36"/>
      <c r="I862" s="34"/>
      <c r="R862" s="36"/>
    </row>
    <row r="863" spans="1:18" x14ac:dyDescent="0.25">
      <c r="A863" s="380"/>
      <c r="B863" s="33"/>
      <c r="C863" s="33"/>
      <c r="D863" s="33"/>
      <c r="E863" s="33"/>
      <c r="F863" s="33"/>
      <c r="G863" s="33"/>
      <c r="H863" s="36"/>
      <c r="I863" s="34"/>
      <c r="R863" s="36"/>
    </row>
    <row r="864" spans="1:18" x14ac:dyDescent="0.25">
      <c r="A864" s="380"/>
      <c r="B864" s="33"/>
      <c r="C864" s="33"/>
      <c r="D864" s="33"/>
      <c r="E864" s="33"/>
      <c r="F864" s="33"/>
      <c r="G864" s="33"/>
      <c r="H864" s="36"/>
      <c r="I864" s="34"/>
      <c r="R864" s="36"/>
    </row>
    <row r="865" spans="1:18" x14ac:dyDescent="0.25">
      <c r="A865" s="380"/>
      <c r="B865" s="33"/>
      <c r="C865" s="33"/>
      <c r="D865" s="33"/>
      <c r="E865" s="33"/>
      <c r="F865" s="33"/>
      <c r="G865" s="33"/>
      <c r="H865" s="36"/>
      <c r="I865" s="34"/>
      <c r="R865" s="36"/>
    </row>
    <row r="866" spans="1:18" x14ac:dyDescent="0.25">
      <c r="A866" s="380"/>
      <c r="B866" s="33"/>
      <c r="C866" s="33"/>
      <c r="D866" s="33"/>
      <c r="E866" s="33"/>
      <c r="F866" s="33"/>
      <c r="G866" s="33"/>
      <c r="H866" s="36"/>
      <c r="I866" s="34"/>
      <c r="R866" s="36"/>
    </row>
    <row r="867" spans="1:18" x14ac:dyDescent="0.25">
      <c r="A867" s="380"/>
      <c r="B867" s="33"/>
      <c r="C867" s="33"/>
      <c r="D867" s="33"/>
      <c r="E867" s="33"/>
      <c r="F867" s="33"/>
      <c r="G867" s="33"/>
      <c r="H867" s="36"/>
      <c r="I867" s="34"/>
      <c r="R867" s="36"/>
    </row>
    <row r="868" spans="1:18" x14ac:dyDescent="0.25">
      <c r="A868" s="380"/>
      <c r="B868" s="33"/>
      <c r="C868" s="33"/>
      <c r="D868" s="33"/>
      <c r="E868" s="33"/>
      <c r="F868" s="33"/>
      <c r="G868" s="33"/>
      <c r="H868" s="36"/>
      <c r="I868" s="34"/>
      <c r="R868" s="36"/>
    </row>
    <row r="869" spans="1:18" x14ac:dyDescent="0.25">
      <c r="A869" s="380"/>
      <c r="B869" s="33"/>
      <c r="C869" s="33"/>
      <c r="D869" s="33"/>
      <c r="E869" s="33"/>
      <c r="F869" s="33"/>
      <c r="G869" s="33"/>
      <c r="H869" s="36"/>
      <c r="I869" s="34"/>
      <c r="R869" s="36"/>
    </row>
    <row r="870" spans="1:18" x14ac:dyDescent="0.25">
      <c r="A870" s="380"/>
      <c r="B870" s="33"/>
      <c r="C870" s="33"/>
      <c r="D870" s="33"/>
      <c r="E870" s="33"/>
      <c r="F870" s="33"/>
      <c r="G870" s="33"/>
      <c r="H870" s="36"/>
      <c r="I870" s="34"/>
      <c r="R870" s="36"/>
    </row>
    <row r="871" spans="1:18" x14ac:dyDescent="0.25">
      <c r="A871" s="380"/>
      <c r="B871" s="33"/>
      <c r="C871" s="33"/>
      <c r="D871" s="33"/>
      <c r="E871" s="33"/>
      <c r="F871" s="33"/>
      <c r="G871" s="33"/>
      <c r="H871" s="36"/>
      <c r="I871" s="34"/>
      <c r="R871" s="36"/>
    </row>
    <row r="872" spans="1:18" x14ac:dyDescent="0.25">
      <c r="A872" s="380"/>
      <c r="B872" s="33"/>
      <c r="C872" s="33"/>
      <c r="D872" s="33"/>
      <c r="E872" s="33"/>
      <c r="F872" s="33"/>
      <c r="G872" s="33"/>
      <c r="H872" s="36"/>
      <c r="I872" s="34"/>
      <c r="R872" s="36"/>
    </row>
    <row r="873" spans="1:18" x14ac:dyDescent="0.25">
      <c r="A873" s="380"/>
      <c r="B873" s="33"/>
      <c r="C873" s="33"/>
      <c r="D873" s="33"/>
      <c r="E873" s="33"/>
      <c r="F873" s="33"/>
      <c r="G873" s="33"/>
      <c r="H873" s="36"/>
      <c r="I873" s="34"/>
      <c r="R873" s="36"/>
    </row>
    <row r="874" spans="1:18" x14ac:dyDescent="0.25">
      <c r="A874" s="380"/>
      <c r="B874" s="33"/>
      <c r="C874" s="33"/>
      <c r="D874" s="33"/>
      <c r="E874" s="33"/>
      <c r="F874" s="33"/>
      <c r="G874" s="33"/>
      <c r="H874" s="36"/>
      <c r="I874" s="34"/>
      <c r="R874" s="36"/>
    </row>
    <row r="875" spans="1:18" x14ac:dyDescent="0.25">
      <c r="A875" s="380"/>
      <c r="B875" s="33"/>
      <c r="C875" s="33"/>
      <c r="D875" s="33"/>
      <c r="E875" s="33"/>
      <c r="F875" s="33"/>
      <c r="G875" s="33"/>
      <c r="H875" s="36"/>
      <c r="I875" s="34"/>
      <c r="R875" s="36"/>
    </row>
    <row r="876" spans="1:18" x14ac:dyDescent="0.25">
      <c r="A876" s="380"/>
      <c r="B876" s="33"/>
      <c r="C876" s="33"/>
      <c r="D876" s="33"/>
      <c r="E876" s="33"/>
      <c r="F876" s="33"/>
      <c r="G876" s="33"/>
      <c r="H876" s="36"/>
      <c r="I876" s="34"/>
      <c r="R876" s="36"/>
    </row>
    <row r="877" spans="1:18" x14ac:dyDescent="0.25">
      <c r="A877" s="380"/>
      <c r="B877" s="33"/>
      <c r="C877" s="33"/>
      <c r="D877" s="33"/>
      <c r="E877" s="33"/>
      <c r="F877" s="33"/>
      <c r="G877" s="33"/>
      <c r="H877" s="36"/>
      <c r="I877" s="34"/>
      <c r="R877" s="36"/>
    </row>
    <row r="878" spans="1:18" x14ac:dyDescent="0.25">
      <c r="A878" s="380"/>
      <c r="B878" s="33"/>
      <c r="C878" s="33"/>
      <c r="D878" s="33"/>
      <c r="E878" s="33"/>
      <c r="F878" s="33"/>
      <c r="G878" s="33"/>
      <c r="H878" s="36"/>
      <c r="I878" s="34"/>
      <c r="R878" s="36"/>
    </row>
    <row r="879" spans="1:18" x14ac:dyDescent="0.25">
      <c r="A879" s="380"/>
      <c r="B879" s="33"/>
      <c r="C879" s="33"/>
      <c r="D879" s="33"/>
      <c r="E879" s="33"/>
      <c r="F879" s="33"/>
      <c r="G879" s="33"/>
      <c r="H879" s="36"/>
      <c r="I879" s="34"/>
      <c r="R879" s="36"/>
    </row>
    <row r="880" spans="1:18" x14ac:dyDescent="0.25">
      <c r="A880" s="380"/>
      <c r="B880" s="33"/>
      <c r="C880" s="33"/>
      <c r="D880" s="33"/>
      <c r="E880" s="33"/>
      <c r="F880" s="33"/>
      <c r="G880" s="33"/>
      <c r="H880" s="36"/>
      <c r="I880" s="34"/>
      <c r="R880" s="36"/>
    </row>
    <row r="881" spans="1:18" x14ac:dyDescent="0.25">
      <c r="A881" s="380"/>
      <c r="B881" s="33"/>
      <c r="C881" s="33"/>
      <c r="D881" s="33"/>
      <c r="E881" s="33"/>
      <c r="F881" s="33"/>
      <c r="G881" s="33"/>
      <c r="H881" s="36"/>
      <c r="I881" s="34"/>
      <c r="R881" s="36"/>
    </row>
    <row r="882" spans="1:18" x14ac:dyDescent="0.25">
      <c r="A882" s="380"/>
      <c r="B882" s="33"/>
      <c r="C882" s="33"/>
      <c r="D882" s="33"/>
      <c r="E882" s="33"/>
      <c r="F882" s="33"/>
      <c r="G882" s="33"/>
      <c r="H882" s="36"/>
      <c r="I882" s="34"/>
      <c r="R882" s="36"/>
    </row>
    <row r="883" spans="1:18" x14ac:dyDescent="0.25">
      <c r="A883" s="380"/>
      <c r="B883" s="33"/>
      <c r="C883" s="33"/>
      <c r="D883" s="33"/>
      <c r="E883" s="33"/>
      <c r="F883" s="33"/>
      <c r="G883" s="33"/>
      <c r="H883" s="36"/>
      <c r="I883" s="34"/>
      <c r="R883" s="36"/>
    </row>
    <row r="884" spans="1:18" x14ac:dyDescent="0.25">
      <c r="A884" s="380"/>
      <c r="B884" s="33"/>
      <c r="C884" s="33"/>
      <c r="D884" s="33"/>
      <c r="E884" s="33"/>
      <c r="F884" s="33"/>
      <c r="G884" s="33"/>
      <c r="H884" s="36"/>
      <c r="I884" s="34"/>
      <c r="R884" s="36"/>
    </row>
    <row r="885" spans="1:18" x14ac:dyDescent="0.25">
      <c r="A885" s="380"/>
      <c r="B885" s="33"/>
      <c r="C885" s="33"/>
      <c r="D885" s="33"/>
      <c r="E885" s="33"/>
      <c r="F885" s="33"/>
      <c r="G885" s="33"/>
      <c r="H885" s="36"/>
      <c r="I885" s="34"/>
      <c r="R885" s="36"/>
    </row>
    <row r="886" spans="1:18" x14ac:dyDescent="0.25">
      <c r="A886" s="380"/>
      <c r="B886" s="33"/>
      <c r="C886" s="33"/>
      <c r="D886" s="33"/>
      <c r="E886" s="33"/>
      <c r="F886" s="33"/>
      <c r="G886" s="33"/>
      <c r="H886" s="36"/>
      <c r="I886" s="34"/>
      <c r="R886" s="36"/>
    </row>
    <row r="887" spans="1:18" x14ac:dyDescent="0.25">
      <c r="A887" s="380"/>
      <c r="B887" s="33"/>
      <c r="C887" s="33"/>
      <c r="D887" s="33"/>
      <c r="E887" s="33"/>
      <c r="F887" s="33"/>
      <c r="G887" s="33"/>
      <c r="H887" s="36"/>
      <c r="I887" s="34"/>
      <c r="R887" s="36"/>
    </row>
    <row r="888" spans="1:18" x14ac:dyDescent="0.25">
      <c r="A888" s="380"/>
      <c r="B888" s="33"/>
      <c r="C888" s="33"/>
      <c r="D888" s="33"/>
      <c r="E888" s="33"/>
      <c r="F888" s="33"/>
      <c r="G888" s="33"/>
      <c r="H888" s="36"/>
      <c r="I888" s="34"/>
      <c r="R888" s="36"/>
    </row>
    <row r="889" spans="1:18" x14ac:dyDescent="0.25">
      <c r="A889" s="380"/>
      <c r="B889" s="33"/>
      <c r="C889" s="33"/>
      <c r="D889" s="33"/>
      <c r="E889" s="33"/>
      <c r="F889" s="33"/>
      <c r="G889" s="33"/>
      <c r="H889" s="36"/>
      <c r="I889" s="34"/>
      <c r="R889" s="36"/>
    </row>
    <row r="890" spans="1:18" x14ac:dyDescent="0.25">
      <c r="A890" s="380"/>
      <c r="B890" s="33"/>
      <c r="C890" s="33"/>
      <c r="D890" s="33"/>
      <c r="E890" s="33"/>
      <c r="F890" s="33"/>
      <c r="G890" s="33"/>
      <c r="H890" s="36"/>
      <c r="I890" s="34"/>
      <c r="R890" s="36"/>
    </row>
    <row r="891" spans="1:18" x14ac:dyDescent="0.25">
      <c r="A891" s="380"/>
      <c r="B891" s="33"/>
      <c r="C891" s="33"/>
      <c r="D891" s="33"/>
      <c r="E891" s="33"/>
      <c r="F891" s="33"/>
      <c r="G891" s="33"/>
      <c r="H891" s="36"/>
      <c r="I891" s="34"/>
      <c r="R891" s="36"/>
    </row>
    <row r="892" spans="1:18" x14ac:dyDescent="0.25">
      <c r="A892" s="380"/>
      <c r="B892" s="33"/>
      <c r="C892" s="33"/>
      <c r="D892" s="33"/>
      <c r="E892" s="33"/>
      <c r="F892" s="33"/>
      <c r="G892" s="33"/>
      <c r="H892" s="36"/>
      <c r="I892" s="34"/>
      <c r="R892" s="36"/>
    </row>
    <row r="893" spans="1:18" x14ac:dyDescent="0.25">
      <c r="A893" s="380"/>
      <c r="B893" s="33"/>
      <c r="C893" s="33"/>
      <c r="D893" s="33"/>
      <c r="E893" s="33"/>
      <c r="F893" s="33"/>
      <c r="G893" s="33"/>
      <c r="H893" s="36"/>
      <c r="I893" s="34"/>
      <c r="R893" s="36"/>
    </row>
    <row r="894" spans="1:18" x14ac:dyDescent="0.25">
      <c r="A894" s="380"/>
      <c r="B894" s="33"/>
      <c r="C894" s="33"/>
      <c r="D894" s="33"/>
      <c r="E894" s="33"/>
      <c r="F894" s="33"/>
      <c r="G894" s="33"/>
      <c r="H894" s="36"/>
      <c r="I894" s="34"/>
      <c r="R894" s="36"/>
    </row>
    <row r="895" spans="1:18" x14ac:dyDescent="0.25">
      <c r="A895" s="380"/>
      <c r="B895" s="33"/>
      <c r="C895" s="33"/>
      <c r="D895" s="33"/>
      <c r="E895" s="33"/>
      <c r="F895" s="33"/>
      <c r="G895" s="33"/>
      <c r="H895" s="36"/>
      <c r="I895" s="34"/>
      <c r="R895" s="36"/>
    </row>
    <row r="896" spans="1:18" x14ac:dyDescent="0.25">
      <c r="A896" s="380"/>
      <c r="B896" s="33"/>
      <c r="C896" s="33"/>
      <c r="D896" s="33"/>
      <c r="E896" s="33"/>
      <c r="F896" s="33"/>
      <c r="G896" s="33"/>
      <c r="H896" s="36"/>
      <c r="I896" s="34"/>
      <c r="R896" s="36"/>
    </row>
    <row r="897" spans="1:18" x14ac:dyDescent="0.25">
      <c r="A897" s="380"/>
      <c r="B897" s="33"/>
      <c r="C897" s="33"/>
      <c r="D897" s="33"/>
      <c r="E897" s="33"/>
      <c r="F897" s="33"/>
      <c r="G897" s="33"/>
      <c r="H897" s="36"/>
      <c r="I897" s="34"/>
      <c r="R897" s="36"/>
    </row>
    <row r="898" spans="1:18" x14ac:dyDescent="0.25">
      <c r="A898" s="380"/>
      <c r="B898" s="33"/>
      <c r="C898" s="33"/>
      <c r="D898" s="33"/>
      <c r="E898" s="33"/>
      <c r="F898" s="33"/>
      <c r="G898" s="33"/>
      <c r="H898" s="36"/>
      <c r="I898" s="34"/>
      <c r="R898" s="36"/>
    </row>
    <row r="899" spans="1:18" x14ac:dyDescent="0.25">
      <c r="A899" s="380"/>
      <c r="B899" s="33"/>
      <c r="C899" s="33"/>
      <c r="D899" s="33"/>
      <c r="E899" s="33"/>
      <c r="F899" s="33"/>
      <c r="G899" s="33"/>
      <c r="H899" s="36"/>
      <c r="I899" s="34"/>
      <c r="R899" s="36"/>
    </row>
    <row r="900" spans="1:18" x14ac:dyDescent="0.25">
      <c r="A900" s="380"/>
      <c r="B900" s="33"/>
      <c r="C900" s="33"/>
      <c r="D900" s="33"/>
      <c r="E900" s="33"/>
      <c r="F900" s="33"/>
      <c r="G900" s="33"/>
      <c r="H900" s="36"/>
      <c r="I900" s="34"/>
      <c r="R900" s="36"/>
    </row>
    <row r="901" spans="1:18" x14ac:dyDescent="0.25">
      <c r="A901" s="380"/>
      <c r="B901" s="33"/>
      <c r="C901" s="33"/>
      <c r="D901" s="33"/>
      <c r="E901" s="33"/>
      <c r="F901" s="33"/>
      <c r="G901" s="33"/>
      <c r="H901" s="36"/>
      <c r="I901" s="34"/>
      <c r="R901" s="36"/>
    </row>
    <row r="902" spans="1:18" x14ac:dyDescent="0.25">
      <c r="A902" s="380"/>
      <c r="B902" s="33"/>
      <c r="C902" s="33"/>
      <c r="D902" s="33"/>
      <c r="E902" s="33"/>
      <c r="F902" s="33"/>
      <c r="G902" s="33"/>
      <c r="H902" s="36"/>
      <c r="I902" s="34"/>
      <c r="R902" s="36"/>
    </row>
    <row r="903" spans="1:18" x14ac:dyDescent="0.25">
      <c r="A903" s="380"/>
      <c r="B903" s="33"/>
      <c r="C903" s="33"/>
      <c r="D903" s="33"/>
      <c r="E903" s="33"/>
      <c r="F903" s="33"/>
      <c r="G903" s="33"/>
      <c r="H903" s="36"/>
      <c r="I903" s="34"/>
      <c r="R903" s="36"/>
    </row>
    <row r="904" spans="1:18" x14ac:dyDescent="0.25">
      <c r="A904" s="380"/>
      <c r="B904" s="33"/>
      <c r="C904" s="33"/>
      <c r="D904" s="33"/>
      <c r="E904" s="33"/>
      <c r="F904" s="33"/>
      <c r="G904" s="33"/>
      <c r="H904" s="36"/>
      <c r="I904" s="34"/>
      <c r="R904" s="36"/>
    </row>
    <row r="905" spans="1:18" x14ac:dyDescent="0.25">
      <c r="A905" s="380"/>
      <c r="B905" s="33"/>
      <c r="C905" s="33"/>
      <c r="D905" s="33"/>
      <c r="E905" s="33"/>
      <c r="F905" s="33"/>
      <c r="G905" s="33"/>
      <c r="H905" s="36"/>
      <c r="I905" s="34"/>
      <c r="R905" s="36"/>
    </row>
    <row r="906" spans="1:18" x14ac:dyDescent="0.25">
      <c r="A906" s="380"/>
      <c r="B906" s="33"/>
      <c r="C906" s="33"/>
      <c r="D906" s="33"/>
      <c r="E906" s="33"/>
      <c r="F906" s="33"/>
      <c r="G906" s="33"/>
      <c r="H906" s="36"/>
      <c r="I906" s="34"/>
      <c r="R906" s="36"/>
    </row>
    <row r="907" spans="1:18" x14ac:dyDescent="0.25">
      <c r="A907" s="380"/>
      <c r="B907" s="33"/>
      <c r="C907" s="33"/>
      <c r="D907" s="33"/>
      <c r="E907" s="33"/>
      <c r="F907" s="33"/>
      <c r="G907" s="33"/>
      <c r="H907" s="36"/>
      <c r="I907" s="34"/>
      <c r="R907" s="36"/>
    </row>
    <row r="908" spans="1:18" x14ac:dyDescent="0.25">
      <c r="A908" s="380"/>
      <c r="B908" s="33"/>
      <c r="C908" s="33"/>
      <c r="D908" s="33"/>
      <c r="E908" s="33"/>
      <c r="F908" s="33"/>
      <c r="G908" s="33"/>
      <c r="H908" s="36"/>
      <c r="I908" s="34"/>
      <c r="R908" s="36"/>
    </row>
    <row r="909" spans="1:18" x14ac:dyDescent="0.25">
      <c r="A909" s="380"/>
      <c r="B909" s="33"/>
      <c r="C909" s="33"/>
      <c r="D909" s="33"/>
      <c r="E909" s="33"/>
      <c r="F909" s="33"/>
      <c r="G909" s="33"/>
      <c r="H909" s="36"/>
      <c r="I909" s="34"/>
      <c r="R909" s="36"/>
    </row>
    <row r="910" spans="1:18" x14ac:dyDescent="0.25">
      <c r="A910" s="380"/>
      <c r="B910" s="33"/>
      <c r="C910" s="33"/>
      <c r="D910" s="33"/>
      <c r="E910" s="33"/>
      <c r="F910" s="33"/>
      <c r="G910" s="33"/>
      <c r="H910" s="36"/>
      <c r="I910" s="34"/>
      <c r="R910" s="36"/>
    </row>
    <row r="911" spans="1:18" x14ac:dyDescent="0.25">
      <c r="A911" s="380"/>
      <c r="B911" s="33"/>
      <c r="C911" s="33"/>
      <c r="D911" s="33"/>
      <c r="E911" s="33"/>
      <c r="F911" s="33"/>
      <c r="G911" s="33"/>
      <c r="H911" s="36"/>
      <c r="I911" s="34"/>
      <c r="R911" s="36"/>
    </row>
    <row r="912" spans="1:18" x14ac:dyDescent="0.25">
      <c r="A912" s="380"/>
      <c r="B912" s="33"/>
      <c r="C912" s="33"/>
      <c r="D912" s="33"/>
      <c r="E912" s="33"/>
      <c r="F912" s="33"/>
      <c r="G912" s="33"/>
      <c r="H912" s="36"/>
      <c r="I912" s="34"/>
      <c r="R912" s="36"/>
    </row>
    <row r="913" spans="1:18" x14ac:dyDescent="0.25">
      <c r="A913" s="380"/>
      <c r="B913" s="33"/>
      <c r="C913" s="33"/>
      <c r="D913" s="33"/>
      <c r="E913" s="33"/>
      <c r="F913" s="33"/>
      <c r="G913" s="33"/>
      <c r="H913" s="36"/>
      <c r="I913" s="34"/>
      <c r="R913" s="36"/>
    </row>
    <row r="914" spans="1:18" x14ac:dyDescent="0.25">
      <c r="A914" s="380"/>
      <c r="B914" s="33"/>
      <c r="C914" s="33"/>
      <c r="D914" s="33"/>
      <c r="E914" s="33"/>
      <c r="F914" s="33"/>
      <c r="G914" s="33"/>
      <c r="H914" s="36"/>
      <c r="I914" s="34"/>
      <c r="R914" s="36"/>
    </row>
    <row r="915" spans="1:18" x14ac:dyDescent="0.25">
      <c r="A915" s="380"/>
      <c r="B915" s="33"/>
      <c r="C915" s="33"/>
      <c r="D915" s="33"/>
      <c r="E915" s="33"/>
      <c r="F915" s="33"/>
      <c r="G915" s="33"/>
      <c r="H915" s="36"/>
      <c r="I915" s="34"/>
      <c r="R915" s="36"/>
    </row>
    <row r="916" spans="1:18" x14ac:dyDescent="0.25">
      <c r="A916" s="380"/>
      <c r="B916" s="33"/>
      <c r="C916" s="33"/>
      <c r="D916" s="33"/>
      <c r="E916" s="33"/>
      <c r="F916" s="33"/>
      <c r="G916" s="33"/>
      <c r="H916" s="36"/>
      <c r="I916" s="34"/>
      <c r="R916" s="36"/>
    </row>
    <row r="917" spans="1:18" x14ac:dyDescent="0.25">
      <c r="A917" s="380"/>
      <c r="B917" s="33"/>
      <c r="C917" s="33"/>
      <c r="D917" s="33"/>
      <c r="E917" s="33"/>
      <c r="F917" s="33"/>
      <c r="G917" s="33"/>
      <c r="H917" s="36"/>
      <c r="I917" s="34"/>
      <c r="R917" s="36"/>
    </row>
    <row r="918" spans="1:18" x14ac:dyDescent="0.25">
      <c r="A918" s="380"/>
      <c r="B918" s="33"/>
      <c r="C918" s="33"/>
      <c r="D918" s="33"/>
      <c r="E918" s="33"/>
      <c r="F918" s="33"/>
      <c r="G918" s="33"/>
      <c r="H918" s="36"/>
      <c r="I918" s="34"/>
      <c r="R918" s="36"/>
    </row>
    <row r="919" spans="1:18" x14ac:dyDescent="0.25">
      <c r="A919" s="380"/>
      <c r="B919" s="33"/>
      <c r="C919" s="33"/>
      <c r="D919" s="33"/>
      <c r="E919" s="33"/>
      <c r="F919" s="33"/>
      <c r="G919" s="33"/>
      <c r="H919" s="36"/>
      <c r="I919" s="34"/>
      <c r="R919" s="36"/>
    </row>
    <row r="920" spans="1:18" x14ac:dyDescent="0.25">
      <c r="A920" s="380"/>
      <c r="B920" s="33"/>
      <c r="C920" s="33"/>
      <c r="D920" s="33"/>
      <c r="E920" s="33"/>
      <c r="F920" s="33"/>
      <c r="G920" s="33"/>
      <c r="H920" s="36"/>
      <c r="I920" s="34"/>
      <c r="R920" s="36"/>
    </row>
    <row r="921" spans="1:18" x14ac:dyDescent="0.25">
      <c r="A921" s="380"/>
      <c r="B921" s="33"/>
      <c r="C921" s="33"/>
      <c r="D921" s="33"/>
      <c r="E921" s="33"/>
      <c r="F921" s="33"/>
      <c r="G921" s="33"/>
      <c r="H921" s="36"/>
      <c r="I921" s="34"/>
      <c r="R921" s="36"/>
    </row>
    <row r="922" spans="1:18" x14ac:dyDescent="0.25">
      <c r="A922" s="380"/>
      <c r="B922" s="33"/>
      <c r="C922" s="33"/>
      <c r="D922" s="33"/>
      <c r="E922" s="33"/>
      <c r="F922" s="33"/>
      <c r="G922" s="33"/>
      <c r="H922" s="36"/>
      <c r="I922" s="34"/>
      <c r="R922" s="36"/>
    </row>
    <row r="923" spans="1:18" x14ac:dyDescent="0.25">
      <c r="A923" s="380"/>
      <c r="B923" s="33"/>
      <c r="C923" s="33"/>
      <c r="D923" s="33"/>
      <c r="E923" s="33"/>
      <c r="F923" s="33"/>
      <c r="G923" s="33"/>
      <c r="H923" s="36"/>
      <c r="I923" s="34"/>
      <c r="R923" s="36"/>
    </row>
    <row r="924" spans="1:18" x14ac:dyDescent="0.25">
      <c r="A924" s="380"/>
      <c r="B924" s="33"/>
      <c r="C924" s="33"/>
      <c r="D924" s="33"/>
      <c r="E924" s="33"/>
      <c r="F924" s="33"/>
      <c r="G924" s="33"/>
      <c r="H924" s="36"/>
      <c r="I924" s="34"/>
      <c r="R924" s="36"/>
    </row>
    <row r="925" spans="1:18" x14ac:dyDescent="0.25">
      <c r="A925" s="380"/>
      <c r="B925" s="33"/>
      <c r="C925" s="33"/>
      <c r="D925" s="33"/>
      <c r="E925" s="33"/>
      <c r="F925" s="33"/>
      <c r="G925" s="33"/>
      <c r="H925" s="36"/>
      <c r="I925" s="34"/>
      <c r="R925" s="36"/>
    </row>
    <row r="926" spans="1:18" x14ac:dyDescent="0.25">
      <c r="A926" s="380"/>
      <c r="B926" s="33"/>
      <c r="C926" s="33"/>
      <c r="D926" s="33"/>
      <c r="E926" s="33"/>
      <c r="F926" s="33"/>
      <c r="G926" s="33"/>
      <c r="H926" s="36"/>
      <c r="I926" s="34"/>
      <c r="R926" s="36"/>
    </row>
    <row r="927" spans="1:18" x14ac:dyDescent="0.25">
      <c r="A927" s="380"/>
      <c r="B927" s="33"/>
      <c r="C927" s="33"/>
      <c r="D927" s="33"/>
      <c r="E927" s="33"/>
      <c r="F927" s="33"/>
      <c r="G927" s="33"/>
      <c r="H927" s="36"/>
      <c r="I927" s="34"/>
      <c r="R927" s="36"/>
    </row>
    <row r="928" spans="1:18" x14ac:dyDescent="0.25">
      <c r="A928" s="380"/>
      <c r="B928" s="33"/>
      <c r="C928" s="33"/>
      <c r="D928" s="33"/>
      <c r="E928" s="33"/>
      <c r="F928" s="33"/>
      <c r="G928" s="33"/>
      <c r="H928" s="36"/>
      <c r="I928" s="34"/>
      <c r="R928" s="36"/>
    </row>
    <row r="929" spans="1:18" x14ac:dyDescent="0.25">
      <c r="A929" s="380"/>
      <c r="B929" s="33"/>
      <c r="C929" s="33"/>
      <c r="D929" s="33"/>
      <c r="E929" s="33"/>
      <c r="F929" s="33"/>
      <c r="G929" s="33"/>
      <c r="H929" s="36"/>
      <c r="I929" s="34"/>
      <c r="R929" s="36"/>
    </row>
    <row r="930" spans="1:18" x14ac:dyDescent="0.25">
      <c r="A930" s="380"/>
      <c r="B930" s="33"/>
      <c r="C930" s="33"/>
      <c r="D930" s="33"/>
      <c r="E930" s="33"/>
      <c r="F930" s="33"/>
      <c r="G930" s="33"/>
      <c r="H930" s="36"/>
      <c r="I930" s="34"/>
      <c r="R930" s="36"/>
    </row>
    <row r="931" spans="1:18" x14ac:dyDescent="0.25">
      <c r="A931" s="380"/>
      <c r="B931" s="33"/>
      <c r="C931" s="33"/>
      <c r="D931" s="33"/>
      <c r="E931" s="33"/>
      <c r="F931" s="33"/>
      <c r="G931" s="33"/>
      <c r="H931" s="36"/>
      <c r="I931" s="34"/>
      <c r="R931" s="36"/>
    </row>
    <row r="932" spans="1:18" x14ac:dyDescent="0.25">
      <c r="A932" s="380"/>
      <c r="B932" s="33"/>
      <c r="C932" s="33"/>
      <c r="D932" s="33"/>
      <c r="E932" s="33"/>
      <c r="F932" s="33"/>
      <c r="G932" s="33"/>
      <c r="H932" s="36"/>
      <c r="I932" s="34"/>
      <c r="R932" s="36"/>
    </row>
    <row r="933" spans="1:18" x14ac:dyDescent="0.25">
      <c r="A933" s="380"/>
      <c r="B933" s="33"/>
      <c r="C933" s="33"/>
      <c r="D933" s="33"/>
      <c r="E933" s="33"/>
      <c r="F933" s="33"/>
      <c r="G933" s="33"/>
      <c r="H933" s="36"/>
      <c r="I933" s="34"/>
      <c r="R933" s="36"/>
    </row>
    <row r="934" spans="1:18" x14ac:dyDescent="0.25">
      <c r="A934" s="380"/>
      <c r="B934" s="33"/>
      <c r="C934" s="33"/>
      <c r="D934" s="33"/>
      <c r="E934" s="33"/>
      <c r="F934" s="33"/>
      <c r="G934" s="33"/>
      <c r="H934" s="36"/>
      <c r="I934" s="34"/>
      <c r="R934" s="36"/>
    </row>
    <row r="935" spans="1:18" x14ac:dyDescent="0.25">
      <c r="A935" s="380"/>
      <c r="B935" s="33"/>
      <c r="C935" s="33"/>
      <c r="D935" s="33"/>
      <c r="E935" s="33"/>
      <c r="F935" s="33"/>
      <c r="G935" s="33"/>
      <c r="H935" s="36"/>
      <c r="I935" s="34"/>
      <c r="R935" s="36"/>
    </row>
    <row r="936" spans="1:18" x14ac:dyDescent="0.25">
      <c r="A936" s="380"/>
      <c r="B936" s="33"/>
      <c r="C936" s="33"/>
      <c r="D936" s="33"/>
      <c r="E936" s="33"/>
      <c r="F936" s="33"/>
      <c r="G936" s="33"/>
      <c r="H936" s="36"/>
      <c r="I936" s="34"/>
      <c r="R936" s="36"/>
    </row>
    <row r="937" spans="1:18" x14ac:dyDescent="0.25">
      <c r="A937" s="380"/>
      <c r="B937" s="33"/>
      <c r="C937" s="33"/>
      <c r="D937" s="33"/>
      <c r="E937" s="33"/>
      <c r="F937" s="33"/>
      <c r="G937" s="33"/>
      <c r="H937" s="36"/>
      <c r="I937" s="34"/>
      <c r="R937" s="36"/>
    </row>
    <row r="938" spans="1:18" x14ac:dyDescent="0.25">
      <c r="A938" s="380"/>
      <c r="B938" s="33"/>
      <c r="C938" s="33"/>
      <c r="D938" s="33"/>
      <c r="E938" s="33"/>
      <c r="F938" s="33"/>
      <c r="G938" s="33"/>
      <c r="H938" s="36"/>
      <c r="I938" s="34"/>
      <c r="R938" s="36"/>
    </row>
    <row r="939" spans="1:18" x14ac:dyDescent="0.25">
      <c r="A939" s="380"/>
      <c r="B939" s="33"/>
      <c r="C939" s="33"/>
      <c r="D939" s="33"/>
      <c r="E939" s="33"/>
      <c r="F939" s="33"/>
      <c r="G939" s="33"/>
      <c r="H939" s="36"/>
      <c r="I939" s="34"/>
      <c r="R939" s="36"/>
    </row>
    <row r="940" spans="1:18" x14ac:dyDescent="0.25">
      <c r="A940" s="380"/>
      <c r="B940" s="33"/>
      <c r="C940" s="33"/>
      <c r="D940" s="33"/>
      <c r="E940" s="33"/>
      <c r="F940" s="33"/>
      <c r="G940" s="33"/>
      <c r="H940" s="36"/>
      <c r="I940" s="34"/>
      <c r="R940" s="36"/>
    </row>
    <row r="941" spans="1:18" x14ac:dyDescent="0.25">
      <c r="A941" s="380"/>
      <c r="B941" s="33"/>
      <c r="C941" s="33"/>
      <c r="D941" s="33"/>
      <c r="E941" s="33"/>
      <c r="F941" s="33"/>
      <c r="G941" s="33"/>
      <c r="H941" s="36"/>
      <c r="I941" s="34"/>
      <c r="R941" s="36"/>
    </row>
    <row r="942" spans="1:18" x14ac:dyDescent="0.25">
      <c r="A942" s="380"/>
      <c r="B942" s="33"/>
      <c r="C942" s="33"/>
      <c r="D942" s="33"/>
      <c r="E942" s="33"/>
      <c r="F942" s="33"/>
      <c r="G942" s="33"/>
      <c r="H942" s="36"/>
      <c r="I942" s="34"/>
      <c r="R942" s="36"/>
    </row>
    <row r="943" spans="1:18" x14ac:dyDescent="0.25">
      <c r="A943" s="380"/>
      <c r="B943" s="33"/>
      <c r="C943" s="33"/>
      <c r="D943" s="33"/>
      <c r="E943" s="33"/>
      <c r="F943" s="33"/>
      <c r="G943" s="33"/>
      <c r="H943" s="36"/>
      <c r="I943" s="34"/>
      <c r="R943" s="36"/>
    </row>
    <row r="944" spans="1:18" x14ac:dyDescent="0.25">
      <c r="A944" s="380"/>
      <c r="B944" s="33"/>
      <c r="C944" s="33"/>
      <c r="D944" s="33"/>
      <c r="E944" s="33"/>
      <c r="F944" s="33"/>
      <c r="G944" s="33"/>
      <c r="H944" s="36"/>
      <c r="I944" s="34"/>
      <c r="R944" s="36"/>
    </row>
    <row r="945" spans="1:18" x14ac:dyDescent="0.25">
      <c r="A945" s="380"/>
      <c r="B945" s="33"/>
      <c r="C945" s="33"/>
      <c r="D945" s="33"/>
      <c r="E945" s="33"/>
      <c r="F945" s="33"/>
      <c r="G945" s="33"/>
      <c r="H945" s="36"/>
      <c r="I945" s="34"/>
      <c r="R945" s="36"/>
    </row>
    <row r="946" spans="1:18" x14ac:dyDescent="0.25">
      <c r="A946" s="380"/>
      <c r="B946" s="33"/>
      <c r="C946" s="33"/>
      <c r="D946" s="33"/>
      <c r="E946" s="33"/>
      <c r="F946" s="33"/>
      <c r="G946" s="33"/>
      <c r="H946" s="36"/>
      <c r="I946" s="34"/>
      <c r="R946" s="36"/>
    </row>
    <row r="947" spans="1:18" x14ac:dyDescent="0.25">
      <c r="A947" s="380"/>
      <c r="B947" s="33"/>
      <c r="C947" s="33"/>
      <c r="D947" s="33"/>
      <c r="E947" s="33"/>
      <c r="F947" s="33"/>
      <c r="G947" s="33"/>
      <c r="H947" s="36"/>
      <c r="I947" s="34"/>
      <c r="R947" s="36"/>
    </row>
    <row r="948" spans="1:18" x14ac:dyDescent="0.25">
      <c r="A948" s="380"/>
      <c r="B948" s="33"/>
      <c r="C948" s="33"/>
      <c r="D948" s="33"/>
      <c r="E948" s="33"/>
      <c r="F948" s="33"/>
      <c r="G948" s="33"/>
      <c r="H948" s="36"/>
      <c r="I948" s="34"/>
      <c r="R948" s="36"/>
    </row>
    <row r="949" spans="1:18" x14ac:dyDescent="0.25">
      <c r="A949" s="380"/>
      <c r="B949" s="33"/>
      <c r="C949" s="33"/>
      <c r="D949" s="33"/>
      <c r="E949" s="33"/>
      <c r="F949" s="33"/>
      <c r="G949" s="33"/>
      <c r="H949" s="36"/>
      <c r="I949" s="34"/>
      <c r="R949" s="36"/>
    </row>
    <row r="950" spans="1:18" x14ac:dyDescent="0.25">
      <c r="A950" s="380"/>
      <c r="B950" s="33"/>
      <c r="C950" s="33"/>
      <c r="D950" s="33"/>
      <c r="E950" s="33"/>
      <c r="F950" s="33"/>
      <c r="G950" s="33"/>
      <c r="H950" s="36"/>
      <c r="I950" s="34"/>
      <c r="R950" s="36"/>
    </row>
    <row r="951" spans="1:18" x14ac:dyDescent="0.25">
      <c r="A951" s="380"/>
      <c r="B951" s="33"/>
      <c r="C951" s="33"/>
      <c r="D951" s="33"/>
      <c r="E951" s="33"/>
      <c r="F951" s="33"/>
      <c r="G951" s="33"/>
      <c r="H951" s="36"/>
      <c r="I951" s="34"/>
      <c r="R951" s="36"/>
    </row>
    <row r="952" spans="1:18" x14ac:dyDescent="0.25">
      <c r="A952" s="380"/>
      <c r="B952" s="33"/>
      <c r="C952" s="33"/>
      <c r="D952" s="33"/>
      <c r="E952" s="33"/>
      <c r="F952" s="33"/>
      <c r="G952" s="33"/>
      <c r="H952" s="36"/>
      <c r="I952" s="34"/>
      <c r="R952" s="36"/>
    </row>
    <row r="953" spans="1:18" x14ac:dyDescent="0.25">
      <c r="A953" s="380"/>
      <c r="B953" s="33"/>
      <c r="C953" s="33"/>
      <c r="D953" s="33"/>
      <c r="E953" s="33"/>
      <c r="F953" s="33"/>
      <c r="G953" s="33"/>
      <c r="H953" s="36"/>
      <c r="I953" s="34"/>
      <c r="R953" s="36"/>
    </row>
    <row r="954" spans="1:18" x14ac:dyDescent="0.25">
      <c r="A954" s="380"/>
      <c r="B954" s="33"/>
      <c r="C954" s="33"/>
      <c r="D954" s="33"/>
      <c r="E954" s="33"/>
      <c r="F954" s="33"/>
      <c r="G954" s="33"/>
      <c r="H954" s="36"/>
      <c r="I954" s="34"/>
      <c r="R954" s="36"/>
    </row>
    <row r="955" spans="1:18" x14ac:dyDescent="0.25">
      <c r="A955" s="380"/>
      <c r="B955" s="33"/>
      <c r="C955" s="33"/>
      <c r="D955" s="33"/>
      <c r="E955" s="33"/>
      <c r="F955" s="33"/>
      <c r="G955" s="33"/>
      <c r="H955" s="36"/>
      <c r="I955" s="34"/>
      <c r="R955" s="36"/>
    </row>
    <row r="956" spans="1:18" x14ac:dyDescent="0.25">
      <c r="A956" s="380"/>
      <c r="B956" s="33"/>
      <c r="C956" s="33"/>
      <c r="D956" s="33"/>
      <c r="E956" s="33"/>
      <c r="F956" s="33"/>
      <c r="G956" s="33"/>
      <c r="H956" s="36"/>
      <c r="I956" s="34"/>
      <c r="R956" s="36"/>
    </row>
    <row r="957" spans="1:18" x14ac:dyDescent="0.25">
      <c r="A957" s="380"/>
      <c r="B957" s="33"/>
      <c r="C957" s="33"/>
      <c r="D957" s="33"/>
      <c r="E957" s="33"/>
      <c r="F957" s="33"/>
      <c r="G957" s="33"/>
      <c r="H957" s="36"/>
      <c r="I957" s="34"/>
      <c r="R957" s="36"/>
    </row>
    <row r="958" spans="1:18" x14ac:dyDescent="0.25">
      <c r="A958" s="380"/>
      <c r="B958" s="33"/>
      <c r="C958" s="33"/>
      <c r="D958" s="33"/>
      <c r="E958" s="33"/>
      <c r="F958" s="33"/>
      <c r="G958" s="33"/>
      <c r="H958" s="36"/>
      <c r="I958" s="34"/>
      <c r="R958" s="36"/>
    </row>
    <row r="959" spans="1:18" x14ac:dyDescent="0.25">
      <c r="A959" s="380"/>
      <c r="B959" s="33"/>
      <c r="C959" s="33"/>
      <c r="D959" s="33"/>
      <c r="E959" s="33"/>
      <c r="F959" s="33"/>
      <c r="G959" s="33"/>
      <c r="H959" s="36"/>
      <c r="I959" s="34"/>
      <c r="R959" s="36"/>
    </row>
    <row r="960" spans="1:18" x14ac:dyDescent="0.25">
      <c r="A960" s="380"/>
      <c r="B960" s="33"/>
      <c r="C960" s="33"/>
      <c r="D960" s="33"/>
      <c r="E960" s="33"/>
      <c r="F960" s="33"/>
      <c r="G960" s="33"/>
      <c r="H960" s="36"/>
      <c r="I960" s="34"/>
      <c r="R960" s="36"/>
    </row>
    <row r="961" spans="1:18" x14ac:dyDescent="0.25">
      <c r="A961" s="380"/>
      <c r="B961" s="33"/>
      <c r="C961" s="33"/>
      <c r="D961" s="33"/>
      <c r="E961" s="33"/>
      <c r="F961" s="33"/>
      <c r="G961" s="33"/>
      <c r="H961" s="36"/>
      <c r="I961" s="34"/>
      <c r="R961" s="36"/>
    </row>
    <row r="962" spans="1:18" x14ac:dyDescent="0.25">
      <c r="A962" s="380"/>
      <c r="B962" s="33"/>
      <c r="C962" s="33"/>
      <c r="D962" s="33"/>
      <c r="E962" s="33"/>
      <c r="F962" s="33"/>
      <c r="G962" s="33"/>
      <c r="H962" s="36"/>
      <c r="I962" s="34"/>
      <c r="R962" s="36"/>
    </row>
    <row r="963" spans="1:18" x14ac:dyDescent="0.25">
      <c r="A963" s="380"/>
      <c r="B963" s="33"/>
      <c r="C963" s="33"/>
      <c r="D963" s="33"/>
      <c r="E963" s="33"/>
      <c r="F963" s="33"/>
      <c r="G963" s="33"/>
      <c r="H963" s="36"/>
      <c r="I963" s="34"/>
      <c r="R963" s="36"/>
    </row>
    <row r="964" spans="1:18" x14ac:dyDescent="0.25">
      <c r="A964" s="380"/>
      <c r="B964" s="33"/>
      <c r="C964" s="33"/>
      <c r="D964" s="33"/>
      <c r="E964" s="33"/>
      <c r="F964" s="33"/>
      <c r="G964" s="33"/>
      <c r="H964" s="36"/>
      <c r="I964" s="34"/>
      <c r="R964" s="36"/>
    </row>
    <row r="965" spans="1:18" x14ac:dyDescent="0.25">
      <c r="A965" s="380"/>
      <c r="B965" s="33"/>
      <c r="C965" s="33"/>
      <c r="D965" s="33"/>
      <c r="E965" s="33"/>
      <c r="F965" s="33"/>
      <c r="G965" s="33"/>
      <c r="H965" s="36"/>
      <c r="I965" s="34"/>
      <c r="R965" s="36"/>
    </row>
    <row r="966" spans="1:18" x14ac:dyDescent="0.25">
      <c r="A966" s="380"/>
      <c r="B966" s="33"/>
      <c r="C966" s="33"/>
      <c r="D966" s="33"/>
      <c r="E966" s="33"/>
      <c r="F966" s="33"/>
      <c r="G966" s="33"/>
      <c r="H966" s="36"/>
      <c r="I966" s="34"/>
      <c r="R966" s="36"/>
    </row>
    <row r="967" spans="1:18" x14ac:dyDescent="0.25">
      <c r="A967" s="380"/>
      <c r="B967" s="33"/>
      <c r="C967" s="33"/>
      <c r="D967" s="33"/>
      <c r="E967" s="33"/>
      <c r="F967" s="33"/>
      <c r="G967" s="33"/>
      <c r="H967" s="36"/>
      <c r="I967" s="34"/>
      <c r="R967" s="36"/>
    </row>
    <row r="968" spans="1:18" x14ac:dyDescent="0.25">
      <c r="A968" s="380"/>
      <c r="B968" s="33"/>
      <c r="C968" s="33"/>
      <c r="D968" s="33"/>
      <c r="E968" s="33"/>
      <c r="F968" s="33"/>
      <c r="G968" s="33"/>
      <c r="H968" s="36"/>
      <c r="I968" s="34"/>
      <c r="R968" s="36"/>
    </row>
    <row r="969" spans="1:18" x14ac:dyDescent="0.25">
      <c r="A969" s="380"/>
      <c r="B969" s="33"/>
      <c r="C969" s="33"/>
      <c r="D969" s="33"/>
      <c r="E969" s="33"/>
      <c r="F969" s="33"/>
      <c r="G969" s="33"/>
      <c r="H969" s="36"/>
      <c r="I969" s="34"/>
      <c r="R969" s="36"/>
    </row>
    <row r="970" spans="1:18" x14ac:dyDescent="0.25">
      <c r="A970" s="380"/>
      <c r="B970" s="33"/>
      <c r="C970" s="33"/>
      <c r="D970" s="33"/>
      <c r="E970" s="33"/>
      <c r="F970" s="33"/>
      <c r="G970" s="33"/>
      <c r="H970" s="36"/>
      <c r="I970" s="34"/>
      <c r="R970" s="36"/>
    </row>
    <row r="971" spans="1:18" x14ac:dyDescent="0.25">
      <c r="A971" s="380"/>
      <c r="B971" s="33"/>
      <c r="C971" s="33"/>
      <c r="D971" s="33"/>
      <c r="E971" s="33"/>
      <c r="F971" s="33"/>
      <c r="G971" s="33"/>
      <c r="H971" s="36"/>
      <c r="I971" s="34"/>
      <c r="R971" s="36"/>
    </row>
    <row r="972" spans="1:18" x14ac:dyDescent="0.25">
      <c r="A972" s="380"/>
      <c r="B972" s="33"/>
      <c r="C972" s="33"/>
      <c r="D972" s="33"/>
      <c r="E972" s="33"/>
      <c r="F972" s="33"/>
      <c r="G972" s="33"/>
      <c r="H972" s="36"/>
      <c r="I972" s="34"/>
      <c r="R972" s="36"/>
    </row>
    <row r="973" spans="1:18" x14ac:dyDescent="0.25">
      <c r="A973" s="380"/>
      <c r="B973" s="33"/>
      <c r="C973" s="33"/>
      <c r="D973" s="33"/>
      <c r="E973" s="33"/>
      <c r="F973" s="33"/>
      <c r="G973" s="33"/>
      <c r="H973" s="36"/>
      <c r="I973" s="34"/>
      <c r="R973" s="36"/>
    </row>
    <row r="974" spans="1:18" x14ac:dyDescent="0.25">
      <c r="A974" s="380"/>
      <c r="B974" s="33"/>
      <c r="C974" s="33"/>
      <c r="D974" s="33"/>
      <c r="E974" s="33"/>
      <c r="F974" s="33"/>
      <c r="G974" s="33"/>
      <c r="H974" s="36"/>
      <c r="I974" s="34"/>
      <c r="R974" s="36"/>
    </row>
    <row r="975" spans="1:18" x14ac:dyDescent="0.25">
      <c r="A975" s="380"/>
      <c r="B975" s="33"/>
      <c r="C975" s="33"/>
      <c r="D975" s="33"/>
      <c r="E975" s="33"/>
      <c r="F975" s="33"/>
      <c r="G975" s="33"/>
      <c r="H975" s="36"/>
      <c r="I975" s="34"/>
      <c r="R975" s="36"/>
    </row>
    <row r="976" spans="1:18" x14ac:dyDescent="0.25">
      <c r="A976" s="380"/>
      <c r="B976" s="33"/>
      <c r="C976" s="33"/>
      <c r="D976" s="33"/>
      <c r="E976" s="33"/>
      <c r="F976" s="33"/>
      <c r="G976" s="33"/>
      <c r="H976" s="36"/>
      <c r="I976" s="34"/>
      <c r="R976" s="36"/>
    </row>
    <row r="977" spans="1:18" x14ac:dyDescent="0.25">
      <c r="A977" s="380"/>
      <c r="B977" s="33"/>
      <c r="C977" s="33"/>
      <c r="D977" s="33"/>
      <c r="E977" s="33"/>
      <c r="F977" s="33"/>
      <c r="G977" s="33"/>
      <c r="H977" s="36"/>
      <c r="I977" s="34"/>
      <c r="R977" s="36"/>
    </row>
    <row r="978" spans="1:18" x14ac:dyDescent="0.25">
      <c r="A978" s="380"/>
      <c r="B978" s="33"/>
      <c r="C978" s="33"/>
      <c r="D978" s="33"/>
      <c r="E978" s="33"/>
      <c r="F978" s="33"/>
      <c r="G978" s="33"/>
      <c r="H978" s="36"/>
      <c r="I978" s="34"/>
      <c r="R978" s="36"/>
    </row>
    <row r="979" spans="1:18" x14ac:dyDescent="0.25">
      <c r="A979" s="380"/>
      <c r="B979" s="33"/>
      <c r="C979" s="33"/>
      <c r="D979" s="33"/>
      <c r="E979" s="33"/>
      <c r="F979" s="33"/>
      <c r="G979" s="33"/>
      <c r="H979" s="36"/>
      <c r="I979" s="34"/>
      <c r="R979" s="36"/>
    </row>
    <row r="980" spans="1:18" x14ac:dyDescent="0.25">
      <c r="A980" s="380"/>
      <c r="B980" s="33"/>
      <c r="C980" s="33"/>
      <c r="D980" s="33"/>
      <c r="E980" s="33"/>
      <c r="F980" s="33"/>
      <c r="G980" s="33"/>
      <c r="H980" s="36"/>
      <c r="I980" s="34"/>
      <c r="R980" s="36"/>
    </row>
    <row r="981" spans="1:18" x14ac:dyDescent="0.25">
      <c r="A981" s="380"/>
      <c r="B981" s="33"/>
      <c r="C981" s="33"/>
      <c r="D981" s="33"/>
      <c r="E981" s="33"/>
      <c r="F981" s="33"/>
      <c r="G981" s="33"/>
      <c r="H981" s="36"/>
      <c r="I981" s="34"/>
      <c r="R981" s="36"/>
    </row>
    <row r="982" spans="1:18" x14ac:dyDescent="0.25">
      <c r="A982" s="380"/>
      <c r="B982" s="33"/>
      <c r="C982" s="33"/>
      <c r="D982" s="33"/>
      <c r="E982" s="33"/>
      <c r="F982" s="33"/>
      <c r="G982" s="33"/>
      <c r="H982" s="36"/>
      <c r="I982" s="34"/>
      <c r="R982" s="36"/>
    </row>
    <row r="983" spans="1:18" x14ac:dyDescent="0.25">
      <c r="A983" s="380"/>
      <c r="B983" s="33"/>
      <c r="C983" s="33"/>
      <c r="D983" s="33"/>
      <c r="E983" s="33"/>
      <c r="F983" s="33"/>
      <c r="G983" s="33"/>
      <c r="H983" s="36"/>
      <c r="I983" s="34"/>
      <c r="R983" s="36"/>
    </row>
    <row r="984" spans="1:18" x14ac:dyDescent="0.25">
      <c r="A984" s="380"/>
      <c r="B984" s="33"/>
      <c r="C984" s="33"/>
      <c r="D984" s="33"/>
      <c r="E984" s="33"/>
      <c r="F984" s="33"/>
      <c r="G984" s="33"/>
      <c r="H984" s="36"/>
      <c r="I984" s="34"/>
      <c r="R984" s="36"/>
    </row>
    <row r="985" spans="1:18" x14ac:dyDescent="0.25">
      <c r="A985" s="380"/>
      <c r="B985" s="33"/>
      <c r="C985" s="33"/>
      <c r="D985" s="33"/>
      <c r="E985" s="33"/>
      <c r="F985" s="33"/>
      <c r="G985" s="33"/>
      <c r="H985" s="36"/>
      <c r="I985" s="34"/>
      <c r="R985" s="36"/>
    </row>
    <row r="986" spans="1:18" x14ac:dyDescent="0.25">
      <c r="A986" s="380"/>
      <c r="B986" s="33"/>
      <c r="C986" s="33"/>
      <c r="D986" s="33"/>
      <c r="E986" s="33"/>
      <c r="F986" s="33"/>
      <c r="G986" s="33"/>
      <c r="H986" s="36"/>
      <c r="I986" s="34"/>
      <c r="R986" s="36"/>
    </row>
    <row r="987" spans="1:18" x14ac:dyDescent="0.25">
      <c r="A987" s="380"/>
      <c r="B987" s="33"/>
      <c r="C987" s="33"/>
      <c r="D987" s="33"/>
      <c r="E987" s="33"/>
      <c r="F987" s="33"/>
      <c r="G987" s="33"/>
      <c r="H987" s="36"/>
      <c r="I987" s="34"/>
      <c r="R987" s="36"/>
    </row>
    <row r="988" spans="1:18" x14ac:dyDescent="0.25">
      <c r="A988" s="380"/>
      <c r="B988" s="33"/>
      <c r="C988" s="33"/>
      <c r="D988" s="33"/>
      <c r="E988" s="33"/>
      <c r="F988" s="33"/>
      <c r="G988" s="33"/>
      <c r="H988" s="36"/>
      <c r="I988" s="34"/>
      <c r="R988" s="36"/>
    </row>
    <row r="989" spans="1:18" x14ac:dyDescent="0.25">
      <c r="A989" s="380"/>
      <c r="B989" s="33"/>
      <c r="C989" s="33"/>
      <c r="D989" s="33"/>
      <c r="E989" s="33"/>
      <c r="F989" s="33"/>
      <c r="G989" s="33"/>
      <c r="H989" s="36"/>
      <c r="I989" s="34"/>
      <c r="R989" s="36"/>
    </row>
    <row r="990" spans="1:18" x14ac:dyDescent="0.25">
      <c r="A990" s="380"/>
      <c r="B990" s="33"/>
      <c r="C990" s="33"/>
      <c r="D990" s="33"/>
      <c r="E990" s="33"/>
      <c r="F990" s="33"/>
      <c r="G990" s="33"/>
      <c r="H990" s="36"/>
      <c r="I990" s="34"/>
      <c r="R990" s="36"/>
    </row>
    <row r="991" spans="1:18" x14ac:dyDescent="0.25">
      <c r="A991" s="380"/>
      <c r="B991" s="33"/>
      <c r="C991" s="33"/>
      <c r="D991" s="33"/>
      <c r="E991" s="33"/>
      <c r="F991" s="33"/>
      <c r="G991" s="33"/>
      <c r="H991" s="36"/>
      <c r="I991" s="34"/>
      <c r="R991" s="36"/>
    </row>
    <row r="992" spans="1:18" x14ac:dyDescent="0.25">
      <c r="A992" s="380"/>
      <c r="B992" s="33"/>
      <c r="C992" s="33"/>
      <c r="D992" s="33"/>
      <c r="E992" s="33"/>
      <c r="F992" s="33"/>
      <c r="G992" s="33"/>
      <c r="H992" s="36"/>
      <c r="I992" s="34"/>
      <c r="R992" s="36"/>
    </row>
    <row r="993" spans="1:18" x14ac:dyDescent="0.25">
      <c r="A993" s="380"/>
      <c r="B993" s="33"/>
      <c r="C993" s="33"/>
      <c r="D993" s="33"/>
      <c r="E993" s="33"/>
      <c r="F993" s="33"/>
      <c r="G993" s="33"/>
      <c r="H993" s="36"/>
      <c r="I993" s="34"/>
      <c r="R993" s="36"/>
    </row>
    <row r="994" spans="1:18" x14ac:dyDescent="0.25">
      <c r="A994" s="380"/>
      <c r="B994" s="33"/>
      <c r="C994" s="33"/>
      <c r="D994" s="33"/>
      <c r="E994" s="33"/>
      <c r="F994" s="33"/>
      <c r="G994" s="33"/>
      <c r="H994" s="36"/>
      <c r="I994" s="34"/>
      <c r="R994" s="36"/>
    </row>
    <row r="995" spans="1:18" x14ac:dyDescent="0.25">
      <c r="A995" s="380"/>
      <c r="B995" s="33"/>
      <c r="C995" s="33"/>
      <c r="D995" s="33"/>
      <c r="E995" s="33"/>
      <c r="F995" s="33"/>
      <c r="G995" s="33"/>
      <c r="H995" s="36"/>
      <c r="I995" s="34"/>
      <c r="R995" s="36"/>
    </row>
    <row r="996" spans="1:18" x14ac:dyDescent="0.25">
      <c r="A996" s="380"/>
      <c r="B996" s="33"/>
      <c r="C996" s="33"/>
      <c r="D996" s="33"/>
      <c r="E996" s="33"/>
      <c r="F996" s="33"/>
      <c r="G996" s="33"/>
      <c r="H996" s="36"/>
      <c r="I996" s="34"/>
      <c r="R996" s="36"/>
    </row>
    <row r="997" spans="1:18" x14ac:dyDescent="0.25">
      <c r="A997" s="380"/>
      <c r="B997" s="33"/>
      <c r="C997" s="33"/>
      <c r="D997" s="33"/>
      <c r="E997" s="33"/>
      <c r="F997" s="33"/>
      <c r="G997" s="33"/>
      <c r="H997" s="36"/>
      <c r="I997" s="34"/>
      <c r="R997" s="36"/>
    </row>
    <row r="998" spans="1:18" x14ac:dyDescent="0.25">
      <c r="A998" s="380"/>
      <c r="B998" s="33"/>
      <c r="C998" s="33"/>
      <c r="D998" s="33"/>
      <c r="E998" s="33"/>
      <c r="F998" s="33"/>
      <c r="G998" s="33"/>
      <c r="H998" s="36"/>
      <c r="I998" s="34"/>
      <c r="R998" s="36"/>
    </row>
  </sheetData>
  <phoneticPr fontId="1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zoomScale="92" workbookViewId="0">
      <selection activeCell="A4" sqref="A4:K205"/>
    </sheetView>
  </sheetViews>
  <sheetFormatPr defaultRowHeight="13.2" x14ac:dyDescent="0.25"/>
  <cols>
    <col min="1" max="1" width="10.6640625" style="32" customWidth="1"/>
    <col min="2" max="2" width="12.6640625" style="76" customWidth="1"/>
    <col min="3" max="3" width="12.6640625" style="77" customWidth="1"/>
    <col min="4" max="4" width="10.6640625" style="78" customWidth="1"/>
    <col min="5" max="6" width="10.6640625" style="79" customWidth="1"/>
    <col min="7" max="11" width="10.6640625" style="2" customWidth="1"/>
  </cols>
  <sheetData>
    <row r="1" spans="1:11" x14ac:dyDescent="0.25">
      <c r="A1" s="38"/>
      <c r="B1" s="39"/>
      <c r="C1" s="40"/>
      <c r="D1" s="41" t="s">
        <v>75</v>
      </c>
      <c r="E1" s="42"/>
      <c r="F1" s="43"/>
      <c r="G1" s="44" t="s">
        <v>76</v>
      </c>
      <c r="H1" s="45"/>
      <c r="I1" s="45"/>
      <c r="J1" s="45"/>
      <c r="K1" s="46"/>
    </row>
    <row r="2" spans="1:11" x14ac:dyDescent="0.25">
      <c r="A2" s="47" t="s">
        <v>77</v>
      </c>
      <c r="B2" s="48" t="s">
        <v>78</v>
      </c>
      <c r="C2" s="49" t="s">
        <v>43</v>
      </c>
      <c r="D2" s="50"/>
      <c r="E2" s="51"/>
      <c r="F2" s="52" t="s">
        <v>68</v>
      </c>
      <c r="G2" s="48" t="s">
        <v>42</v>
      </c>
      <c r="H2" s="53" t="s">
        <v>79</v>
      </c>
      <c r="I2" s="53" t="s">
        <v>80</v>
      </c>
      <c r="J2" s="53" t="s">
        <v>81</v>
      </c>
      <c r="K2" s="54" t="s">
        <v>82</v>
      </c>
    </row>
    <row r="3" spans="1:11" ht="13.8" thickBot="1" x14ac:dyDescent="0.3">
      <c r="A3" s="55" t="s">
        <v>2</v>
      </c>
      <c r="B3" s="56" t="s">
        <v>83</v>
      </c>
      <c r="C3" s="57" t="s">
        <v>84</v>
      </c>
      <c r="D3" s="58" t="s">
        <v>42</v>
      </c>
      <c r="E3" s="59" t="s">
        <v>79</v>
      </c>
      <c r="F3" s="60" t="s">
        <v>42</v>
      </c>
      <c r="G3" s="61">
        <v>0.01</v>
      </c>
      <c r="H3" s="62">
        <v>0.01</v>
      </c>
      <c r="I3" s="63">
        <v>0.01</v>
      </c>
      <c r="J3" s="64">
        <v>1</v>
      </c>
      <c r="K3" s="65">
        <v>10</v>
      </c>
    </row>
    <row r="4" spans="1:11" x14ac:dyDescent="0.25">
      <c r="A4" s="372">
        <v>37226</v>
      </c>
      <c r="B4" s="373">
        <v>0</v>
      </c>
      <c r="C4" s="374">
        <v>-18349027.768600002</v>
      </c>
      <c r="D4" s="375">
        <v>0</v>
      </c>
      <c r="E4" s="375">
        <v>0</v>
      </c>
      <c r="F4" s="376">
        <v>0</v>
      </c>
      <c r="G4" s="373">
        <v>0</v>
      </c>
      <c r="H4" s="377">
        <v>0</v>
      </c>
      <c r="I4" s="373">
        <v>0</v>
      </c>
      <c r="J4" s="373">
        <v>0</v>
      </c>
      <c r="K4" s="378">
        <v>0</v>
      </c>
    </row>
    <row r="5" spans="1:11" x14ac:dyDescent="0.25">
      <c r="A5" s="372">
        <v>37257</v>
      </c>
      <c r="B5" s="373">
        <v>25815886</v>
      </c>
      <c r="C5" s="374">
        <v>-1971767.9492000001</v>
      </c>
      <c r="D5" s="375">
        <v>782.00451261000012</v>
      </c>
      <c r="E5" s="375">
        <v>6.9986573063000002</v>
      </c>
      <c r="F5" s="376">
        <v>2.0300032535999994</v>
      </c>
      <c r="G5" s="373">
        <v>78200.451260999995</v>
      </c>
      <c r="H5" s="377">
        <v>349.93286531500007</v>
      </c>
      <c r="I5" s="373">
        <v>18878.714398</v>
      </c>
      <c r="J5" s="373">
        <v>-54211.807730869223</v>
      </c>
      <c r="K5" s="378">
        <v>-1059.8135639999998</v>
      </c>
    </row>
    <row r="6" spans="1:11" x14ac:dyDescent="0.25">
      <c r="A6" s="372">
        <v>37288</v>
      </c>
      <c r="B6" s="373">
        <v>25621614</v>
      </c>
      <c r="C6" s="374">
        <v>18704611.348900001</v>
      </c>
      <c r="D6" s="375">
        <v>-260.95464608000003</v>
      </c>
      <c r="E6" s="375">
        <v>4.0856313448000003</v>
      </c>
      <c r="F6" s="376">
        <v>11.405934131199999</v>
      </c>
      <c r="G6" s="373">
        <v>-26095.464607999998</v>
      </c>
      <c r="H6" s="377">
        <v>204.28156723999999</v>
      </c>
      <c r="I6" s="373">
        <v>41368.98906</v>
      </c>
      <c r="J6" s="373">
        <v>-42034.188845722027</v>
      </c>
      <c r="K6" s="378">
        <v>-24196.680715999999</v>
      </c>
    </row>
    <row r="7" spans="1:11" x14ac:dyDescent="0.25">
      <c r="A7" s="372">
        <v>37316</v>
      </c>
      <c r="B7" s="373">
        <v>-20354703</v>
      </c>
      <c r="C7" s="374">
        <v>-4818832.3344000001</v>
      </c>
      <c r="D7" s="375">
        <v>1065.6128723800002</v>
      </c>
      <c r="E7" s="375">
        <v>-7.5561053013000015</v>
      </c>
      <c r="F7" s="376">
        <v>8.5882364832999993</v>
      </c>
      <c r="G7" s="373">
        <v>106561.28723799999</v>
      </c>
      <c r="H7" s="377">
        <v>-377.80526506499996</v>
      </c>
      <c r="I7" s="373">
        <v>-90578.214772000007</v>
      </c>
      <c r="J7" s="373">
        <v>44594.008720054779</v>
      </c>
      <c r="K7" s="378">
        <v>9764.7897720000001</v>
      </c>
    </row>
    <row r="8" spans="1:11" x14ac:dyDescent="0.25">
      <c r="A8" s="372">
        <v>37347</v>
      </c>
      <c r="B8" s="373">
        <v>21572335</v>
      </c>
      <c r="C8" s="374">
        <v>6608580.8407999994</v>
      </c>
      <c r="D8" s="375">
        <v>-788.71715333999998</v>
      </c>
      <c r="E8" s="375">
        <v>10.722793467999999</v>
      </c>
      <c r="F8" s="376">
        <v>-0.70838611559999998</v>
      </c>
      <c r="G8" s="373">
        <v>-78871.715333999993</v>
      </c>
      <c r="H8" s="377">
        <v>536.13967339999999</v>
      </c>
      <c r="I8" s="373">
        <v>136271.52491099999</v>
      </c>
      <c r="J8" s="373">
        <v>-39053.181212320247</v>
      </c>
      <c r="K8" s="378">
        <v>-18752.746809</v>
      </c>
    </row>
    <row r="9" spans="1:11" x14ac:dyDescent="0.25">
      <c r="A9" s="372">
        <v>37377</v>
      </c>
      <c r="B9" s="373">
        <v>-4387062</v>
      </c>
      <c r="C9" s="374">
        <v>1465277.0322999996</v>
      </c>
      <c r="D9" s="375">
        <v>-81.355531189999979</v>
      </c>
      <c r="E9" s="375">
        <v>-1.3218159117999999</v>
      </c>
      <c r="F9" s="376">
        <v>1.6016443295</v>
      </c>
      <c r="G9" s="373">
        <v>-8135.5531190000029</v>
      </c>
      <c r="H9" s="377">
        <v>-66.090795590000013</v>
      </c>
      <c r="I9" s="373">
        <v>-19105.427188000001</v>
      </c>
      <c r="J9" s="373">
        <v>4018.8698395619399</v>
      </c>
      <c r="K9" s="378">
        <v>-15077.758259000002</v>
      </c>
    </row>
    <row r="10" spans="1:11" x14ac:dyDescent="0.25">
      <c r="A10" s="372">
        <v>37408</v>
      </c>
      <c r="B10" s="373">
        <v>-4972795</v>
      </c>
      <c r="C10" s="374">
        <v>-1418384.8395999996</v>
      </c>
      <c r="D10" s="375">
        <v>-36.737598510000012</v>
      </c>
      <c r="E10" s="375">
        <v>-1.2761977901999999</v>
      </c>
      <c r="F10" s="376">
        <v>1.3817753885000001</v>
      </c>
      <c r="G10" s="373">
        <v>-3673.7598509999989</v>
      </c>
      <c r="H10" s="377">
        <v>-63.809889510000005</v>
      </c>
      <c r="I10" s="373">
        <v>-25986.462821000001</v>
      </c>
      <c r="J10" s="373">
        <v>3908.8312999315531</v>
      </c>
      <c r="K10" s="378">
        <v>6401.2896080000028</v>
      </c>
    </row>
    <row r="11" spans="1:11" x14ac:dyDescent="0.25">
      <c r="A11" s="372">
        <v>37438</v>
      </c>
      <c r="B11" s="373">
        <v>-4921800</v>
      </c>
      <c r="C11" s="374">
        <v>-1510414.5155</v>
      </c>
      <c r="D11" s="375">
        <v>-37.445403250000027</v>
      </c>
      <c r="E11" s="375">
        <v>-1.1051839796</v>
      </c>
      <c r="F11" s="376">
        <v>1.3557408775999999</v>
      </c>
      <c r="G11" s="373">
        <v>-3744.5403250000004</v>
      </c>
      <c r="H11" s="377">
        <v>-55.259198979999994</v>
      </c>
      <c r="I11" s="373">
        <v>-26244.8377</v>
      </c>
      <c r="J11" s="373">
        <v>3257.8056054756962</v>
      </c>
      <c r="K11" s="378">
        <v>7980.161831999998</v>
      </c>
    </row>
    <row r="12" spans="1:11" x14ac:dyDescent="0.25">
      <c r="A12" s="372">
        <v>37469</v>
      </c>
      <c r="B12" s="373">
        <v>-4919397</v>
      </c>
      <c r="C12" s="374">
        <v>-1617690.6927000005</v>
      </c>
      <c r="D12" s="375">
        <v>-35.876834590000001</v>
      </c>
      <c r="E12" s="375">
        <v>-1.0050330600000001</v>
      </c>
      <c r="F12" s="376">
        <v>1.1549124647000002</v>
      </c>
      <c r="G12" s="373">
        <v>-3587.6834589999999</v>
      </c>
      <c r="H12" s="377">
        <v>-50.251653000000005</v>
      </c>
      <c r="I12" s="373">
        <v>-27044.161446999999</v>
      </c>
      <c r="J12" s="373">
        <v>2813.9388744695357</v>
      </c>
      <c r="K12" s="378">
        <v>9760.6631049999996</v>
      </c>
    </row>
    <row r="13" spans="1:11" x14ac:dyDescent="0.25">
      <c r="A13" s="372">
        <v>37500</v>
      </c>
      <c r="B13" s="373">
        <v>-4506645</v>
      </c>
      <c r="C13" s="374">
        <v>-1640877.7569999998</v>
      </c>
      <c r="D13" s="375">
        <v>-12.145360950000025</v>
      </c>
      <c r="E13" s="375">
        <v>-0.82863357650000014</v>
      </c>
      <c r="F13" s="376">
        <v>1.2234108068</v>
      </c>
      <c r="G13" s="373">
        <v>-1214.536094999999</v>
      </c>
      <c r="H13" s="377">
        <v>-41.431678824999999</v>
      </c>
      <c r="I13" s="373">
        <v>-24596.248357</v>
      </c>
      <c r="J13" s="373">
        <v>2099.5294814510626</v>
      </c>
      <c r="K13" s="378">
        <v>11503.414266000002</v>
      </c>
    </row>
    <row r="14" spans="1:11" x14ac:dyDescent="0.25">
      <c r="A14" s="372">
        <v>37530</v>
      </c>
      <c r="B14" s="373">
        <v>-4455888</v>
      </c>
      <c r="C14" s="374">
        <v>-1618138.7608000003</v>
      </c>
      <c r="D14" s="375">
        <v>-8.1825062899999921</v>
      </c>
      <c r="E14" s="375">
        <v>-0.74284999649999994</v>
      </c>
      <c r="F14" s="376">
        <v>1.1757563532999995</v>
      </c>
      <c r="G14" s="373">
        <v>-818.2506289999983</v>
      </c>
      <c r="H14" s="377">
        <v>-37.142499825000002</v>
      </c>
      <c r="I14" s="373">
        <v>-24054.240309999997</v>
      </c>
      <c r="J14" s="373">
        <v>1747.8535337440001</v>
      </c>
      <c r="K14" s="378">
        <v>12624.776716</v>
      </c>
    </row>
    <row r="15" spans="1:11" x14ac:dyDescent="0.25">
      <c r="A15" s="372">
        <v>37561</v>
      </c>
      <c r="B15" s="373">
        <v>2551775</v>
      </c>
      <c r="C15" s="374">
        <v>-192586.47569999995</v>
      </c>
      <c r="D15" s="375">
        <v>-2.2964027499999986</v>
      </c>
      <c r="E15" s="375">
        <v>0.27890459199999995</v>
      </c>
      <c r="F15" s="376">
        <v>1.7343829826000003</v>
      </c>
      <c r="G15" s="373">
        <v>-229.64027499999975</v>
      </c>
      <c r="H15" s="377">
        <v>13.945229600000001</v>
      </c>
      <c r="I15" s="373">
        <v>15111.634947000002</v>
      </c>
      <c r="J15" s="373">
        <v>-1584.0773081451021</v>
      </c>
      <c r="K15" s="378">
        <v>1638.3369370000005</v>
      </c>
    </row>
    <row r="16" spans="1:11" x14ac:dyDescent="0.25">
      <c r="A16" s="372">
        <v>37591</v>
      </c>
      <c r="B16" s="373">
        <v>590880</v>
      </c>
      <c r="C16" s="374">
        <v>-1324805.5068000001</v>
      </c>
      <c r="D16" s="375">
        <v>-37.829255499999988</v>
      </c>
      <c r="E16" s="375">
        <v>-0.10579139809999999</v>
      </c>
      <c r="F16" s="376">
        <v>1.8598493980000004</v>
      </c>
      <c r="G16" s="373">
        <v>-3782.9255499999999</v>
      </c>
      <c r="H16" s="377">
        <v>-5.2895699050000005</v>
      </c>
      <c r="I16" s="373">
        <v>-2117.0123100000001</v>
      </c>
      <c r="J16" s="373">
        <v>-316.09860424366423</v>
      </c>
      <c r="K16" s="378">
        <v>12582.815850999999</v>
      </c>
    </row>
    <row r="17" spans="1:11" x14ac:dyDescent="0.25">
      <c r="A17" s="372">
        <v>37622</v>
      </c>
      <c r="B17" s="373">
        <v>2696841</v>
      </c>
      <c r="C17" s="374">
        <v>4572686.0471999999</v>
      </c>
      <c r="D17" s="375">
        <v>3.5712435000000013</v>
      </c>
      <c r="E17" s="375">
        <v>0.61047636110000003</v>
      </c>
      <c r="F17" s="376">
        <v>-0.23794409609999989</v>
      </c>
      <c r="G17" s="373">
        <v>357.12435000000005</v>
      </c>
      <c r="H17" s="377">
        <v>30.523818055000003</v>
      </c>
      <c r="I17" s="373">
        <v>97489.741785000006</v>
      </c>
      <c r="J17" s="373">
        <v>-4265.8417229294919</v>
      </c>
      <c r="K17" s="378">
        <v>-114896.81918199999</v>
      </c>
    </row>
    <row r="18" spans="1:11" x14ac:dyDescent="0.25">
      <c r="A18" s="372">
        <v>37653</v>
      </c>
      <c r="B18" s="373">
        <v>2738228</v>
      </c>
      <c r="C18" s="374">
        <v>1735647.4342000003</v>
      </c>
      <c r="D18" s="375">
        <v>-4.9782211399999952</v>
      </c>
      <c r="E18" s="375">
        <v>0.62303260329999988</v>
      </c>
      <c r="F18" s="376">
        <v>-0.10826539710000005</v>
      </c>
      <c r="G18" s="373">
        <v>-497.8221139999996</v>
      </c>
      <c r="H18" s="377">
        <v>31.151630165</v>
      </c>
      <c r="I18" s="373">
        <v>36202.648140000005</v>
      </c>
      <c r="J18" s="373">
        <v>-2166.8030250513298</v>
      </c>
      <c r="K18" s="378">
        <v>-19564.707350000001</v>
      </c>
    </row>
    <row r="19" spans="1:11" x14ac:dyDescent="0.25">
      <c r="A19" s="372">
        <v>37681</v>
      </c>
      <c r="B19" s="373">
        <v>756733</v>
      </c>
      <c r="C19" s="374">
        <v>369683.53479999996</v>
      </c>
      <c r="D19" s="375">
        <v>-46.534528139999992</v>
      </c>
      <c r="E19" s="375">
        <v>0.30840927539999996</v>
      </c>
      <c r="F19" s="376">
        <v>0.17790113400000007</v>
      </c>
      <c r="G19" s="373">
        <v>-4653.4528139999993</v>
      </c>
      <c r="H19" s="377">
        <v>15.42046377</v>
      </c>
      <c r="I19" s="373">
        <v>14956.938464999999</v>
      </c>
      <c r="J19" s="373">
        <v>-849.62225325119687</v>
      </c>
      <c r="K19" s="378">
        <v>-4439.6236019999997</v>
      </c>
    </row>
    <row r="20" spans="1:11" x14ac:dyDescent="0.25">
      <c r="A20" s="372">
        <v>37712</v>
      </c>
      <c r="B20" s="373">
        <v>3062530</v>
      </c>
      <c r="C20" s="374">
        <v>902831.2165000001</v>
      </c>
      <c r="D20" s="375">
        <v>18.877304909999999</v>
      </c>
      <c r="E20" s="375">
        <v>0.74324287249999987</v>
      </c>
      <c r="F20" s="376">
        <v>1.5110215256000001</v>
      </c>
      <c r="G20" s="373">
        <v>1887.7304910000003</v>
      </c>
      <c r="H20" s="377">
        <v>37.162143624999999</v>
      </c>
      <c r="I20" s="373">
        <v>32971.815454999996</v>
      </c>
      <c r="J20" s="373">
        <v>-1340.2240621492051</v>
      </c>
      <c r="K20" s="378">
        <v>-11570.063999</v>
      </c>
    </row>
    <row r="21" spans="1:11" x14ac:dyDescent="0.25">
      <c r="A21" s="372">
        <v>37742</v>
      </c>
      <c r="B21" s="373">
        <v>2957417</v>
      </c>
      <c r="C21" s="374">
        <v>856390.50930000003</v>
      </c>
      <c r="D21" s="375">
        <v>29.560059630000005</v>
      </c>
      <c r="E21" s="375">
        <v>0.72249937519999996</v>
      </c>
      <c r="F21" s="376">
        <v>1.4955410044999997</v>
      </c>
      <c r="G21" s="373">
        <v>2956.0059630000001</v>
      </c>
      <c r="H21" s="377">
        <v>36.124968760000002</v>
      </c>
      <c r="I21" s="373">
        <v>33688.629809999999</v>
      </c>
      <c r="J21" s="373">
        <v>-1236.1772161533195</v>
      </c>
      <c r="K21" s="378">
        <v>-11629.627648</v>
      </c>
    </row>
    <row r="22" spans="1:11" x14ac:dyDescent="0.25">
      <c r="A22" s="372">
        <v>37773</v>
      </c>
      <c r="B22" s="373">
        <v>2966050</v>
      </c>
      <c r="C22" s="374">
        <v>920480.28840000019</v>
      </c>
      <c r="D22" s="375">
        <v>31.023331389999999</v>
      </c>
      <c r="E22" s="375">
        <v>0.70977835750000007</v>
      </c>
      <c r="F22" s="376">
        <v>1.4684297759</v>
      </c>
      <c r="G22" s="373">
        <v>3102.3331390000003</v>
      </c>
      <c r="H22" s="377">
        <v>35.488917875000006</v>
      </c>
      <c r="I22" s="373">
        <v>35530.681894000001</v>
      </c>
      <c r="J22" s="373">
        <v>-1194.5531964407867</v>
      </c>
      <c r="K22" s="378">
        <v>-13359.669650000003</v>
      </c>
    </row>
    <row r="23" spans="1:11" x14ac:dyDescent="0.25">
      <c r="A23" s="372">
        <v>37803</v>
      </c>
      <c r="B23" s="373">
        <v>2966656</v>
      </c>
      <c r="C23" s="374">
        <v>935295.2892</v>
      </c>
      <c r="D23" s="375">
        <v>36.682837029999995</v>
      </c>
      <c r="E23" s="375">
        <v>0.68256193290000011</v>
      </c>
      <c r="F23" s="376">
        <v>1.4290025314999999</v>
      </c>
      <c r="G23" s="373">
        <v>3668.2837030000001</v>
      </c>
      <c r="H23" s="377">
        <v>34.128096644999999</v>
      </c>
      <c r="I23" s="373">
        <v>36776.155049000001</v>
      </c>
      <c r="J23" s="373">
        <v>-1164.3028123203189</v>
      </c>
      <c r="K23" s="378">
        <v>-14317.242314000003</v>
      </c>
    </row>
    <row r="24" spans="1:11" x14ac:dyDescent="0.25">
      <c r="A24" s="372">
        <v>37834</v>
      </c>
      <c r="B24" s="373">
        <v>2968191</v>
      </c>
      <c r="C24" s="374">
        <v>989631.98119999992</v>
      </c>
      <c r="D24" s="375">
        <v>40.897324449999999</v>
      </c>
      <c r="E24" s="375">
        <v>0.65820542459999998</v>
      </c>
      <c r="F24" s="376">
        <v>1.38465913</v>
      </c>
      <c r="G24" s="373">
        <v>4089.7324450000006</v>
      </c>
      <c r="H24" s="377">
        <v>32.910271229999999</v>
      </c>
      <c r="I24" s="373">
        <v>38495.735318999999</v>
      </c>
      <c r="J24" s="373">
        <v>-1138.2954354551648</v>
      </c>
      <c r="K24" s="378">
        <v>-16044.871938000002</v>
      </c>
    </row>
    <row r="25" spans="1:11" x14ac:dyDescent="0.25">
      <c r="A25" s="372">
        <v>37865</v>
      </c>
      <c r="B25" s="373">
        <v>2970460</v>
      </c>
      <c r="C25" s="374">
        <v>1037969.7603000001</v>
      </c>
      <c r="D25" s="375">
        <v>39.450791869999996</v>
      </c>
      <c r="E25" s="375">
        <v>0.65294580330000007</v>
      </c>
      <c r="F25" s="376">
        <v>1.4071306290000001</v>
      </c>
      <c r="G25" s="373">
        <v>3945.0791870000003</v>
      </c>
      <c r="H25" s="377">
        <v>32.647290164999994</v>
      </c>
      <c r="I25" s="373">
        <v>39612.689843</v>
      </c>
      <c r="J25" s="373">
        <v>-1099.0967663244326</v>
      </c>
      <c r="K25" s="378">
        <v>-17654.407600999999</v>
      </c>
    </row>
    <row r="26" spans="1:11" x14ac:dyDescent="0.25">
      <c r="A26" s="372">
        <v>37895</v>
      </c>
      <c r="B26" s="373">
        <v>2426350</v>
      </c>
      <c r="C26" s="374">
        <v>1024872.9824999999</v>
      </c>
      <c r="D26" s="375">
        <v>43.896038060000002</v>
      </c>
      <c r="E26" s="375">
        <v>0.56405012660000009</v>
      </c>
      <c r="F26" s="376">
        <v>0.8886667345</v>
      </c>
      <c r="G26" s="373">
        <v>4389.6038060000001</v>
      </c>
      <c r="H26" s="377">
        <v>28.202506330000006</v>
      </c>
      <c r="I26" s="373">
        <v>36853.896136000003</v>
      </c>
      <c r="J26" s="373">
        <v>-990.59883887748038</v>
      </c>
      <c r="K26" s="378">
        <v>-18271.687663000001</v>
      </c>
    </row>
    <row r="27" spans="1:11" x14ac:dyDescent="0.25">
      <c r="A27" s="372">
        <v>37926</v>
      </c>
      <c r="B27" s="373">
        <v>2744750</v>
      </c>
      <c r="C27" s="374">
        <v>1446301.4850000003</v>
      </c>
      <c r="D27" s="375">
        <v>424.98515190999996</v>
      </c>
      <c r="E27" s="375">
        <v>0.65897404870000009</v>
      </c>
      <c r="F27" s="376">
        <v>3.5355981520000004</v>
      </c>
      <c r="G27" s="373">
        <v>42498.515190999999</v>
      </c>
      <c r="H27" s="377">
        <v>32.948702434999994</v>
      </c>
      <c r="I27" s="373">
        <v>53074.194988000003</v>
      </c>
      <c r="J27" s="373">
        <v>-1428.8374636550225</v>
      </c>
      <c r="K27" s="378">
        <v>-27102.557397000004</v>
      </c>
    </row>
    <row r="28" spans="1:11" x14ac:dyDescent="0.25">
      <c r="A28" s="372">
        <v>37956</v>
      </c>
      <c r="B28" s="373">
        <v>2683650</v>
      </c>
      <c r="C28" s="374">
        <v>1310485.5731000002</v>
      </c>
      <c r="D28" s="375">
        <v>56.200456150000001</v>
      </c>
      <c r="E28" s="375">
        <v>0.52904603130000005</v>
      </c>
      <c r="F28" s="376">
        <v>0.47110399589999985</v>
      </c>
      <c r="G28" s="373">
        <v>5620.045615</v>
      </c>
      <c r="H28" s="377">
        <v>26.452301564999996</v>
      </c>
      <c r="I28" s="373">
        <v>43734.238617999996</v>
      </c>
      <c r="J28" s="373">
        <v>-1031.9337382614633</v>
      </c>
      <c r="K28" s="378">
        <v>-25523.989423000006</v>
      </c>
    </row>
    <row r="29" spans="1:11" x14ac:dyDescent="0.25">
      <c r="A29" s="372">
        <v>37987</v>
      </c>
      <c r="B29" s="373">
        <v>-124196</v>
      </c>
      <c r="C29" s="374">
        <v>-6790.7899000000034</v>
      </c>
      <c r="D29" s="375">
        <v>0.44909144000000012</v>
      </c>
      <c r="E29" s="375">
        <v>-4.4995695000000016E-3</v>
      </c>
      <c r="F29" s="376">
        <v>9.3967596399999992E-2</v>
      </c>
      <c r="G29" s="373">
        <v>44.909143999999998</v>
      </c>
      <c r="H29" s="377">
        <v>-0.2249784749999999</v>
      </c>
      <c r="I29" s="373">
        <v>-3740.706784</v>
      </c>
      <c r="J29" s="373">
        <v>76.601173716631493</v>
      </c>
      <c r="K29" s="378">
        <v>147.65818399999989</v>
      </c>
    </row>
    <row r="30" spans="1:11" x14ac:dyDescent="0.25">
      <c r="A30" s="372">
        <v>38018</v>
      </c>
      <c r="B30" s="373">
        <v>-123396</v>
      </c>
      <c r="C30" s="374">
        <v>-7651.2476999999926</v>
      </c>
      <c r="D30" s="375">
        <v>1.1341807399999999</v>
      </c>
      <c r="E30" s="375">
        <v>-6.3979814000000024E-3</v>
      </c>
      <c r="F30" s="376">
        <v>9.1745239100000001E-2</v>
      </c>
      <c r="G30" s="373">
        <v>113.41807399999999</v>
      </c>
      <c r="H30" s="377">
        <v>-0.31989906999999995</v>
      </c>
      <c r="I30" s="373">
        <v>-3606.38942</v>
      </c>
      <c r="J30" s="373">
        <v>68.986020533880009</v>
      </c>
      <c r="K30" s="378">
        <v>165.65321100000006</v>
      </c>
    </row>
    <row r="31" spans="1:11" x14ac:dyDescent="0.25">
      <c r="A31" s="372">
        <v>38047</v>
      </c>
      <c r="B31" s="373">
        <v>-67590</v>
      </c>
      <c r="C31" s="374">
        <v>-2537.2010000000009</v>
      </c>
      <c r="D31" s="375">
        <v>2.4947113100000005</v>
      </c>
      <c r="E31" s="375">
        <v>-9.2540619999999935E-4</v>
      </c>
      <c r="F31" s="376">
        <v>0.14724372959999998</v>
      </c>
      <c r="G31" s="373">
        <v>249.47113100000001</v>
      </c>
      <c r="H31" s="377">
        <v>-4.6270309999999704E-2</v>
      </c>
      <c r="I31" s="373">
        <v>-2995.1398429999999</v>
      </c>
      <c r="J31" s="373">
        <v>47.4572561259412</v>
      </c>
      <c r="K31" s="378">
        <v>58.672141000000011</v>
      </c>
    </row>
    <row r="32" spans="1:11" x14ac:dyDescent="0.25">
      <c r="A32" s="372">
        <v>38078</v>
      </c>
      <c r="B32" s="373">
        <v>-76010</v>
      </c>
      <c r="C32" s="374">
        <v>-16348.524599999997</v>
      </c>
      <c r="D32" s="375">
        <v>3.2517505199999999</v>
      </c>
      <c r="E32" s="375">
        <v>-7.0999019999999982E-3</v>
      </c>
      <c r="F32" s="376">
        <v>0.1571749006</v>
      </c>
      <c r="G32" s="373">
        <v>325.17505200000005</v>
      </c>
      <c r="H32" s="377">
        <v>-0.35499510000000001</v>
      </c>
      <c r="I32" s="373">
        <v>-2964.2550300000003</v>
      </c>
      <c r="J32" s="373">
        <v>37.593937029431892</v>
      </c>
      <c r="K32" s="378">
        <v>382.63919099999998</v>
      </c>
    </row>
    <row r="33" spans="1:11" x14ac:dyDescent="0.25">
      <c r="A33" s="372">
        <v>38108</v>
      </c>
      <c r="B33" s="373">
        <v>-79851</v>
      </c>
      <c r="C33" s="374">
        <v>-23036.223700000002</v>
      </c>
      <c r="D33" s="375">
        <v>3.3606795800000002</v>
      </c>
      <c r="E33" s="375">
        <v>-7.9628526999999949E-3</v>
      </c>
      <c r="F33" s="376">
        <v>0.15645910939999999</v>
      </c>
      <c r="G33" s="373">
        <v>336.06795799999998</v>
      </c>
      <c r="H33" s="377">
        <v>-0.39814263500000013</v>
      </c>
      <c r="I33" s="373">
        <v>-3099.8825850000003</v>
      </c>
      <c r="J33" s="373">
        <v>36.099188227241591</v>
      </c>
      <c r="K33" s="378">
        <v>549.9576320000001</v>
      </c>
    </row>
    <row r="34" spans="1:11" x14ac:dyDescent="0.25">
      <c r="A34" s="372">
        <v>38139</v>
      </c>
      <c r="B34" s="373">
        <v>-75250</v>
      </c>
      <c r="C34" s="374">
        <v>-20515.688599999994</v>
      </c>
      <c r="D34" s="375">
        <v>3.3748916699999998</v>
      </c>
      <c r="E34" s="375">
        <v>-6.6276239999999986E-3</v>
      </c>
      <c r="F34" s="376">
        <v>0.14930742080000001</v>
      </c>
      <c r="G34" s="373">
        <v>337.48916699999995</v>
      </c>
      <c r="H34" s="377">
        <v>-0.33138120000000004</v>
      </c>
      <c r="I34" s="373">
        <v>-3052.6472749999998</v>
      </c>
      <c r="J34" s="373">
        <v>35.053658316221707</v>
      </c>
      <c r="K34" s="378">
        <v>505.8170970000001</v>
      </c>
    </row>
    <row r="35" spans="1:11" x14ac:dyDescent="0.25">
      <c r="A35" s="372">
        <v>38169</v>
      </c>
      <c r="B35" s="373">
        <v>-73650</v>
      </c>
      <c r="C35" s="374">
        <v>-20453.626299999996</v>
      </c>
      <c r="D35" s="375">
        <v>3.1241854600000005</v>
      </c>
      <c r="E35" s="375">
        <v>-4.7456729999999989E-3</v>
      </c>
      <c r="F35" s="376">
        <v>0.14710592169999998</v>
      </c>
      <c r="G35" s="373">
        <v>312.41854599999999</v>
      </c>
      <c r="H35" s="377">
        <v>-0.23728365000000018</v>
      </c>
      <c r="I35" s="373">
        <v>-3167.3628160000003</v>
      </c>
      <c r="J35" s="373">
        <v>35.134401368925396</v>
      </c>
      <c r="K35" s="378">
        <v>527.97075900000004</v>
      </c>
    </row>
    <row r="36" spans="1:11" x14ac:dyDescent="0.25">
      <c r="A36" s="372">
        <v>38200</v>
      </c>
      <c r="B36" s="373">
        <v>-73200</v>
      </c>
      <c r="C36" s="374">
        <v>-18777.679099999994</v>
      </c>
      <c r="D36" s="375">
        <v>2.9909626500000002</v>
      </c>
      <c r="E36" s="375">
        <v>-3.1613502999999973E-3</v>
      </c>
      <c r="F36" s="376">
        <v>0.1441529772</v>
      </c>
      <c r="G36" s="373">
        <v>299.09626500000002</v>
      </c>
      <c r="H36" s="377">
        <v>-0.15806751499999994</v>
      </c>
      <c r="I36" s="373">
        <v>-3200.0622800000001</v>
      </c>
      <c r="J36" s="373">
        <v>34.974971663244297</v>
      </c>
      <c r="K36" s="378">
        <v>495.64442599999984</v>
      </c>
    </row>
    <row r="37" spans="1:11" x14ac:dyDescent="0.25">
      <c r="A37" s="372">
        <v>38231</v>
      </c>
      <c r="B37" s="373">
        <v>-74950</v>
      </c>
      <c r="C37" s="374">
        <v>-17435.8338</v>
      </c>
      <c r="D37" s="375">
        <v>3.0062903400000001</v>
      </c>
      <c r="E37" s="375">
        <v>-1.9605457000000034E-3</v>
      </c>
      <c r="F37" s="376">
        <v>0.14030354310000001</v>
      </c>
      <c r="G37" s="373">
        <v>300.62903399999999</v>
      </c>
      <c r="H37" s="377">
        <v>-9.8027285000000131E-2</v>
      </c>
      <c r="I37" s="373">
        <v>-3148.6709729999993</v>
      </c>
      <c r="J37" s="373">
        <v>33.270849281314099</v>
      </c>
      <c r="K37" s="378">
        <v>474.75936499999989</v>
      </c>
    </row>
    <row r="38" spans="1:11" x14ac:dyDescent="0.25">
      <c r="A38" s="372">
        <v>38261</v>
      </c>
      <c r="B38" s="373">
        <v>-73650</v>
      </c>
      <c r="C38" s="374">
        <v>-12983.309099999999</v>
      </c>
      <c r="D38" s="375">
        <v>2.6328509699999998</v>
      </c>
      <c r="E38" s="375">
        <v>-6.6716039999999838E-4</v>
      </c>
      <c r="F38" s="376">
        <v>0.14431337289999999</v>
      </c>
      <c r="G38" s="373">
        <v>263.28509700000001</v>
      </c>
      <c r="H38" s="377">
        <v>-3.3358020000000099E-2</v>
      </c>
      <c r="I38" s="373">
        <v>-3254.8990160000003</v>
      </c>
      <c r="J38" s="373">
        <v>33.737961396303902</v>
      </c>
      <c r="K38" s="378">
        <v>365.60498599999983</v>
      </c>
    </row>
    <row r="39" spans="1:11" x14ac:dyDescent="0.25">
      <c r="A39" s="372">
        <v>38292</v>
      </c>
      <c r="B39" s="373">
        <v>-75250</v>
      </c>
      <c r="C39" s="374">
        <v>-6179.3643000000011</v>
      </c>
      <c r="D39" s="375">
        <v>2.58481212</v>
      </c>
      <c r="E39" s="375">
        <v>7.2973230000000083E-4</v>
      </c>
      <c r="F39" s="376">
        <v>0.14200299129999999</v>
      </c>
      <c r="G39" s="373">
        <v>258.48121200000003</v>
      </c>
      <c r="H39" s="377">
        <v>3.6486615000000278E-2</v>
      </c>
      <c r="I39" s="373">
        <v>-3266.8522409999996</v>
      </c>
      <c r="J39" s="373">
        <v>35.785103080082095</v>
      </c>
      <c r="K39" s="378">
        <v>180.39602100000002</v>
      </c>
    </row>
    <row r="40" spans="1:11" x14ac:dyDescent="0.25">
      <c r="A40" s="372">
        <v>38322</v>
      </c>
      <c r="B40" s="373">
        <v>-126350</v>
      </c>
      <c r="C40" s="374">
        <v>-15437.891099999993</v>
      </c>
      <c r="D40" s="375">
        <v>0.52118706999999997</v>
      </c>
      <c r="E40" s="375">
        <v>-4.3095723000000016E-3</v>
      </c>
      <c r="F40" s="376">
        <v>8.9099254500000002E-2</v>
      </c>
      <c r="G40" s="373">
        <v>52.118707000000008</v>
      </c>
      <c r="H40" s="377">
        <v>-0.21547861500000032</v>
      </c>
      <c r="I40" s="373">
        <v>-4349.5679380000001</v>
      </c>
      <c r="J40" s="373">
        <v>50.339647638603694</v>
      </c>
      <c r="K40" s="378">
        <v>462.17155700000012</v>
      </c>
    </row>
    <row r="41" spans="1:11" x14ac:dyDescent="0.25">
      <c r="A41" s="372">
        <v>38353</v>
      </c>
      <c r="B41" s="373">
        <v>-284196</v>
      </c>
      <c r="C41" s="374">
        <v>-115814.8171</v>
      </c>
      <c r="D41" s="375">
        <v>-1.7430931299999999</v>
      </c>
      <c r="E41" s="375">
        <v>-2.7226047799999997E-2</v>
      </c>
      <c r="F41" s="376">
        <v>6.5123564500000009E-2</v>
      </c>
      <c r="G41" s="373">
        <v>-174.30931299999997</v>
      </c>
      <c r="H41" s="377">
        <v>-1.3613023899999999</v>
      </c>
      <c r="I41" s="373">
        <v>-7534.5788000000002</v>
      </c>
      <c r="J41" s="373">
        <v>82.22535304585891</v>
      </c>
      <c r="K41" s="378">
        <v>3525.9706139999998</v>
      </c>
    </row>
    <row r="42" spans="1:11" x14ac:dyDescent="0.25">
      <c r="A42" s="372">
        <v>38384</v>
      </c>
      <c r="B42" s="373">
        <v>-282996</v>
      </c>
      <c r="C42" s="374">
        <v>-111642.2473</v>
      </c>
      <c r="D42" s="375">
        <v>-0.79404660999999988</v>
      </c>
      <c r="E42" s="375">
        <v>-2.9608622000000001E-2</v>
      </c>
      <c r="F42" s="376">
        <v>6.0189187500000005E-2</v>
      </c>
      <c r="G42" s="373">
        <v>-79.404661000000004</v>
      </c>
      <c r="H42" s="377">
        <v>-1.4804311000000001</v>
      </c>
      <c r="I42" s="373">
        <v>-7192.1778949999998</v>
      </c>
      <c r="J42" s="373">
        <v>74.343356878850045</v>
      </c>
      <c r="K42" s="378">
        <v>3490.6350810000004</v>
      </c>
    </row>
    <row r="43" spans="1:11" x14ac:dyDescent="0.25">
      <c r="A43" s="372">
        <v>38412</v>
      </c>
      <c r="B43" s="373">
        <v>-227590</v>
      </c>
      <c r="C43" s="374">
        <v>-104204.2709</v>
      </c>
      <c r="D43" s="375">
        <v>0.6416272799999998</v>
      </c>
      <c r="E43" s="375">
        <v>-2.6605604499999998E-2</v>
      </c>
      <c r="F43" s="376">
        <v>0.10901061050000001</v>
      </c>
      <c r="G43" s="373">
        <v>64.162727999999959</v>
      </c>
      <c r="H43" s="377">
        <v>-1.3302802250000001</v>
      </c>
      <c r="I43" s="373">
        <v>-6538.7795669999996</v>
      </c>
      <c r="J43" s="373">
        <v>59.09240903490754</v>
      </c>
      <c r="K43" s="378">
        <v>3337.9602159999999</v>
      </c>
    </row>
    <row r="44" spans="1:11" x14ac:dyDescent="0.25">
      <c r="A44" s="372">
        <v>38443</v>
      </c>
      <c r="B44" s="373">
        <v>-236010</v>
      </c>
      <c r="C44" s="374">
        <v>-109016.00349999999</v>
      </c>
      <c r="D44" s="375">
        <v>1.72232363</v>
      </c>
      <c r="E44" s="375">
        <v>-3.3097496300000001E-2</v>
      </c>
      <c r="F44" s="376">
        <v>9.1633024600000001E-2</v>
      </c>
      <c r="G44" s="373">
        <v>172.23236300000002</v>
      </c>
      <c r="H44" s="377">
        <v>-1.6548748150000001</v>
      </c>
      <c r="I44" s="373">
        <v>-6474.2199900000005</v>
      </c>
      <c r="J44" s="373">
        <v>52.599828062970474</v>
      </c>
      <c r="K44" s="378">
        <v>3590.5886989999999</v>
      </c>
    </row>
    <row r="45" spans="1:11" x14ac:dyDescent="0.25">
      <c r="A45" s="372">
        <v>38473</v>
      </c>
      <c r="B45" s="373">
        <v>20149</v>
      </c>
      <c r="C45" s="374">
        <v>-39770.611900000004</v>
      </c>
      <c r="D45" s="375">
        <v>-3.3234355799999999</v>
      </c>
      <c r="E45" s="375">
        <v>2.8794338999999988E-3</v>
      </c>
      <c r="F45" s="376">
        <v>5.05689946E-2</v>
      </c>
      <c r="G45" s="373">
        <v>-332.34355799999997</v>
      </c>
      <c r="H45" s="377">
        <v>0.14397169500000001</v>
      </c>
      <c r="I45" s="373">
        <v>-2391.4431670000004</v>
      </c>
      <c r="J45" s="373">
        <v>7.7242004106776205</v>
      </c>
      <c r="K45" s="378">
        <v>1341.4755379999999</v>
      </c>
    </row>
    <row r="46" spans="1:11" x14ac:dyDescent="0.25">
      <c r="A46" s="372">
        <v>38504</v>
      </c>
      <c r="B46" s="373">
        <v>24750</v>
      </c>
      <c r="C46" s="374">
        <v>-38776.2088</v>
      </c>
      <c r="D46" s="375">
        <v>-3.2803283499999996</v>
      </c>
      <c r="E46" s="375">
        <v>3.3282156999999996E-3</v>
      </c>
      <c r="F46" s="376">
        <v>4.5840179799999999E-2</v>
      </c>
      <c r="G46" s="373">
        <v>-328.03283499999998</v>
      </c>
      <c r="H46" s="377">
        <v>0.16641078499999995</v>
      </c>
      <c r="I46" s="373">
        <v>-2336.2575040000002</v>
      </c>
      <c r="J46" s="373">
        <v>7.4835219712525705</v>
      </c>
      <c r="K46" s="378">
        <v>1338.7214059999999</v>
      </c>
    </row>
    <row r="47" spans="1:11" x14ac:dyDescent="0.25">
      <c r="A47" s="372">
        <v>38534</v>
      </c>
      <c r="B47" s="373">
        <v>26350</v>
      </c>
      <c r="C47" s="374">
        <v>-38923.399300000005</v>
      </c>
      <c r="D47" s="375">
        <v>-3.4905982099999999</v>
      </c>
      <c r="E47" s="375">
        <v>4.0490204000000005E-3</v>
      </c>
      <c r="F47" s="376">
        <v>4.9836214000000004E-2</v>
      </c>
      <c r="G47" s="373">
        <v>-349.059821</v>
      </c>
      <c r="H47" s="377">
        <v>0.20245101999999998</v>
      </c>
      <c r="I47" s="373">
        <v>-2417.8531119999998</v>
      </c>
      <c r="J47" s="373">
        <v>7.3995490759753597</v>
      </c>
      <c r="K47" s="378">
        <v>1378.9699810000002</v>
      </c>
    </row>
    <row r="48" spans="1:11" x14ac:dyDescent="0.25">
      <c r="A48" s="372">
        <v>38565</v>
      </c>
      <c r="B48" s="373">
        <v>26800</v>
      </c>
      <c r="C48" s="374">
        <v>-39026.4375</v>
      </c>
      <c r="D48" s="375">
        <v>-3.5846141500000002</v>
      </c>
      <c r="E48" s="375">
        <v>4.8318225999999988E-3</v>
      </c>
      <c r="F48" s="376">
        <v>4.9344641799999998E-2</v>
      </c>
      <c r="G48" s="373">
        <v>-358.46141499999999</v>
      </c>
      <c r="H48" s="377">
        <v>0.24159113000000004</v>
      </c>
      <c r="I48" s="373">
        <v>-2458.0265380000001</v>
      </c>
      <c r="J48" s="373">
        <v>7.6677141683778194</v>
      </c>
      <c r="K48" s="378">
        <v>1413.6064839999999</v>
      </c>
    </row>
    <row r="49" spans="1:11" x14ac:dyDescent="0.25">
      <c r="A49" s="372">
        <v>38596</v>
      </c>
      <c r="B49" s="373">
        <v>25050</v>
      </c>
      <c r="C49" s="374">
        <v>-31573.1751</v>
      </c>
      <c r="D49" s="375">
        <v>-4.8088722400000004</v>
      </c>
      <c r="E49" s="375">
        <v>2.1204542899999998E-2</v>
      </c>
      <c r="F49" s="376">
        <v>-2.2900526100000002E-2</v>
      </c>
      <c r="G49" s="373">
        <v>-480.887224</v>
      </c>
      <c r="H49" s="377">
        <v>1.060227145</v>
      </c>
      <c r="I49" s="373">
        <v>-1019.2831160000001</v>
      </c>
      <c r="J49" s="373">
        <v>6.5302729637234798</v>
      </c>
      <c r="K49" s="378">
        <v>1172.1622320000001</v>
      </c>
    </row>
    <row r="50" spans="1:11" x14ac:dyDescent="0.25">
      <c r="A50" s="372">
        <v>38626</v>
      </c>
      <c r="B50" s="373">
        <v>26350</v>
      </c>
      <c r="C50" s="374">
        <v>-27680.15</v>
      </c>
      <c r="D50" s="375">
        <v>-5.14824971</v>
      </c>
      <c r="E50" s="375">
        <v>2.1924503800000002E-2</v>
      </c>
      <c r="F50" s="376">
        <v>-1.7939361000000001E-2</v>
      </c>
      <c r="G50" s="373">
        <v>-514.82497100000001</v>
      </c>
      <c r="H50" s="377">
        <v>1.09622519</v>
      </c>
      <c r="I50" s="373">
        <v>-1072.3970529999999</v>
      </c>
      <c r="J50" s="373">
        <v>7.3020271047227894</v>
      </c>
      <c r="K50" s="378">
        <v>1050.3679119999999</v>
      </c>
    </row>
    <row r="51" spans="1:11" x14ac:dyDescent="0.25">
      <c r="A51" s="372">
        <v>38657</v>
      </c>
      <c r="B51" s="373">
        <v>24750</v>
      </c>
      <c r="C51" s="374">
        <v>-27685.914700000001</v>
      </c>
      <c r="D51" s="375">
        <v>-5.1125541099999996</v>
      </c>
      <c r="E51" s="375">
        <v>2.10696883E-2</v>
      </c>
      <c r="F51" s="376">
        <v>-1.6006248000000001E-2</v>
      </c>
      <c r="G51" s="373">
        <v>-511.25541099999998</v>
      </c>
      <c r="H51" s="377">
        <v>1.053484415</v>
      </c>
      <c r="I51" s="373">
        <v>-1161.9080389999999</v>
      </c>
      <c r="J51" s="373">
        <v>7.942492813141679</v>
      </c>
      <c r="K51" s="378">
        <v>1072.5686330000001</v>
      </c>
    </row>
    <row r="52" spans="1:11" x14ac:dyDescent="0.25">
      <c r="A52" s="372">
        <v>38687</v>
      </c>
      <c r="B52" s="373">
        <v>-26350</v>
      </c>
      <c r="C52" s="374">
        <v>-43470.457699999999</v>
      </c>
      <c r="D52" s="375">
        <v>-6.7890980400000007</v>
      </c>
      <c r="E52" s="375">
        <v>1.3980525899999999E-2</v>
      </c>
      <c r="F52" s="376">
        <v>-7.2279855700000006E-2</v>
      </c>
      <c r="G52" s="373">
        <v>-678.90980400000001</v>
      </c>
      <c r="H52" s="377">
        <v>0.69902629500000013</v>
      </c>
      <c r="I52" s="373">
        <v>-2420.7529020000002</v>
      </c>
      <c r="J52" s="373">
        <v>17.795054072553011</v>
      </c>
      <c r="K52" s="378">
        <v>1722.1561239999999</v>
      </c>
    </row>
    <row r="53" spans="1:11" x14ac:dyDescent="0.25">
      <c r="A53" s="372">
        <v>38718</v>
      </c>
      <c r="B53" s="373">
        <v>-24196</v>
      </c>
      <c r="C53" s="374">
        <v>-41459.792799999996</v>
      </c>
      <c r="D53" s="375">
        <v>-6.58276079</v>
      </c>
      <c r="E53" s="375">
        <v>1.5135068400000002E-2</v>
      </c>
      <c r="F53" s="376">
        <v>-7.4557188199999999E-2</v>
      </c>
      <c r="G53" s="373">
        <v>-658.27607899999998</v>
      </c>
      <c r="H53" s="377">
        <v>0.75675342000000012</v>
      </c>
      <c r="I53" s="373">
        <v>-2390.8214119999998</v>
      </c>
      <c r="J53" s="373">
        <v>17.662918001368887</v>
      </c>
      <c r="K53" s="378">
        <v>1676.5534270000001</v>
      </c>
    </row>
    <row r="54" spans="1:11" x14ac:dyDescent="0.25">
      <c r="A54" s="372">
        <v>38749</v>
      </c>
      <c r="B54" s="373">
        <v>-22996</v>
      </c>
      <c r="C54" s="374">
        <v>-35388.710200000001</v>
      </c>
      <c r="D54" s="375">
        <v>-5.7636442300000006</v>
      </c>
      <c r="E54" s="375">
        <v>1.3512588599999998E-2</v>
      </c>
      <c r="F54" s="376">
        <v>-7.0167137299999988E-2</v>
      </c>
      <c r="G54" s="373">
        <v>-576.36442299999999</v>
      </c>
      <c r="H54" s="377">
        <v>0.67562943000000009</v>
      </c>
      <c r="I54" s="373">
        <v>-2067.1137119999999</v>
      </c>
      <c r="J54" s="373">
        <v>14.559269815195062</v>
      </c>
      <c r="K54" s="378">
        <v>1460.1173509999999</v>
      </c>
    </row>
    <row r="55" spans="1:11" x14ac:dyDescent="0.25">
      <c r="A55" s="372">
        <v>38777</v>
      </c>
      <c r="B55" s="373">
        <v>32410</v>
      </c>
      <c r="C55" s="374">
        <v>-25684.1302</v>
      </c>
      <c r="D55" s="375">
        <v>-5.0277705000000008</v>
      </c>
      <c r="E55" s="375">
        <v>2.2283755400000001E-2</v>
      </c>
      <c r="F55" s="376">
        <v>-2.3181506899999996E-2</v>
      </c>
      <c r="G55" s="373">
        <v>-502.77705000000003</v>
      </c>
      <c r="H55" s="377">
        <v>1.11418777</v>
      </c>
      <c r="I55" s="373">
        <v>-1087.6927759999999</v>
      </c>
      <c r="J55" s="373">
        <v>6.17510417522245</v>
      </c>
      <c r="K55" s="378">
        <v>1079.4015010000001</v>
      </c>
    </row>
    <row r="56" spans="1:11" x14ac:dyDescent="0.25">
      <c r="A56" s="372">
        <v>38808</v>
      </c>
      <c r="B56" s="373">
        <v>23990</v>
      </c>
      <c r="C56" s="374">
        <v>-23932.4064</v>
      </c>
      <c r="D56" s="375">
        <v>-4.5365429600000002</v>
      </c>
      <c r="E56" s="375">
        <v>2.1487689099999999E-2</v>
      </c>
      <c r="F56" s="376">
        <v>-2.20698987E-2</v>
      </c>
      <c r="G56" s="373">
        <v>-453.65429599999999</v>
      </c>
      <c r="H56" s="377">
        <v>1.0743844550000001</v>
      </c>
      <c r="I56" s="373">
        <v>-880.91258000000005</v>
      </c>
      <c r="J56" s="373">
        <v>3.8305190965092404</v>
      </c>
      <c r="K56" s="378">
        <v>1027.4062469999999</v>
      </c>
    </row>
    <row r="57" spans="1:11" x14ac:dyDescent="0.25">
      <c r="A57" s="372">
        <v>38838</v>
      </c>
      <c r="B57" s="373">
        <v>20149</v>
      </c>
      <c r="C57" s="374">
        <v>-29931.684000000001</v>
      </c>
      <c r="D57" s="375">
        <v>-4.4545598499999999</v>
      </c>
      <c r="E57" s="375">
        <v>2.1798153799999997E-2</v>
      </c>
      <c r="F57" s="376">
        <v>-2.7815219399999997E-2</v>
      </c>
      <c r="G57" s="373">
        <v>-445.45598499999994</v>
      </c>
      <c r="H57" s="377">
        <v>1.08990769</v>
      </c>
      <c r="I57" s="373">
        <v>-932.83009200000004</v>
      </c>
      <c r="J57" s="373">
        <v>3.1423720739219703</v>
      </c>
      <c r="K57" s="378">
        <v>1307.8978139999999</v>
      </c>
    </row>
    <row r="58" spans="1:11" x14ac:dyDescent="0.25">
      <c r="A58" s="372">
        <v>38869</v>
      </c>
      <c r="B58" s="373">
        <v>24750</v>
      </c>
      <c r="C58" s="374">
        <v>-28944.5291</v>
      </c>
      <c r="D58" s="375">
        <v>-4.3906897499999999</v>
      </c>
      <c r="E58" s="375">
        <v>2.1221155999999998E-2</v>
      </c>
      <c r="F58" s="376">
        <v>-2.9241861299999998E-2</v>
      </c>
      <c r="G58" s="373">
        <v>-439.06897500000002</v>
      </c>
      <c r="H58" s="377">
        <v>1.0610578000000002</v>
      </c>
      <c r="I58" s="373">
        <v>-918.03738699999997</v>
      </c>
      <c r="J58" s="373">
        <v>3.0932520191649497</v>
      </c>
      <c r="K58" s="378">
        <v>1288.5367369999999</v>
      </c>
    </row>
    <row r="59" spans="1:11" x14ac:dyDescent="0.25">
      <c r="A59" s="372">
        <v>38899</v>
      </c>
      <c r="B59" s="373">
        <v>26350</v>
      </c>
      <c r="C59" s="374">
        <v>-29979.426299999999</v>
      </c>
      <c r="D59" s="375">
        <v>-4.5710931000000006</v>
      </c>
      <c r="E59" s="375">
        <v>2.1762001500000003E-2</v>
      </c>
      <c r="F59" s="376">
        <v>-3.0930910699999998E-2</v>
      </c>
      <c r="G59" s="373">
        <v>-457.10931000000005</v>
      </c>
      <c r="H59" s="377">
        <v>1.0881000750000001</v>
      </c>
      <c r="I59" s="373">
        <v>-993.04171800000006</v>
      </c>
      <c r="J59" s="373">
        <v>3.3516919917864398</v>
      </c>
      <c r="K59" s="378">
        <v>1361.6938620000001</v>
      </c>
    </row>
    <row r="60" spans="1:11" x14ac:dyDescent="0.25">
      <c r="A60" s="372">
        <v>38930</v>
      </c>
      <c r="B60" s="373">
        <v>26800</v>
      </c>
      <c r="C60" s="374">
        <v>-30081.918700000002</v>
      </c>
      <c r="D60" s="375">
        <v>-4.5989276600000002</v>
      </c>
      <c r="E60" s="375">
        <v>2.1580836999999999E-2</v>
      </c>
      <c r="F60" s="376">
        <v>-3.1356355799999999E-2</v>
      </c>
      <c r="G60" s="373">
        <v>-459.89276599999994</v>
      </c>
      <c r="H60" s="377">
        <v>1.0790418500000001</v>
      </c>
      <c r="I60" s="373">
        <v>-1037.405311</v>
      </c>
      <c r="J60" s="373">
        <v>3.51193867214237</v>
      </c>
      <c r="K60" s="378">
        <v>1390.233502</v>
      </c>
    </row>
    <row r="61" spans="1:11" x14ac:dyDescent="0.25">
      <c r="A61" s="372">
        <v>38961</v>
      </c>
      <c r="B61" s="373">
        <v>23742</v>
      </c>
      <c r="C61" s="374">
        <v>-29345.947500000002</v>
      </c>
      <c r="D61" s="375">
        <v>-4.4272577000000002</v>
      </c>
      <c r="E61" s="375">
        <v>2.0629255799999999E-2</v>
      </c>
      <c r="F61" s="376">
        <v>-2.9283324900000001E-2</v>
      </c>
      <c r="G61" s="373">
        <v>-442.72577000000001</v>
      </c>
      <c r="H61" s="377">
        <v>1.03146279</v>
      </c>
      <c r="I61" s="373">
        <v>-1032.841471</v>
      </c>
      <c r="J61" s="373">
        <v>3.4083293634496901</v>
      </c>
      <c r="K61" s="378">
        <v>1382.7344439999999</v>
      </c>
    </row>
    <row r="62" spans="1:11" x14ac:dyDescent="0.25">
      <c r="A62" s="372">
        <v>38991</v>
      </c>
      <c r="B62" s="373">
        <v>26350</v>
      </c>
      <c r="C62" s="374">
        <v>-25363.597699999998</v>
      </c>
      <c r="D62" s="375">
        <v>-4.7377052199999996</v>
      </c>
      <c r="E62" s="375">
        <v>2.1336439200000001E-2</v>
      </c>
      <c r="F62" s="376">
        <v>-2.5284832E-2</v>
      </c>
      <c r="G62" s="373">
        <v>-473.77052200000003</v>
      </c>
      <c r="H62" s="377">
        <v>1.06682196</v>
      </c>
      <c r="I62" s="373">
        <v>-1076.9681409999998</v>
      </c>
      <c r="J62" s="373">
        <v>4.1245538672142406</v>
      </c>
      <c r="K62" s="378">
        <v>1215.23055</v>
      </c>
    </row>
    <row r="63" spans="1:11" x14ac:dyDescent="0.25">
      <c r="A63" s="372">
        <v>39022</v>
      </c>
      <c r="B63" s="373">
        <v>24750</v>
      </c>
      <c r="C63" s="374">
        <v>-25143.6018</v>
      </c>
      <c r="D63" s="375">
        <v>-4.6898786999999995</v>
      </c>
      <c r="E63" s="375">
        <v>2.0428727100000002E-2</v>
      </c>
      <c r="F63" s="376">
        <v>-2.40748327E-2</v>
      </c>
      <c r="G63" s="373">
        <v>-468.98787000000004</v>
      </c>
      <c r="H63" s="377">
        <v>1.0214363549999999</v>
      </c>
      <c r="I63" s="373">
        <v>-1169.1290879999999</v>
      </c>
      <c r="J63" s="373">
        <v>4.65049089664614</v>
      </c>
      <c r="K63" s="378">
        <v>1225.341856</v>
      </c>
    </row>
    <row r="64" spans="1:11" x14ac:dyDescent="0.25">
      <c r="A64" s="372">
        <v>39052</v>
      </c>
      <c r="B64" s="373">
        <v>-26350</v>
      </c>
      <c r="C64" s="374">
        <v>-38175.563499999997</v>
      </c>
      <c r="D64" s="375">
        <v>-6.1106136800000002</v>
      </c>
      <c r="E64" s="375">
        <v>1.41636691E-2</v>
      </c>
      <c r="F64" s="376">
        <v>-8.6771795600000007E-2</v>
      </c>
      <c r="G64" s="373">
        <v>-611.06136800000002</v>
      </c>
      <c r="H64" s="377">
        <v>0.70818345500000002</v>
      </c>
      <c r="I64" s="373">
        <v>-2455.5381010000001</v>
      </c>
      <c r="J64" s="373">
        <v>11.46713210130045</v>
      </c>
      <c r="K64" s="378">
        <v>1893.884219</v>
      </c>
    </row>
    <row r="65" spans="1:11" x14ac:dyDescent="0.25">
      <c r="A65" s="372">
        <v>39083</v>
      </c>
      <c r="B65" s="373">
        <v>-24196</v>
      </c>
      <c r="C65" s="374">
        <v>-35155.066099999996</v>
      </c>
      <c r="D65" s="375">
        <v>-5.8531695800000003</v>
      </c>
      <c r="E65" s="375">
        <v>1.5164858599999999E-2</v>
      </c>
      <c r="F65" s="376">
        <v>-9.0012117500000002E-2</v>
      </c>
      <c r="G65" s="373">
        <v>-585.316958</v>
      </c>
      <c r="H65" s="377">
        <v>0.75824292999999998</v>
      </c>
      <c r="I65" s="373">
        <v>-2366.2138059999997</v>
      </c>
      <c r="J65" s="373">
        <v>11.00208733744009</v>
      </c>
      <c r="K65" s="378">
        <v>1771.950081</v>
      </c>
    </row>
    <row r="66" spans="1:11" x14ac:dyDescent="0.25">
      <c r="A66" s="372">
        <v>39114</v>
      </c>
      <c r="B66" s="373">
        <v>-22996</v>
      </c>
      <c r="C66" s="374">
        <v>-29906.428899999999</v>
      </c>
      <c r="D66" s="375">
        <v>-5.11317588</v>
      </c>
      <c r="E66" s="375">
        <v>1.3642904200000002E-2</v>
      </c>
      <c r="F66" s="376">
        <v>-8.337791189999999E-2</v>
      </c>
      <c r="G66" s="373">
        <v>-511.317588</v>
      </c>
      <c r="H66" s="377">
        <v>0.68214520999999995</v>
      </c>
      <c r="I66" s="373">
        <v>-2022.525007</v>
      </c>
      <c r="J66" s="373">
        <v>8.8983723477070296</v>
      </c>
      <c r="K66" s="378">
        <v>1534.4188330000002</v>
      </c>
    </row>
    <row r="67" spans="1:11" x14ac:dyDescent="0.25">
      <c r="A67" s="372">
        <v>39142</v>
      </c>
      <c r="B67" s="373">
        <v>32410</v>
      </c>
      <c r="C67" s="374">
        <v>-23298.744999999999</v>
      </c>
      <c r="D67" s="375">
        <v>-4.6095112199999999</v>
      </c>
      <c r="E67" s="375">
        <v>2.15972317E-2</v>
      </c>
      <c r="F67" s="376">
        <v>-2.9832516299999993E-2</v>
      </c>
      <c r="G67" s="373">
        <v>-460.951122</v>
      </c>
      <c r="H67" s="377">
        <v>1.079861585</v>
      </c>
      <c r="I67" s="373">
        <v>-1065.2107619999999</v>
      </c>
      <c r="J67" s="373">
        <v>3.4282844626967801</v>
      </c>
      <c r="K67" s="378">
        <v>1213.2570249999999</v>
      </c>
    </row>
    <row r="68" spans="1:11" x14ac:dyDescent="0.25">
      <c r="A68" s="372">
        <v>39173</v>
      </c>
      <c r="B68" s="373">
        <v>23990</v>
      </c>
      <c r="C68" s="374">
        <v>-23453.947400000001</v>
      </c>
      <c r="D68" s="375">
        <v>-4.3005420000000001</v>
      </c>
      <c r="E68" s="375">
        <v>2.0701064700000001E-2</v>
      </c>
      <c r="F68" s="376">
        <v>-2.3238866699999999E-2</v>
      </c>
      <c r="G68" s="373">
        <v>-430.05420000000004</v>
      </c>
      <c r="H68" s="377">
        <v>1.0350532350000001</v>
      </c>
      <c r="I68" s="373">
        <v>-946.25507499999992</v>
      </c>
      <c r="J68" s="373">
        <v>2.5427904175222502</v>
      </c>
      <c r="K68" s="378">
        <v>1240.603044</v>
      </c>
    </row>
    <row r="69" spans="1:11" x14ac:dyDescent="0.25">
      <c r="A69" s="372">
        <v>39203</v>
      </c>
      <c r="B69" s="373">
        <v>20149</v>
      </c>
      <c r="C69" s="374">
        <v>-29698.552799999998</v>
      </c>
      <c r="D69" s="375">
        <v>-4.2743543100000005</v>
      </c>
      <c r="E69" s="375">
        <v>2.0959301399999998E-2</v>
      </c>
      <c r="F69" s="376">
        <v>-2.7250044300000002E-2</v>
      </c>
      <c r="G69" s="373">
        <v>-427.43543099999999</v>
      </c>
      <c r="H69" s="377">
        <v>1.0479650699999998</v>
      </c>
      <c r="I69" s="373">
        <v>-1030.108514</v>
      </c>
      <c r="J69" s="373">
        <v>2.0669467488021898</v>
      </c>
      <c r="K69" s="378">
        <v>1594.4931430000001</v>
      </c>
    </row>
    <row r="70" spans="1:11" x14ac:dyDescent="0.25">
      <c r="A70" s="372">
        <v>39234</v>
      </c>
      <c r="B70" s="373">
        <v>24750</v>
      </c>
      <c r="C70" s="374">
        <v>-28400.061699999998</v>
      </c>
      <c r="D70" s="375">
        <v>-4.1900595300000001</v>
      </c>
      <c r="E70" s="375">
        <v>2.0461303E-2</v>
      </c>
      <c r="F70" s="376">
        <v>-2.8935583500000004E-2</v>
      </c>
      <c r="G70" s="373">
        <v>-419.00595300000003</v>
      </c>
      <c r="H70" s="377">
        <v>1.0230651500000001</v>
      </c>
      <c r="I70" s="373">
        <v>-987.96322400000008</v>
      </c>
      <c r="J70" s="373">
        <v>1.8813524982888401</v>
      </c>
      <c r="K70" s="378">
        <v>1550.4373189999999</v>
      </c>
    </row>
    <row r="71" spans="1:11" x14ac:dyDescent="0.25">
      <c r="A71" s="372">
        <v>39264</v>
      </c>
      <c r="B71" s="373">
        <v>26350</v>
      </c>
      <c r="C71" s="374">
        <v>-29395.819500000001</v>
      </c>
      <c r="D71" s="375">
        <v>-4.35416895</v>
      </c>
      <c r="E71" s="375">
        <v>2.1017813900000001E-2</v>
      </c>
      <c r="F71" s="376">
        <v>-3.0589720499999997E-2</v>
      </c>
      <c r="G71" s="373">
        <v>-435.41689500000001</v>
      </c>
      <c r="H71" s="377">
        <v>1.0508906950000001</v>
      </c>
      <c r="I71" s="373">
        <v>-1058.0070949999999</v>
      </c>
      <c r="J71" s="373">
        <v>2.0562392881587903</v>
      </c>
      <c r="K71" s="378">
        <v>1628.138064</v>
      </c>
    </row>
    <row r="72" spans="1:11" x14ac:dyDescent="0.25">
      <c r="A72" s="372">
        <v>39295</v>
      </c>
      <c r="B72" s="373">
        <v>26067</v>
      </c>
      <c r="C72" s="374">
        <v>-29546.4375</v>
      </c>
      <c r="D72" s="375">
        <v>-4.37089807</v>
      </c>
      <c r="E72" s="375">
        <v>2.0831723E-2</v>
      </c>
      <c r="F72" s="376">
        <v>-3.0729328699999996E-2</v>
      </c>
      <c r="G72" s="373">
        <v>-437.08980700000001</v>
      </c>
      <c r="H72" s="377">
        <v>1.0415861500000001</v>
      </c>
      <c r="I72" s="373">
        <v>-1105.2653339999999</v>
      </c>
      <c r="J72" s="373">
        <v>2.2056717316906198</v>
      </c>
      <c r="K72" s="378">
        <v>1660.7484279999999</v>
      </c>
    </row>
    <row r="73" spans="1:11" x14ac:dyDescent="0.25">
      <c r="A73" s="372">
        <v>39326</v>
      </c>
      <c r="B73" s="373">
        <v>20460</v>
      </c>
      <c r="C73" s="374">
        <v>-29007.517500000002</v>
      </c>
      <c r="D73" s="375">
        <v>-4.1877208599999998</v>
      </c>
      <c r="E73" s="375">
        <v>1.97684812E-2</v>
      </c>
      <c r="F73" s="376">
        <v>-2.7804823399999998E-2</v>
      </c>
      <c r="G73" s="373">
        <v>-418.772086</v>
      </c>
      <c r="H73" s="377">
        <v>0.98842406000000005</v>
      </c>
      <c r="I73" s="373">
        <v>-1123.1444840000001</v>
      </c>
      <c r="J73" s="373">
        <v>2.2693634496919901</v>
      </c>
      <c r="K73" s="378">
        <v>1656.664788</v>
      </c>
    </row>
    <row r="74" spans="1:11" x14ac:dyDescent="0.25">
      <c r="A74" s="372">
        <v>39356</v>
      </c>
      <c r="B74" s="373">
        <v>26350</v>
      </c>
      <c r="C74" s="374">
        <v>-24907.609</v>
      </c>
      <c r="D74" s="375">
        <v>-4.4843324500000001</v>
      </c>
      <c r="E74" s="375">
        <v>2.0640041200000001E-2</v>
      </c>
      <c r="F74" s="376">
        <v>-2.58810779E-2</v>
      </c>
      <c r="G74" s="373">
        <v>-448.43324499999994</v>
      </c>
      <c r="H74" s="377">
        <v>1.0320020599999999</v>
      </c>
      <c r="I74" s="373">
        <v>-1134.0386040000001</v>
      </c>
      <c r="J74" s="373">
        <v>2.8264982888432604</v>
      </c>
      <c r="K74" s="378">
        <v>1441.6067210000001</v>
      </c>
    </row>
    <row r="75" spans="1:11" x14ac:dyDescent="0.25">
      <c r="A75" s="372">
        <v>39387</v>
      </c>
      <c r="B75" s="373">
        <v>24750</v>
      </c>
      <c r="C75" s="374">
        <v>-24665.3518</v>
      </c>
      <c r="D75" s="375">
        <v>-4.4249520499999999</v>
      </c>
      <c r="E75" s="375">
        <v>1.9817979700000002E-2</v>
      </c>
      <c r="F75" s="376">
        <v>-2.4820006000000006E-2</v>
      </c>
      <c r="G75" s="373">
        <v>-442.495205</v>
      </c>
      <c r="H75" s="377">
        <v>0.99089898499999995</v>
      </c>
      <c r="I75" s="373">
        <v>-1216.9708759999999</v>
      </c>
      <c r="J75" s="373">
        <v>3.2170929500342194</v>
      </c>
      <c r="K75" s="378">
        <v>1449.870234</v>
      </c>
    </row>
    <row r="76" spans="1:11" x14ac:dyDescent="0.25">
      <c r="A76" s="372">
        <v>39417</v>
      </c>
      <c r="B76" s="373">
        <v>-26350</v>
      </c>
      <c r="C76" s="374">
        <v>-37308.688099999999</v>
      </c>
      <c r="D76" s="375">
        <v>-5.7234913000000001</v>
      </c>
      <c r="E76" s="375">
        <v>1.4536405300000001E-2</v>
      </c>
      <c r="F76" s="376">
        <v>-8.8146338300000002E-2</v>
      </c>
      <c r="G76" s="373">
        <v>-572.34913000000006</v>
      </c>
      <c r="H76" s="377">
        <v>0.72682026499999997</v>
      </c>
      <c r="I76" s="373">
        <v>-2541.0845830000003</v>
      </c>
      <c r="J76" s="373">
        <v>8.5664610540724695</v>
      </c>
      <c r="K76" s="378">
        <v>2223.7101659999998</v>
      </c>
    </row>
    <row r="77" spans="1:11" x14ac:dyDescent="0.25">
      <c r="A77" s="372">
        <v>39448</v>
      </c>
      <c r="B77" s="373">
        <v>-11796</v>
      </c>
      <c r="C77" s="374">
        <v>-15016.344500000001</v>
      </c>
      <c r="D77" s="375">
        <v>0.41572620999999998</v>
      </c>
      <c r="E77" s="375">
        <v>-8.4236149999999997E-4</v>
      </c>
      <c r="F77" s="376">
        <v>-1.1951442899999998E-2</v>
      </c>
      <c r="G77" s="373">
        <v>41.572620999999998</v>
      </c>
      <c r="H77" s="377">
        <v>-4.2118074999999998E-2</v>
      </c>
      <c r="I77" s="373">
        <v>-186.032442</v>
      </c>
      <c r="J77" s="373">
        <v>-1.1791288158795339</v>
      </c>
      <c r="K77" s="378">
        <v>906.94198100000006</v>
      </c>
    </row>
    <row r="78" spans="1:11" x14ac:dyDescent="0.25">
      <c r="A78" s="372">
        <v>39479</v>
      </c>
      <c r="B78" s="373">
        <v>-11796</v>
      </c>
      <c r="C78" s="374">
        <v>-14376.911599999999</v>
      </c>
      <c r="D78" s="375">
        <v>0.39517610999999997</v>
      </c>
      <c r="E78" s="375">
        <v>-8.0821309999999993E-4</v>
      </c>
      <c r="F78" s="376">
        <v>-1.0742066200000001E-2</v>
      </c>
      <c r="G78" s="373">
        <v>39.517611000000002</v>
      </c>
      <c r="H78" s="377">
        <v>-4.0410655000000004E-2</v>
      </c>
      <c r="I78" s="373">
        <v>-173.17481100000001</v>
      </c>
      <c r="J78" s="373">
        <v>-1.1785185489390799</v>
      </c>
      <c r="K78" s="378">
        <v>881.31156700000008</v>
      </c>
    </row>
    <row r="79" spans="1:11" x14ac:dyDescent="0.25">
      <c r="A79" s="372">
        <v>39508</v>
      </c>
      <c r="B79" s="373">
        <v>-7890</v>
      </c>
      <c r="C79" s="374">
        <v>-15474.192800000001</v>
      </c>
      <c r="D79" s="375">
        <v>0.41073877999999997</v>
      </c>
      <c r="E79" s="375">
        <v>-6.2792870000000006E-4</v>
      </c>
      <c r="F79" s="376">
        <v>-1.3438630499999998E-2</v>
      </c>
      <c r="G79" s="373">
        <v>41.073878000000001</v>
      </c>
      <c r="H79" s="377">
        <v>-3.1396435E-2</v>
      </c>
      <c r="I79" s="373">
        <v>-123.67626100000001</v>
      </c>
      <c r="J79" s="373">
        <v>-1.6364783025325111</v>
      </c>
      <c r="K79" s="378">
        <v>960.86157800000001</v>
      </c>
    </row>
    <row r="80" spans="1:11" x14ac:dyDescent="0.25">
      <c r="A80" s="372">
        <v>39539</v>
      </c>
      <c r="B80" s="373">
        <v>-15010</v>
      </c>
      <c r="C80" s="374">
        <v>-16921.6073</v>
      </c>
      <c r="D80" s="375">
        <v>0.44651859999999999</v>
      </c>
      <c r="E80" s="375">
        <v>-8.5317690000000007E-4</v>
      </c>
      <c r="F80" s="376">
        <v>-8.5323606999999999E-3</v>
      </c>
      <c r="G80" s="373">
        <v>44.651859999999999</v>
      </c>
      <c r="H80" s="377">
        <v>-4.2658845000000001E-2</v>
      </c>
      <c r="I80" s="373">
        <v>-141.91663699999998</v>
      </c>
      <c r="J80" s="373">
        <v>-1.795430253251189</v>
      </c>
      <c r="K80" s="378">
        <v>1064.173356</v>
      </c>
    </row>
    <row r="81" spans="1:11" x14ac:dyDescent="0.25">
      <c r="A81" s="372">
        <v>39569</v>
      </c>
      <c r="B81" s="373">
        <v>-20151</v>
      </c>
      <c r="C81" s="374">
        <v>-22657.681</v>
      </c>
      <c r="D81" s="375">
        <v>0.59493870999999998</v>
      </c>
      <c r="E81" s="375">
        <v>-1.1495436999999999E-3</v>
      </c>
      <c r="F81" s="376">
        <v>-1.13374381E-2</v>
      </c>
      <c r="G81" s="373">
        <v>59.493870999999999</v>
      </c>
      <c r="H81" s="377">
        <v>-5.7477185E-2</v>
      </c>
      <c r="I81" s="373">
        <v>-193.35539600000001</v>
      </c>
      <c r="J81" s="373">
        <v>-2.4114477754962329</v>
      </c>
      <c r="K81" s="378">
        <v>1444.756721</v>
      </c>
    </row>
    <row r="82" spans="1:11" x14ac:dyDescent="0.25">
      <c r="A82" s="372">
        <v>39600</v>
      </c>
      <c r="B82" s="373">
        <v>-14250</v>
      </c>
      <c r="C82" s="374">
        <v>-21192.635300000002</v>
      </c>
      <c r="D82" s="375">
        <v>0.53221739000000001</v>
      </c>
      <c r="E82" s="375">
        <v>-8.0586649999999998E-4</v>
      </c>
      <c r="F82" s="376">
        <v>-1.3075401000000002E-2</v>
      </c>
      <c r="G82" s="373">
        <v>53.221738999999999</v>
      </c>
      <c r="H82" s="377">
        <v>-4.0293324999999998E-2</v>
      </c>
      <c r="I82" s="373">
        <v>-140.34339599999998</v>
      </c>
      <c r="J82" s="373">
        <v>-2.47402710472279</v>
      </c>
      <c r="K82" s="378">
        <v>1368.745422</v>
      </c>
    </row>
    <row r="83" spans="1:11" x14ac:dyDescent="0.25">
      <c r="A83" s="372">
        <v>39630</v>
      </c>
      <c r="B83" s="373">
        <v>-13950</v>
      </c>
      <c r="C83" s="374">
        <v>-21520.213299999999</v>
      </c>
      <c r="D83" s="375">
        <v>0.53669785999999997</v>
      </c>
      <c r="E83" s="375">
        <v>-8.0142959999999997E-4</v>
      </c>
      <c r="F83" s="376">
        <v>-1.39005824E-2</v>
      </c>
      <c r="G83" s="373">
        <v>53.669786000000002</v>
      </c>
      <c r="H83" s="377">
        <v>-4.007148E-2</v>
      </c>
      <c r="I83" s="373">
        <v>-145.01300499999999</v>
      </c>
      <c r="J83" s="373">
        <v>-2.518064065708419</v>
      </c>
      <c r="K83" s="378">
        <v>1406.988891</v>
      </c>
    </row>
    <row r="84" spans="1:11" x14ac:dyDescent="0.25">
      <c r="A84" s="372">
        <v>39661</v>
      </c>
      <c r="B84" s="373">
        <v>-14233</v>
      </c>
      <c r="C84" s="374">
        <v>-21223.769199999999</v>
      </c>
      <c r="D84" s="375">
        <v>0.5296343</v>
      </c>
      <c r="E84" s="375">
        <v>-8.2952619999999999E-4</v>
      </c>
      <c r="F84" s="376">
        <v>-1.3846417400000002E-2</v>
      </c>
      <c r="G84" s="373">
        <v>52.963430000000002</v>
      </c>
      <c r="H84" s="377">
        <v>-4.1476309999999995E-2</v>
      </c>
      <c r="I84" s="373">
        <v>-156.10347200000001</v>
      </c>
      <c r="J84" s="373">
        <v>-2.4401924709103291</v>
      </c>
      <c r="K84" s="378">
        <v>1406.7828919999999</v>
      </c>
    </row>
    <row r="85" spans="1:11" x14ac:dyDescent="0.25">
      <c r="A85" s="372">
        <v>39692</v>
      </c>
      <c r="B85" s="373">
        <v>-18540</v>
      </c>
      <c r="C85" s="374">
        <v>-20870.9169</v>
      </c>
      <c r="D85" s="375">
        <v>0.53808020000000001</v>
      </c>
      <c r="E85" s="375">
        <v>-1.0564646E-3</v>
      </c>
      <c r="F85" s="376">
        <v>-1.14964847E-2</v>
      </c>
      <c r="G85" s="373">
        <v>53.808019999999999</v>
      </c>
      <c r="H85" s="377">
        <v>-5.2823229999999999E-2</v>
      </c>
      <c r="I85" s="373">
        <v>-200.39846</v>
      </c>
      <c r="J85" s="373">
        <v>-2.1986193018480451</v>
      </c>
      <c r="K85" s="378">
        <v>1399.9656839999998</v>
      </c>
    </row>
    <row r="86" spans="1:11" x14ac:dyDescent="0.25">
      <c r="A86" s="372">
        <v>39722</v>
      </c>
      <c r="B86" s="373">
        <v>-13950</v>
      </c>
      <c r="C86" s="374">
        <v>-16350.9421</v>
      </c>
      <c r="D86" s="375">
        <v>0.41699684000000004</v>
      </c>
      <c r="E86" s="375">
        <v>-7.9753729999999996E-4</v>
      </c>
      <c r="F86" s="376">
        <v>-9.4165658000000003E-3</v>
      </c>
      <c r="G86" s="373">
        <v>41.699684000000005</v>
      </c>
      <c r="H86" s="377">
        <v>-3.9876865000000004E-2</v>
      </c>
      <c r="I86" s="373">
        <v>-155.53050400000001</v>
      </c>
      <c r="J86" s="373">
        <v>-1.7455852156057481</v>
      </c>
      <c r="K86" s="378">
        <v>1110.2077039999999</v>
      </c>
    </row>
    <row r="87" spans="1:11" x14ac:dyDescent="0.25">
      <c r="A87" s="372">
        <v>39753</v>
      </c>
      <c r="B87" s="373">
        <v>-14250</v>
      </c>
      <c r="C87" s="374">
        <v>-15084.0682</v>
      </c>
      <c r="D87" s="375">
        <v>0.38597585999999995</v>
      </c>
      <c r="E87" s="375">
        <v>-7.6345090000000003E-4</v>
      </c>
      <c r="F87" s="376">
        <v>-9.1868904000000015E-3</v>
      </c>
      <c r="G87" s="373">
        <v>38.597586</v>
      </c>
      <c r="H87" s="377">
        <v>-3.8172545000000002E-2</v>
      </c>
      <c r="I87" s="373">
        <v>-171.77071000000001</v>
      </c>
      <c r="J87" s="373">
        <v>-1.494594934976043</v>
      </c>
      <c r="K87" s="378">
        <v>1037.8169289999998</v>
      </c>
    </row>
    <row r="88" spans="1:11" x14ac:dyDescent="0.25">
      <c r="A88" s="372">
        <v>39783</v>
      </c>
      <c r="B88" s="373">
        <v>-13950</v>
      </c>
      <c r="C88" s="374">
        <v>-14919.4159</v>
      </c>
      <c r="D88" s="375">
        <v>0.38052016</v>
      </c>
      <c r="E88" s="375">
        <v>-7.5518010000000008E-4</v>
      </c>
      <c r="F88" s="376">
        <v>-9.8818518999999987E-3</v>
      </c>
      <c r="G88" s="373">
        <v>38.052016000000002</v>
      </c>
      <c r="H88" s="377">
        <v>-3.7759004999999998E-2</v>
      </c>
      <c r="I88" s="373">
        <v>-185.429261</v>
      </c>
      <c r="J88" s="373">
        <v>-1.4211523613963011</v>
      </c>
      <c r="K88" s="378">
        <v>1037.5172210000001</v>
      </c>
    </row>
    <row r="89" spans="1:11" x14ac:dyDescent="0.25">
      <c r="A89" s="372">
        <v>39814</v>
      </c>
      <c r="B89" s="373">
        <v>-11796</v>
      </c>
      <c r="C89" s="374">
        <v>-14566.435800000001</v>
      </c>
      <c r="D89" s="375">
        <v>0.36520805000000001</v>
      </c>
      <c r="E89" s="375">
        <v>-6.8650260000000006E-4</v>
      </c>
      <c r="F89" s="376">
        <v>-1.04847242E-2</v>
      </c>
      <c r="G89" s="373">
        <v>36.520805000000003</v>
      </c>
      <c r="H89" s="377">
        <v>-3.4325129999999995E-2</v>
      </c>
      <c r="I89" s="373">
        <v>-176.54243</v>
      </c>
      <c r="J89" s="373">
        <v>-1.4231414099931499</v>
      </c>
      <c r="K89" s="378">
        <v>1026.529929</v>
      </c>
    </row>
    <row r="90" spans="1:11" x14ac:dyDescent="0.25">
      <c r="A90" s="372">
        <v>39845</v>
      </c>
      <c r="B90" s="373">
        <v>-11796</v>
      </c>
      <c r="C90" s="374">
        <v>-13429.809200000002</v>
      </c>
      <c r="D90" s="375">
        <v>0.34086898000000004</v>
      </c>
      <c r="E90" s="375">
        <v>-6.5565770000000005E-4</v>
      </c>
      <c r="F90" s="376">
        <v>-9.179180700000001E-3</v>
      </c>
      <c r="G90" s="373">
        <v>34.086897999999998</v>
      </c>
      <c r="H90" s="377">
        <v>-3.2782884999999998E-2</v>
      </c>
      <c r="I90" s="373">
        <v>-161.54741799999999</v>
      </c>
      <c r="J90" s="373">
        <v>-1.3381379876796662</v>
      </c>
      <c r="K90" s="378">
        <v>957.45991300000003</v>
      </c>
    </row>
    <row r="91" spans="1:11" x14ac:dyDescent="0.25">
      <c r="A91" s="372">
        <v>39873</v>
      </c>
      <c r="B91" s="373">
        <v>-7890</v>
      </c>
      <c r="C91" s="374">
        <v>-14853.4344</v>
      </c>
      <c r="D91" s="375">
        <v>0.36673496999999999</v>
      </c>
      <c r="E91" s="375">
        <v>-4.881296E-4</v>
      </c>
      <c r="F91" s="376">
        <v>-1.24324685E-2</v>
      </c>
      <c r="G91" s="373">
        <v>36.673496999999998</v>
      </c>
      <c r="H91" s="377">
        <v>-2.4406480000000001E-2</v>
      </c>
      <c r="I91" s="373">
        <v>-108.797596</v>
      </c>
      <c r="J91" s="373">
        <v>-1.8130551676933548</v>
      </c>
      <c r="K91" s="378">
        <v>1070.34194</v>
      </c>
    </row>
    <row r="92" spans="1:11" x14ac:dyDescent="0.25">
      <c r="A92" s="372">
        <v>39904</v>
      </c>
      <c r="B92" s="373">
        <v>-15010</v>
      </c>
      <c r="C92" s="374">
        <v>-15978.7883</v>
      </c>
      <c r="D92" s="375">
        <v>0.40801472999999999</v>
      </c>
      <c r="E92" s="375">
        <v>-6.2861950000000003E-4</v>
      </c>
      <c r="F92" s="376">
        <v>-7.9206391999999994E-3</v>
      </c>
      <c r="G92" s="373">
        <v>40.801473000000001</v>
      </c>
      <c r="H92" s="377">
        <v>-3.1430975E-2</v>
      </c>
      <c r="I92" s="373">
        <v>-110.76443600000002</v>
      </c>
      <c r="J92" s="373">
        <v>-2.0272470910335372</v>
      </c>
      <c r="K92" s="378">
        <v>1164.559465</v>
      </c>
    </row>
    <row r="93" spans="1:11" x14ac:dyDescent="0.25">
      <c r="A93" s="372">
        <v>39934</v>
      </c>
      <c r="B93" s="373">
        <v>-20151</v>
      </c>
      <c r="C93" s="374">
        <v>-21388.554</v>
      </c>
      <c r="D93" s="375">
        <v>0.54404573000000001</v>
      </c>
      <c r="E93" s="375">
        <v>-8.5125190000000001E-4</v>
      </c>
      <c r="F93" s="376">
        <v>-1.0519419000000002E-2</v>
      </c>
      <c r="G93" s="373">
        <v>54.404572999999999</v>
      </c>
      <c r="H93" s="377">
        <v>-4.2562595000000002E-2</v>
      </c>
      <c r="I93" s="373">
        <v>-151.43373400000002</v>
      </c>
      <c r="J93" s="373">
        <v>-2.714127857631758</v>
      </c>
      <c r="K93" s="378">
        <v>1577.5705539999999</v>
      </c>
    </row>
    <row r="94" spans="1:11" x14ac:dyDescent="0.25">
      <c r="A94" s="372">
        <v>39965</v>
      </c>
      <c r="B94" s="373">
        <v>-14250</v>
      </c>
      <c r="C94" s="374">
        <v>-20074.425899999998</v>
      </c>
      <c r="D94" s="375">
        <v>0.49017869999999997</v>
      </c>
      <c r="E94" s="375">
        <v>-5.556119E-4</v>
      </c>
      <c r="F94" s="376">
        <v>-1.2626521299999999E-2</v>
      </c>
      <c r="G94" s="373">
        <v>49.017869999999995</v>
      </c>
      <c r="H94" s="377">
        <v>-2.7780595000000002E-2</v>
      </c>
      <c r="I94" s="373">
        <v>-101.64136000000002</v>
      </c>
      <c r="J94" s="373">
        <v>-2.7091227926077979</v>
      </c>
      <c r="K94" s="378">
        <v>1496.582118</v>
      </c>
    </row>
    <row r="95" spans="1:11" x14ac:dyDescent="0.25">
      <c r="A95" s="372">
        <v>39995</v>
      </c>
      <c r="B95" s="373">
        <v>-13950</v>
      </c>
      <c r="C95" s="374">
        <v>-20393.337100000001</v>
      </c>
      <c r="D95" s="375">
        <v>0.49579278999999998</v>
      </c>
      <c r="E95" s="375">
        <v>-5.5441460000000002E-4</v>
      </c>
      <c r="F95" s="376">
        <v>-1.3610176599999999E-2</v>
      </c>
      <c r="G95" s="373">
        <v>49.579279</v>
      </c>
      <c r="H95" s="377">
        <v>-2.7720729999999999E-2</v>
      </c>
      <c r="I95" s="373">
        <v>-105.29790199999999</v>
      </c>
      <c r="J95" s="373">
        <v>-2.7537587953456448</v>
      </c>
      <c r="K95" s="378">
        <v>1537.107653</v>
      </c>
    </row>
    <row r="96" spans="1:11" x14ac:dyDescent="0.25">
      <c r="A96" s="372">
        <v>40026</v>
      </c>
      <c r="B96" s="373">
        <v>-14233</v>
      </c>
      <c r="C96" s="374">
        <v>-20106.178599999999</v>
      </c>
      <c r="D96" s="375">
        <v>0.49047856999999995</v>
      </c>
      <c r="E96" s="375">
        <v>-5.8829789999999998E-4</v>
      </c>
      <c r="F96" s="376">
        <v>-1.3689174199999998E-2</v>
      </c>
      <c r="G96" s="373">
        <v>49.047857</v>
      </c>
      <c r="H96" s="377">
        <v>-2.9414895000000003E-2</v>
      </c>
      <c r="I96" s="373">
        <v>-116.17367400000001</v>
      </c>
      <c r="J96" s="373">
        <v>-2.679515400410668</v>
      </c>
      <c r="K96" s="378">
        <v>1533.629396</v>
      </c>
    </row>
    <row r="97" spans="1:11" x14ac:dyDescent="0.25">
      <c r="A97" s="372">
        <v>40057</v>
      </c>
      <c r="B97" s="373">
        <v>-18540</v>
      </c>
      <c r="C97" s="374">
        <v>-19709.173900000002</v>
      </c>
      <c r="D97" s="375">
        <v>0.49625777999999998</v>
      </c>
      <c r="E97" s="375">
        <v>-7.9940209999999998E-4</v>
      </c>
      <c r="F97" s="376">
        <v>-1.1162095E-2</v>
      </c>
      <c r="G97" s="373">
        <v>49.625777999999997</v>
      </c>
      <c r="H97" s="377">
        <v>-3.9970104999999999E-2</v>
      </c>
      <c r="I97" s="373">
        <v>-159.45733300000001</v>
      </c>
      <c r="J97" s="373">
        <v>-2.472126488706361</v>
      </c>
      <c r="K97" s="378">
        <v>1518.9958810000001</v>
      </c>
    </row>
    <row r="98" spans="1:11" x14ac:dyDescent="0.25">
      <c r="A98" s="372">
        <v>40087</v>
      </c>
      <c r="B98" s="373">
        <v>-13950</v>
      </c>
      <c r="C98" s="374">
        <v>-15443.8578</v>
      </c>
      <c r="D98" s="375">
        <v>0.38550284999999995</v>
      </c>
      <c r="E98" s="375">
        <v>-6.0266790000000007E-4</v>
      </c>
      <c r="F98" s="376">
        <v>-9.2451184999999998E-3</v>
      </c>
      <c r="G98" s="373">
        <v>38.550285000000002</v>
      </c>
      <c r="H98" s="377">
        <v>-3.0133395E-2</v>
      </c>
      <c r="I98" s="373">
        <v>-123.461979</v>
      </c>
      <c r="J98" s="373">
        <v>-1.9513867214236762</v>
      </c>
      <c r="K98" s="378">
        <v>1203.7963909999999</v>
      </c>
    </row>
    <row r="99" spans="1:11" x14ac:dyDescent="0.25">
      <c r="A99" s="372">
        <v>40118</v>
      </c>
      <c r="B99" s="373">
        <v>-14250</v>
      </c>
      <c r="C99" s="374">
        <v>-14249.389500000001</v>
      </c>
      <c r="D99" s="375">
        <v>0.35937232000000002</v>
      </c>
      <c r="E99" s="375">
        <v>-5.9199239999999998E-4</v>
      </c>
      <c r="F99" s="376">
        <v>-9.4192778999999983E-3</v>
      </c>
      <c r="G99" s="373">
        <v>35.937232000000002</v>
      </c>
      <c r="H99" s="377">
        <v>-2.959962E-2</v>
      </c>
      <c r="I99" s="373">
        <v>-140.11862299999999</v>
      </c>
      <c r="J99" s="373">
        <v>-1.7145122518822682</v>
      </c>
      <c r="K99" s="378">
        <v>1122.3954390000001</v>
      </c>
    </row>
    <row r="100" spans="1:11" x14ac:dyDescent="0.25">
      <c r="A100" s="372">
        <v>40148</v>
      </c>
      <c r="B100" s="373">
        <v>-13950</v>
      </c>
      <c r="C100" s="374">
        <v>-14106.7796</v>
      </c>
      <c r="D100" s="375">
        <v>0.35642860999999998</v>
      </c>
      <c r="E100" s="375">
        <v>-5.9698729999999999E-4</v>
      </c>
      <c r="F100" s="376">
        <v>-1.0416463799999999E-2</v>
      </c>
      <c r="G100" s="373">
        <v>35.642861000000003</v>
      </c>
      <c r="H100" s="377">
        <v>-2.9849364999999999E-2</v>
      </c>
      <c r="I100" s="373">
        <v>-153.83882299999999</v>
      </c>
      <c r="J100" s="373">
        <v>-1.651503080082132</v>
      </c>
      <c r="K100" s="378">
        <v>1121.9765869999999</v>
      </c>
    </row>
    <row r="101" spans="1:11" x14ac:dyDescent="0.25">
      <c r="A101" s="372">
        <v>40179</v>
      </c>
      <c r="B101" s="373">
        <v>-11796</v>
      </c>
      <c r="C101" s="374">
        <v>-13776.6729</v>
      </c>
      <c r="D101" s="375">
        <v>0.34361776000000005</v>
      </c>
      <c r="E101" s="375">
        <v>-5.4459060000000006E-4</v>
      </c>
      <c r="F101" s="376">
        <v>-1.1141180300000001E-2</v>
      </c>
      <c r="G101" s="373">
        <v>34.361775999999999</v>
      </c>
      <c r="H101" s="377">
        <v>-2.7229530000000002E-2</v>
      </c>
      <c r="I101" s="373">
        <v>-146.91195400000001</v>
      </c>
      <c r="J101" s="373">
        <v>-1.6336706365502991</v>
      </c>
      <c r="K101" s="378">
        <v>1108.5459699999999</v>
      </c>
    </row>
    <row r="102" spans="1:11" x14ac:dyDescent="0.25">
      <c r="A102" s="372">
        <v>40210</v>
      </c>
      <c r="B102" s="373">
        <v>-11796</v>
      </c>
      <c r="C102" s="374">
        <v>-12673.119700000001</v>
      </c>
      <c r="D102" s="375">
        <v>0.31943377000000001</v>
      </c>
      <c r="E102" s="375">
        <v>-5.1266970000000002E-4</v>
      </c>
      <c r="F102" s="376">
        <v>-9.6474684999999991E-3</v>
      </c>
      <c r="G102" s="373">
        <v>31.943377000000002</v>
      </c>
      <c r="H102" s="377">
        <v>-2.5633484999999998E-2</v>
      </c>
      <c r="I102" s="373">
        <v>-131.76664</v>
      </c>
      <c r="J102" s="373">
        <v>-1.5301210130047911</v>
      </c>
      <c r="K102" s="378">
        <v>1029.8102469999999</v>
      </c>
    </row>
    <row r="103" spans="1:11" x14ac:dyDescent="0.25">
      <c r="A103" s="372">
        <v>40238</v>
      </c>
      <c r="B103" s="373">
        <v>-7890</v>
      </c>
      <c r="C103" s="374">
        <v>-14014.036599999999</v>
      </c>
      <c r="D103" s="375">
        <v>0.33534744999999999</v>
      </c>
      <c r="E103" s="375">
        <v>-2.8919150000000001E-4</v>
      </c>
      <c r="F103" s="376">
        <v>-1.28374135E-2</v>
      </c>
      <c r="G103" s="373">
        <v>33.534745000000001</v>
      </c>
      <c r="H103" s="377">
        <v>-1.4459575000000001E-2</v>
      </c>
      <c r="I103" s="373">
        <v>-67.877488</v>
      </c>
      <c r="J103" s="373">
        <v>-1.9672238193018459</v>
      </c>
      <c r="K103" s="378">
        <v>1149.5155090000001</v>
      </c>
    </row>
    <row r="104" spans="1:11" x14ac:dyDescent="0.25">
      <c r="A104" s="372">
        <v>40269</v>
      </c>
      <c r="B104" s="373">
        <v>-15010</v>
      </c>
      <c r="C104" s="374">
        <v>-15235.9728</v>
      </c>
      <c r="D104" s="375">
        <v>0.36271307000000003</v>
      </c>
      <c r="E104" s="375">
        <v>-5.0044919999999999E-4</v>
      </c>
      <c r="F104" s="376">
        <v>-6.4770801000000001E-3</v>
      </c>
      <c r="G104" s="373">
        <v>36.271307</v>
      </c>
      <c r="H104" s="377">
        <v>-2.5022459999999996E-2</v>
      </c>
      <c r="I104" s="373">
        <v>-97.47300199999998</v>
      </c>
      <c r="J104" s="373">
        <v>-2.081512388774803</v>
      </c>
      <c r="K104" s="378">
        <v>1263.5116129999999</v>
      </c>
    </row>
    <row r="105" spans="1:11" x14ac:dyDescent="0.25">
      <c r="A105" s="372">
        <v>40299</v>
      </c>
      <c r="B105" s="373">
        <v>-20151</v>
      </c>
      <c r="C105" s="374">
        <v>-20327.347600000001</v>
      </c>
      <c r="D105" s="375">
        <v>0.48832965</v>
      </c>
      <c r="E105" s="375">
        <v>-6.2040990000000002E-4</v>
      </c>
      <c r="F105" s="376">
        <v>-8.8098645999999999E-3</v>
      </c>
      <c r="G105" s="373">
        <v>48.832965000000002</v>
      </c>
      <c r="H105" s="377">
        <v>-3.1020494999999999E-2</v>
      </c>
      <c r="I105" s="373">
        <v>-117.808027</v>
      </c>
      <c r="J105" s="373">
        <v>-2.8348254620123203</v>
      </c>
      <c r="K105" s="378">
        <v>1702.4327540000002</v>
      </c>
    </row>
    <row r="106" spans="1:11" x14ac:dyDescent="0.25">
      <c r="A106" s="372">
        <v>40330</v>
      </c>
      <c r="B106" s="373">
        <v>-14250</v>
      </c>
      <c r="C106" s="374">
        <v>-19118.220799999999</v>
      </c>
      <c r="D106" s="375">
        <v>0.44148208</v>
      </c>
      <c r="E106" s="375">
        <v>-3.6277200000000003E-4</v>
      </c>
      <c r="F106" s="376">
        <v>-1.11650723E-2</v>
      </c>
      <c r="G106" s="373">
        <v>44.148207999999997</v>
      </c>
      <c r="H106" s="377">
        <v>-1.8138599999999998E-2</v>
      </c>
      <c r="I106" s="373">
        <v>-69.952232999999993</v>
      </c>
      <c r="J106" s="373">
        <v>-2.796628336755643</v>
      </c>
      <c r="K106" s="378">
        <v>1615.823341</v>
      </c>
    </row>
    <row r="107" spans="1:11" x14ac:dyDescent="0.25">
      <c r="A107" s="372">
        <v>40360</v>
      </c>
      <c r="B107" s="373">
        <v>-13950</v>
      </c>
      <c r="C107" s="374">
        <v>-19421.081099999999</v>
      </c>
      <c r="D107" s="375">
        <v>0.44706620000000002</v>
      </c>
      <c r="E107" s="375">
        <v>-3.6111870000000003E-4</v>
      </c>
      <c r="F107" s="376">
        <v>-1.2217035099999999E-2</v>
      </c>
      <c r="G107" s="373">
        <v>44.706620000000001</v>
      </c>
      <c r="H107" s="377">
        <v>-1.8055934999999999E-2</v>
      </c>
      <c r="I107" s="373">
        <v>-72.364412000000002</v>
      </c>
      <c r="J107" s="373">
        <v>-2.8440889801505733</v>
      </c>
      <c r="K107" s="378">
        <v>1658.9670870000002</v>
      </c>
    </row>
    <row r="108" spans="1:11" x14ac:dyDescent="0.25">
      <c r="A108" s="372">
        <v>40391</v>
      </c>
      <c r="B108" s="373">
        <v>-14233</v>
      </c>
      <c r="C108" s="374">
        <v>-19155.3603</v>
      </c>
      <c r="D108" s="375">
        <v>0.44327317999999999</v>
      </c>
      <c r="E108" s="375">
        <v>-3.9418089999999998E-4</v>
      </c>
      <c r="F108" s="376">
        <v>-1.2412525899999999E-2</v>
      </c>
      <c r="G108" s="373">
        <v>44.327317999999998</v>
      </c>
      <c r="H108" s="377">
        <v>-1.9709045000000001E-2</v>
      </c>
      <c r="I108" s="373">
        <v>-82.260854000000009</v>
      </c>
      <c r="J108" s="373">
        <v>-2.7800999315537291</v>
      </c>
      <c r="K108" s="378">
        <v>1652.0023210000002</v>
      </c>
    </row>
    <row r="109" spans="1:11" x14ac:dyDescent="0.25">
      <c r="A109" s="372">
        <v>40422</v>
      </c>
      <c r="B109" s="373">
        <v>-18540</v>
      </c>
      <c r="C109" s="374">
        <v>-18730.327000000001</v>
      </c>
      <c r="D109" s="375">
        <v>0.44755398999999996</v>
      </c>
      <c r="E109" s="375">
        <v>-5.8858990000000002E-4</v>
      </c>
      <c r="F109" s="376">
        <v>-9.8530872000000026E-3</v>
      </c>
      <c r="G109" s="373">
        <v>44.755399000000004</v>
      </c>
      <c r="H109" s="377">
        <v>-2.9429494999999996E-2</v>
      </c>
      <c r="I109" s="373">
        <v>-124.96397999999999</v>
      </c>
      <c r="J109" s="373">
        <v>-2.5963780971937021</v>
      </c>
      <c r="K109" s="378">
        <v>1630.73072</v>
      </c>
    </row>
    <row r="110" spans="1:11" x14ac:dyDescent="0.25">
      <c r="A110" s="372">
        <v>40452</v>
      </c>
      <c r="B110" s="373">
        <v>-13950</v>
      </c>
      <c r="C110" s="374">
        <v>-14679.766800000001</v>
      </c>
      <c r="D110" s="375">
        <v>0.34817254000000003</v>
      </c>
      <c r="E110" s="375">
        <v>-4.4088120000000002E-4</v>
      </c>
      <c r="F110" s="376">
        <v>-8.2765063E-3</v>
      </c>
      <c r="G110" s="373">
        <v>34.817253999999998</v>
      </c>
      <c r="H110" s="377">
        <v>-2.2044060000000001E-2</v>
      </c>
      <c r="I110" s="373">
        <v>-95.98809700000001</v>
      </c>
      <c r="J110" s="373">
        <v>-2.0470915811088291</v>
      </c>
      <c r="K110" s="378">
        <v>1290.9352749999998</v>
      </c>
    </row>
    <row r="111" spans="1:11" x14ac:dyDescent="0.25">
      <c r="A111" s="372">
        <v>40483</v>
      </c>
      <c r="B111" s="373">
        <v>-14250</v>
      </c>
      <c r="C111" s="374">
        <v>-13561.4292</v>
      </c>
      <c r="D111" s="375">
        <v>0.32643886999999999</v>
      </c>
      <c r="E111" s="375">
        <v>-4.4113689999999999E-4</v>
      </c>
      <c r="F111" s="376">
        <v>-8.7957796000000012E-3</v>
      </c>
      <c r="G111" s="373">
        <v>32.643886999999999</v>
      </c>
      <c r="H111" s="377">
        <v>-2.2056844999999999E-2</v>
      </c>
      <c r="I111" s="373">
        <v>-111.634889</v>
      </c>
      <c r="J111" s="373">
        <v>-1.8302798083504441</v>
      </c>
      <c r="K111" s="378">
        <v>1203.356387</v>
      </c>
    </row>
    <row r="112" spans="1:11" x14ac:dyDescent="0.25">
      <c r="A112" s="372">
        <v>40513</v>
      </c>
      <c r="B112" s="373">
        <v>-13950</v>
      </c>
      <c r="C112" s="374">
        <v>-13439.197200000001</v>
      </c>
      <c r="D112" s="375">
        <v>0.32524948999999997</v>
      </c>
      <c r="E112" s="375">
        <v>-4.5076829999999999E-4</v>
      </c>
      <c r="F112" s="376">
        <v>-1.00153664E-2</v>
      </c>
      <c r="G112" s="373">
        <v>32.524948999999999</v>
      </c>
      <c r="H112" s="377">
        <v>-2.2538414999999999E-2</v>
      </c>
      <c r="I112" s="373">
        <v>-124.05815800000001</v>
      </c>
      <c r="J112" s="373">
        <v>-1.7810401095140238</v>
      </c>
      <c r="K112" s="378">
        <v>1203.5486430000001</v>
      </c>
    </row>
    <row r="113" spans="1:11" x14ac:dyDescent="0.25">
      <c r="A113" s="372">
        <v>40544</v>
      </c>
      <c r="B113" s="373">
        <v>-11796</v>
      </c>
      <c r="C113" s="374">
        <v>-13131.11</v>
      </c>
      <c r="D113" s="375">
        <v>0.31465647000000002</v>
      </c>
      <c r="E113" s="375">
        <v>-4.1007190000000001E-4</v>
      </c>
      <c r="F113" s="376">
        <v>-1.0850090600000001E-2</v>
      </c>
      <c r="G113" s="373">
        <v>31.465646999999997</v>
      </c>
      <c r="H113" s="377">
        <v>-2.0503594999999999E-2</v>
      </c>
      <c r="I113" s="373">
        <v>-118.148347</v>
      </c>
      <c r="J113" s="373">
        <v>-1.7552542094455839</v>
      </c>
      <c r="K113" s="378">
        <v>1187.4621930000001</v>
      </c>
    </row>
    <row r="114" spans="1:11" x14ac:dyDescent="0.25">
      <c r="A114" s="372">
        <v>40575</v>
      </c>
      <c r="B114" s="373">
        <v>-11796</v>
      </c>
      <c r="C114" s="374">
        <v>-12091.104300000001</v>
      </c>
      <c r="D114" s="375">
        <v>0.28896608000000001</v>
      </c>
      <c r="E114" s="375">
        <v>-3.932346E-4</v>
      </c>
      <c r="F114" s="376">
        <v>-8.9719628000000003E-3</v>
      </c>
      <c r="G114" s="373">
        <v>28.896608000000001</v>
      </c>
      <c r="H114" s="377">
        <v>-1.9661729999999999E-2</v>
      </c>
      <c r="I114" s="373">
        <v>-109.515512</v>
      </c>
      <c r="J114" s="373">
        <v>-1.6210825462012239</v>
      </c>
      <c r="K114" s="378">
        <v>1103.3443029999999</v>
      </c>
    </row>
    <row r="115" spans="1:11" x14ac:dyDescent="0.25">
      <c r="A115" s="372">
        <v>40603</v>
      </c>
      <c r="B115" s="373">
        <v>-7890</v>
      </c>
      <c r="C115" s="374">
        <v>-13473.1466</v>
      </c>
      <c r="D115" s="375">
        <v>0.30933464999999999</v>
      </c>
      <c r="E115" s="375">
        <v>-2.2227979999999998E-4</v>
      </c>
      <c r="F115" s="376">
        <v>-1.17405828E-2</v>
      </c>
      <c r="G115" s="373">
        <v>30.933465000000002</v>
      </c>
      <c r="H115" s="377">
        <v>-1.1113989999999999E-2</v>
      </c>
      <c r="I115" s="373">
        <v>-56.291375000000009</v>
      </c>
      <c r="J115" s="373">
        <v>-1.9991783709787789</v>
      </c>
      <c r="K115" s="378">
        <v>1239.787695</v>
      </c>
    </row>
    <row r="116" spans="1:11" x14ac:dyDescent="0.25">
      <c r="A116" s="372">
        <v>40634</v>
      </c>
      <c r="B116" s="373">
        <v>-15010</v>
      </c>
      <c r="C116" s="374">
        <v>-14445.4697</v>
      </c>
      <c r="D116" s="375">
        <v>0.3223917</v>
      </c>
      <c r="E116" s="375">
        <v>-4.1134280000000004E-4</v>
      </c>
      <c r="F116" s="376">
        <v>-5.1841744999999995E-3</v>
      </c>
      <c r="G116" s="373">
        <v>32.239170000000001</v>
      </c>
      <c r="H116" s="377">
        <v>-2.0567139999999998E-2</v>
      </c>
      <c r="I116" s="373">
        <v>-88.400358999999995</v>
      </c>
      <c r="J116" s="373">
        <v>-2.0774633812457162</v>
      </c>
      <c r="K116" s="378">
        <v>1342.31141</v>
      </c>
    </row>
    <row r="117" spans="1:11" x14ac:dyDescent="0.25">
      <c r="A117" s="372">
        <v>40664</v>
      </c>
      <c r="B117" s="373">
        <v>-20151</v>
      </c>
      <c r="C117" s="374">
        <v>-19327.065599999998</v>
      </c>
      <c r="D117" s="375">
        <v>0.43033527999999999</v>
      </c>
      <c r="E117" s="375">
        <v>-5.5761869999999998E-4</v>
      </c>
      <c r="F117" s="376">
        <v>-6.8890729000000012E-3</v>
      </c>
      <c r="G117" s="373">
        <v>43.033528000000004</v>
      </c>
      <c r="H117" s="377">
        <v>-2.7880934999999999E-2</v>
      </c>
      <c r="I117" s="373">
        <v>-120.616715</v>
      </c>
      <c r="J117" s="373">
        <v>-2.7812314852840441</v>
      </c>
      <c r="K117" s="378">
        <v>1811.267499</v>
      </c>
    </row>
    <row r="118" spans="1:11" x14ac:dyDescent="0.25">
      <c r="A118" s="372">
        <v>40695</v>
      </c>
      <c r="B118" s="373">
        <v>-14250</v>
      </c>
      <c r="C118" s="374">
        <v>-18164.133999999998</v>
      </c>
      <c r="D118" s="375">
        <v>0.38712932999999999</v>
      </c>
      <c r="E118" s="375">
        <v>-3.2108990000000002E-4</v>
      </c>
      <c r="F118" s="376">
        <v>-9.1486201999999989E-3</v>
      </c>
      <c r="G118" s="373">
        <v>38.712933</v>
      </c>
      <c r="H118" s="377">
        <v>-1.6054494999999998E-2</v>
      </c>
      <c r="I118" s="373">
        <v>-70.323512999999991</v>
      </c>
      <c r="J118" s="373">
        <v>-2.733414921286784</v>
      </c>
      <c r="K118" s="378">
        <v>1716.7033730000001</v>
      </c>
    </row>
    <row r="119" spans="1:11" x14ac:dyDescent="0.25">
      <c r="A119" s="372">
        <v>40725</v>
      </c>
      <c r="B119" s="373">
        <v>-13950</v>
      </c>
      <c r="C119" s="374">
        <v>-18458.1149</v>
      </c>
      <c r="D119" s="375">
        <v>0.39183928000000001</v>
      </c>
      <c r="E119" s="375">
        <v>-3.1439870000000004E-4</v>
      </c>
      <c r="F119" s="376">
        <v>-1.0093070499999999E-2</v>
      </c>
      <c r="G119" s="373">
        <v>39.183928000000002</v>
      </c>
      <c r="H119" s="377">
        <v>-1.5719935000000001E-2</v>
      </c>
      <c r="I119" s="373">
        <v>-71.346100000000007</v>
      </c>
      <c r="J119" s="373">
        <v>-2.7843523613963033</v>
      </c>
      <c r="K119" s="378">
        <v>1761.1644179999998</v>
      </c>
    </row>
    <row r="120" spans="1:11" x14ac:dyDescent="0.25">
      <c r="A120" s="372">
        <v>40756</v>
      </c>
      <c r="B120" s="373">
        <v>-14233</v>
      </c>
      <c r="C120" s="374">
        <v>-18218.293900000001</v>
      </c>
      <c r="D120" s="375">
        <v>0.38881132000000002</v>
      </c>
      <c r="E120" s="375">
        <v>-3.3957529999999994E-4</v>
      </c>
      <c r="F120" s="376">
        <v>-1.0280720900000002E-2</v>
      </c>
      <c r="G120" s="373">
        <v>38.881132000000001</v>
      </c>
      <c r="H120" s="377">
        <v>-1.6978765E-2</v>
      </c>
      <c r="I120" s="373">
        <v>-80.076452999999987</v>
      </c>
      <c r="J120" s="373">
        <v>-2.7296796714578968</v>
      </c>
      <c r="K120" s="378">
        <v>1752.7470189999999</v>
      </c>
    </row>
    <row r="121" spans="1:11" x14ac:dyDescent="0.25">
      <c r="A121" s="372">
        <v>40787</v>
      </c>
      <c r="B121" s="373">
        <v>-18540</v>
      </c>
      <c r="C121" s="374">
        <v>-17814.6021</v>
      </c>
      <c r="D121" s="375">
        <v>0.39407001000000003</v>
      </c>
      <c r="E121" s="375">
        <v>-5.1610679999999996E-4</v>
      </c>
      <c r="F121" s="376">
        <v>-7.9248692999999981E-3</v>
      </c>
      <c r="G121" s="373">
        <v>39.407001000000001</v>
      </c>
      <c r="H121" s="377">
        <v>-2.5805340000000003E-2</v>
      </c>
      <c r="I121" s="373">
        <v>-124.066631</v>
      </c>
      <c r="J121" s="373">
        <v>-2.5599247091033459</v>
      </c>
      <c r="K121" s="378">
        <v>1730.003933</v>
      </c>
    </row>
    <row r="122" spans="1:11" x14ac:dyDescent="0.25">
      <c r="A122" s="372">
        <v>40817</v>
      </c>
      <c r="B122" s="373">
        <v>-13950</v>
      </c>
      <c r="C122" s="374">
        <v>-13966.2117</v>
      </c>
      <c r="D122" s="375">
        <v>0.30650970999999999</v>
      </c>
      <c r="E122" s="375">
        <v>-3.8347359999999994E-4</v>
      </c>
      <c r="F122" s="376">
        <v>-6.7304949999999995E-3</v>
      </c>
      <c r="G122" s="373">
        <v>30.650970999999998</v>
      </c>
      <c r="H122" s="377">
        <v>-1.9173680000000002E-2</v>
      </c>
      <c r="I122" s="373">
        <v>-94.308385000000015</v>
      </c>
      <c r="J122" s="373">
        <v>-2.0200394250513316</v>
      </c>
      <c r="K122" s="378">
        <v>1367.7519259999999</v>
      </c>
    </row>
    <row r="123" spans="1:11" x14ac:dyDescent="0.25">
      <c r="A123" s="372">
        <v>40848</v>
      </c>
      <c r="B123" s="373">
        <v>-14250</v>
      </c>
      <c r="C123" s="374">
        <v>-12942.126900000001</v>
      </c>
      <c r="D123" s="375">
        <v>0.28768368999999999</v>
      </c>
      <c r="E123" s="375">
        <v>-3.7676850000000004E-4</v>
      </c>
      <c r="F123" s="376">
        <v>-7.2340332999999996E-3</v>
      </c>
      <c r="G123" s="373">
        <v>28.768369</v>
      </c>
      <c r="H123" s="377">
        <v>-1.8838424999999999E-2</v>
      </c>
      <c r="I123" s="373">
        <v>-107.53226699999999</v>
      </c>
      <c r="J123" s="373">
        <v>-1.8259583846680278</v>
      </c>
      <c r="K123" s="378">
        <v>1277.7360699999999</v>
      </c>
    </row>
    <row r="124" spans="1:11" x14ac:dyDescent="0.25">
      <c r="A124" s="372">
        <v>40878</v>
      </c>
      <c r="B124" s="373">
        <v>-13950</v>
      </c>
      <c r="C124" s="374">
        <v>-12846.530900000002</v>
      </c>
      <c r="D124" s="375">
        <v>0.28665870999999998</v>
      </c>
      <c r="E124" s="375">
        <v>-3.7810649999999997E-4</v>
      </c>
      <c r="F124" s="376">
        <v>-8.3770789000000012E-3</v>
      </c>
      <c r="G124" s="373">
        <v>28.665870999999999</v>
      </c>
      <c r="H124" s="377">
        <v>-1.8905325000000001E-2</v>
      </c>
      <c r="I124" s="373">
        <v>-117.18830700000001</v>
      </c>
      <c r="J124" s="373">
        <v>-1.791431622176584</v>
      </c>
      <c r="K124" s="378">
        <v>1279.5531619999999</v>
      </c>
    </row>
    <row r="125" spans="1:11" x14ac:dyDescent="0.25">
      <c r="A125" s="372">
        <v>40909</v>
      </c>
      <c r="B125" s="373">
        <v>-11796</v>
      </c>
      <c r="C125" s="374">
        <v>-12557.6765</v>
      </c>
      <c r="D125" s="375">
        <v>0.27713824000000004</v>
      </c>
      <c r="E125" s="375">
        <v>-3.3819489999999998E-4</v>
      </c>
      <c r="F125" s="376">
        <v>-9.2310120000000002E-3</v>
      </c>
      <c r="G125" s="373">
        <v>27.713823999999999</v>
      </c>
      <c r="H125" s="377">
        <v>-1.6909745E-2</v>
      </c>
      <c r="I125" s="373">
        <v>-109.72047499999999</v>
      </c>
      <c r="J125" s="373">
        <v>-1.767217796030113</v>
      </c>
      <c r="K125" s="378">
        <v>1261.0967030000002</v>
      </c>
    </row>
    <row r="126" spans="1:11" x14ac:dyDescent="0.25">
      <c r="A126" s="372">
        <v>40940</v>
      </c>
      <c r="B126" s="373">
        <v>-11796</v>
      </c>
      <c r="C126" s="374">
        <v>-11896.323999999999</v>
      </c>
      <c r="D126" s="375">
        <v>0.26669515999999999</v>
      </c>
      <c r="E126" s="375">
        <v>-3.090398E-4</v>
      </c>
      <c r="F126" s="376">
        <v>-8.4275127000000005E-3</v>
      </c>
      <c r="G126" s="373">
        <v>26.669516000000002</v>
      </c>
      <c r="H126" s="377">
        <v>-1.5451990000000001E-2</v>
      </c>
      <c r="I126" s="373">
        <v>-94.195625000000007</v>
      </c>
      <c r="J126" s="373">
        <v>-1.708534428473639</v>
      </c>
      <c r="K126" s="378">
        <v>1204.4519069999999</v>
      </c>
    </row>
    <row r="127" spans="1:11" x14ac:dyDescent="0.25">
      <c r="A127" s="372">
        <v>40969</v>
      </c>
      <c r="B127" s="373">
        <v>-7890</v>
      </c>
      <c r="C127" s="374">
        <v>-12810.5506</v>
      </c>
      <c r="D127" s="375">
        <v>0.27741797000000001</v>
      </c>
      <c r="E127" s="375">
        <v>-1.424509E-4</v>
      </c>
      <c r="F127" s="376">
        <v>-1.0615673900000001E-2</v>
      </c>
      <c r="G127" s="373">
        <v>27.741796999999998</v>
      </c>
      <c r="H127" s="377">
        <v>-7.1225450000000001E-3</v>
      </c>
      <c r="I127" s="373">
        <v>-39.448855000000009</v>
      </c>
      <c r="J127" s="373">
        <v>-1.9922770704996569</v>
      </c>
      <c r="K127" s="378">
        <v>1307.8861929999998</v>
      </c>
    </row>
    <row r="128" spans="1:11" x14ac:dyDescent="0.25">
      <c r="A128" s="372">
        <v>41000</v>
      </c>
      <c r="B128" s="373">
        <v>-15010</v>
      </c>
      <c r="C128" s="374">
        <v>-13705.611400000002</v>
      </c>
      <c r="D128" s="375">
        <v>0.28652089000000003</v>
      </c>
      <c r="E128" s="375">
        <v>-3.1251220000000005E-4</v>
      </c>
      <c r="F128" s="376">
        <v>-3.8524232999999995E-3</v>
      </c>
      <c r="G128" s="373">
        <v>28.652089</v>
      </c>
      <c r="H128" s="377">
        <v>-1.5625609999999998E-2</v>
      </c>
      <c r="I128" s="373">
        <v>-72.866752999999989</v>
      </c>
      <c r="J128" s="373">
        <v>-2.0662291581108763</v>
      </c>
      <c r="K128" s="378">
        <v>1410.5241169999999</v>
      </c>
    </row>
    <row r="129" spans="1:11" x14ac:dyDescent="0.25">
      <c r="A129" s="372">
        <v>41030</v>
      </c>
      <c r="B129" s="373">
        <v>-20151</v>
      </c>
      <c r="C129" s="374">
        <v>-18341.382600000001</v>
      </c>
      <c r="D129" s="375">
        <v>0.38272035000000004</v>
      </c>
      <c r="E129" s="375">
        <v>-4.2501970000000003E-4</v>
      </c>
      <c r="F129" s="376">
        <v>-5.1188877999999993E-3</v>
      </c>
      <c r="G129" s="373">
        <v>38.272035000000002</v>
      </c>
      <c r="H129" s="377">
        <v>-2.1250985000000003E-2</v>
      </c>
      <c r="I129" s="373">
        <v>-99.696656000000004</v>
      </c>
      <c r="J129" s="373">
        <v>-2.7639772758384651</v>
      </c>
      <c r="K129" s="378">
        <v>1902.1808980000001</v>
      </c>
    </row>
    <row r="130" spans="1:11" x14ac:dyDescent="0.25">
      <c r="A130" s="372">
        <v>41061</v>
      </c>
      <c r="B130" s="373">
        <v>-14250</v>
      </c>
      <c r="C130" s="374">
        <v>-17254.068199999998</v>
      </c>
      <c r="D130" s="375">
        <v>0.34425008999999995</v>
      </c>
      <c r="E130" s="375">
        <v>-2.1660800000000002E-4</v>
      </c>
      <c r="F130" s="376">
        <v>-7.4547963999999998E-3</v>
      </c>
      <c r="G130" s="373">
        <v>34.425009000000003</v>
      </c>
      <c r="H130" s="377">
        <v>-1.08304E-2</v>
      </c>
      <c r="I130" s="373">
        <v>-50.682753999999989</v>
      </c>
      <c r="J130" s="373">
        <v>-2.699710609171794</v>
      </c>
      <c r="K130" s="378">
        <v>1805.004633</v>
      </c>
    </row>
    <row r="131" spans="1:11" x14ac:dyDescent="0.25">
      <c r="A131" s="372">
        <v>41091</v>
      </c>
      <c r="B131" s="373">
        <v>-13950</v>
      </c>
      <c r="C131" s="374">
        <v>-17561.363000000001</v>
      </c>
      <c r="D131" s="375">
        <v>0.34928800999999998</v>
      </c>
      <c r="E131" s="375">
        <v>-2.0761210000000006E-4</v>
      </c>
      <c r="F131" s="376">
        <v>-8.396957E-3</v>
      </c>
      <c r="G131" s="373">
        <v>34.928801</v>
      </c>
      <c r="H131" s="377">
        <v>-1.0380605000000001E-2</v>
      </c>
      <c r="I131" s="373">
        <v>-50.138587999999999</v>
      </c>
      <c r="J131" s="373">
        <v>-2.753644626967823</v>
      </c>
      <c r="K131" s="378">
        <v>1851.0950710000002</v>
      </c>
    </row>
    <row r="132" spans="1:11" x14ac:dyDescent="0.25">
      <c r="A132" s="372">
        <v>41122</v>
      </c>
      <c r="B132" s="373">
        <v>-14233</v>
      </c>
      <c r="C132" s="374">
        <v>-17345.5661</v>
      </c>
      <c r="D132" s="375">
        <v>0.34710925999999998</v>
      </c>
      <c r="E132" s="375">
        <v>-2.3069019999999999E-4</v>
      </c>
      <c r="F132" s="376">
        <v>-8.6391873999999997E-3</v>
      </c>
      <c r="G132" s="373">
        <v>34.710926000000001</v>
      </c>
      <c r="H132" s="377">
        <v>-1.1534510000000001E-2</v>
      </c>
      <c r="I132" s="373">
        <v>-58.131551000000002</v>
      </c>
      <c r="J132" s="373">
        <v>-2.7036145106091678</v>
      </c>
      <c r="K132" s="378">
        <v>1842.5953830000001</v>
      </c>
    </row>
    <row r="133" spans="1:11" x14ac:dyDescent="0.25">
      <c r="A133" s="372">
        <v>41153</v>
      </c>
      <c r="B133" s="373">
        <v>-18540</v>
      </c>
      <c r="C133" s="374">
        <v>-16952.9722</v>
      </c>
      <c r="D133" s="375">
        <v>0.35223751999999997</v>
      </c>
      <c r="E133" s="375">
        <v>-3.9226680000000006E-4</v>
      </c>
      <c r="F133" s="376">
        <v>-6.3744372999999998E-3</v>
      </c>
      <c r="G133" s="373">
        <v>35.223751999999998</v>
      </c>
      <c r="H133" s="377">
        <v>-1.961334E-2</v>
      </c>
      <c r="I133" s="373">
        <v>-101.88276999999999</v>
      </c>
      <c r="J133" s="373">
        <v>-2.5475515400410682</v>
      </c>
      <c r="K133" s="378">
        <v>1816.2075420000001</v>
      </c>
    </row>
    <row r="134" spans="1:11" x14ac:dyDescent="0.25">
      <c r="A134" s="372">
        <v>41183</v>
      </c>
      <c r="B134" s="373">
        <v>-13950</v>
      </c>
      <c r="C134" s="374">
        <v>-13305.634599999999</v>
      </c>
      <c r="D134" s="375">
        <v>0.27442096999999999</v>
      </c>
      <c r="E134" s="375">
        <v>-2.8812799999999996E-4</v>
      </c>
      <c r="F134" s="376">
        <v>-5.5307615000000001E-3</v>
      </c>
      <c r="G134" s="373">
        <v>27.442096999999997</v>
      </c>
      <c r="H134" s="377">
        <v>-1.4406400000000001E-2</v>
      </c>
      <c r="I134" s="373">
        <v>-76.383088000000001</v>
      </c>
      <c r="J134" s="373">
        <v>-2.0098313483915042</v>
      </c>
      <c r="K134" s="378">
        <v>1435.6606710000001</v>
      </c>
    </row>
    <row r="135" spans="1:11" x14ac:dyDescent="0.25">
      <c r="A135" s="372">
        <v>41214</v>
      </c>
      <c r="B135" s="373">
        <v>-14250</v>
      </c>
      <c r="C135" s="374">
        <v>-12356.348899999999</v>
      </c>
      <c r="D135" s="375">
        <v>0.25844542999999998</v>
      </c>
      <c r="E135" s="375">
        <v>-2.853062E-4</v>
      </c>
      <c r="F135" s="376">
        <v>-6.2095903999999993E-3</v>
      </c>
      <c r="G135" s="373">
        <v>25.844542999999998</v>
      </c>
      <c r="H135" s="377">
        <v>-1.4265310000000002E-2</v>
      </c>
      <c r="I135" s="373">
        <v>-88.366219999999998</v>
      </c>
      <c r="J135" s="373">
        <v>-1.831220260095815</v>
      </c>
      <c r="K135" s="378">
        <v>1344.3978280000001</v>
      </c>
    </row>
    <row r="136" spans="1:11" x14ac:dyDescent="0.25">
      <c r="A136" s="372">
        <v>41244</v>
      </c>
      <c r="B136" s="373">
        <v>-13950</v>
      </c>
      <c r="C136" s="374">
        <v>-12297.002200000001</v>
      </c>
      <c r="D136" s="375">
        <v>0.25862680999999998</v>
      </c>
      <c r="E136" s="375">
        <v>-2.8634149999999997E-4</v>
      </c>
      <c r="F136" s="376">
        <v>-7.4480409000000003E-3</v>
      </c>
      <c r="G136" s="373">
        <v>25.862681000000002</v>
      </c>
      <c r="H136" s="377">
        <v>-1.4317075E-2</v>
      </c>
      <c r="I136" s="373">
        <v>-96.025511999999992</v>
      </c>
      <c r="J136" s="373">
        <v>-1.807459822039696</v>
      </c>
      <c r="K136" s="378">
        <v>1348.040978</v>
      </c>
    </row>
    <row r="137" spans="1:11" x14ac:dyDescent="0.25">
      <c r="A137" s="372">
        <v>41275</v>
      </c>
      <c r="B137" s="373">
        <v>-11796</v>
      </c>
      <c r="C137" s="374">
        <v>-12030.997100000001</v>
      </c>
      <c r="D137" s="375">
        <v>0.25062769000000001</v>
      </c>
      <c r="E137" s="375">
        <v>-2.5174220000000002E-4</v>
      </c>
      <c r="F137" s="376">
        <v>-8.3555315000000008E-3</v>
      </c>
      <c r="G137" s="373">
        <v>25.062768999999999</v>
      </c>
      <c r="H137" s="377">
        <v>-1.258711E-2</v>
      </c>
      <c r="I137" s="373">
        <v>-88.341940000000008</v>
      </c>
      <c r="J137" s="373">
        <v>-1.782759753593423</v>
      </c>
      <c r="K137" s="378">
        <v>1328.432898</v>
      </c>
    </row>
    <row r="138" spans="1:11" x14ac:dyDescent="0.25">
      <c r="A138" s="372">
        <v>41306</v>
      </c>
      <c r="B138" s="373">
        <v>-11796</v>
      </c>
      <c r="C138" s="374">
        <v>-11047.957900000001</v>
      </c>
      <c r="D138" s="375">
        <v>0.22990956000000001</v>
      </c>
      <c r="E138" s="375">
        <v>-2.4906869999999999E-4</v>
      </c>
      <c r="F138" s="376">
        <v>-6.7161326999999995E-3</v>
      </c>
      <c r="G138" s="373">
        <v>22.990956000000001</v>
      </c>
      <c r="H138" s="377">
        <v>-1.2453434999999999E-2</v>
      </c>
      <c r="I138" s="373">
        <v>-84.523794999999993</v>
      </c>
      <c r="J138" s="373">
        <v>-1.6330113620807649</v>
      </c>
      <c r="K138" s="378">
        <v>1229.8698629999999</v>
      </c>
    </row>
    <row r="139" spans="1:11" x14ac:dyDescent="0.25">
      <c r="A139" s="372">
        <v>41334</v>
      </c>
      <c r="B139" s="373">
        <v>-7890</v>
      </c>
      <c r="C139" s="374">
        <v>-12290.847</v>
      </c>
      <c r="D139" s="375">
        <v>0.23955774999999999</v>
      </c>
      <c r="E139" s="375">
        <v>-1.2653600000000001E-4</v>
      </c>
      <c r="F139" s="376">
        <v>-8.5514094000000013E-3</v>
      </c>
      <c r="G139" s="373">
        <v>23.955774999999999</v>
      </c>
      <c r="H139" s="377">
        <v>-6.3267999999999996E-3</v>
      </c>
      <c r="I139" s="373">
        <v>-40.086445999999995</v>
      </c>
      <c r="J139" s="373">
        <v>-1.931927173169057</v>
      </c>
      <c r="K139" s="378">
        <v>1377.6516799999999</v>
      </c>
    </row>
    <row r="140" spans="1:11" x14ac:dyDescent="0.25">
      <c r="A140" s="372">
        <v>41365</v>
      </c>
      <c r="B140" s="373">
        <v>-15010</v>
      </c>
      <c r="C140" s="374">
        <v>-820.90380000000005</v>
      </c>
      <c r="D140" s="375">
        <v>6.3978350000000003E-2</v>
      </c>
      <c r="E140" s="375">
        <v>-5.4060909999999998E-4</v>
      </c>
      <c r="F140" s="376">
        <v>5.5930674999999999E-3</v>
      </c>
      <c r="G140" s="373">
        <v>6.3978349999999997</v>
      </c>
      <c r="H140" s="377">
        <v>-2.7030454999999998E-2</v>
      </c>
      <c r="I140" s="373">
        <v>-150.35914299999999</v>
      </c>
      <c r="J140" s="373">
        <v>0.17544120465434601</v>
      </c>
      <c r="K140" s="378">
        <v>92.642453000000003</v>
      </c>
    </row>
    <row r="141" spans="1:11" x14ac:dyDescent="0.25">
      <c r="A141" s="372">
        <v>41395</v>
      </c>
      <c r="B141" s="373">
        <v>-20151</v>
      </c>
      <c r="C141" s="374">
        <v>-1113.1012000000001</v>
      </c>
      <c r="D141" s="375">
        <v>8.6251259999999996E-2</v>
      </c>
      <c r="E141" s="375">
        <v>-7.2527650000000002E-4</v>
      </c>
      <c r="F141" s="376">
        <v>7.4525446000000004E-3</v>
      </c>
      <c r="G141" s="373">
        <v>8.6251259999999998</v>
      </c>
      <c r="H141" s="377">
        <v>-3.6263825E-2</v>
      </c>
      <c r="I141" s="373">
        <v>-202.704182</v>
      </c>
      <c r="J141" s="373">
        <v>0.232217111567419</v>
      </c>
      <c r="K141" s="378">
        <v>126.56288499999999</v>
      </c>
    </row>
    <row r="142" spans="1:11" x14ac:dyDescent="0.25">
      <c r="A142" s="372">
        <v>41426</v>
      </c>
      <c r="B142" s="373">
        <v>-14250</v>
      </c>
      <c r="C142" s="374">
        <v>-771.07299999999998</v>
      </c>
      <c r="D142" s="375">
        <v>5.9228179999999998E-2</v>
      </c>
      <c r="E142" s="375">
        <v>-4.9442590000000003E-4</v>
      </c>
      <c r="F142" s="376">
        <v>5.2149021999999996E-3</v>
      </c>
      <c r="G142" s="373">
        <v>5.9228180000000004</v>
      </c>
      <c r="H142" s="377">
        <v>-2.4721295000000001E-2</v>
      </c>
      <c r="I142" s="373">
        <v>-141.85868099999999</v>
      </c>
      <c r="J142" s="373">
        <v>0.16142943189596101</v>
      </c>
      <c r="K142" s="378">
        <v>88.369923</v>
      </c>
    </row>
    <row r="143" spans="1:11" x14ac:dyDescent="0.25">
      <c r="A143" s="372">
        <v>41456</v>
      </c>
      <c r="B143" s="373">
        <v>-13950</v>
      </c>
      <c r="C143" s="374">
        <v>-736.03890000000001</v>
      </c>
      <c r="D143" s="375">
        <v>5.6081499999999999E-2</v>
      </c>
      <c r="E143" s="375">
        <v>-4.650023E-4</v>
      </c>
      <c r="F143" s="376">
        <v>5.0539143999999998E-3</v>
      </c>
      <c r="G143" s="373">
        <v>5.6081500000000002</v>
      </c>
      <c r="H143" s="377">
        <v>-2.3250114999999998E-2</v>
      </c>
      <c r="I143" s="373">
        <v>-137.12352200000001</v>
      </c>
      <c r="J143" s="373">
        <v>0.15563203285420901</v>
      </c>
      <c r="K143" s="378">
        <v>84.919034999999994</v>
      </c>
    </row>
    <row r="144" spans="1:11" x14ac:dyDescent="0.25">
      <c r="A144" s="372">
        <v>41487</v>
      </c>
      <c r="B144" s="373">
        <v>-14233</v>
      </c>
      <c r="C144" s="374">
        <v>-733.25549999999998</v>
      </c>
      <c r="D144" s="375">
        <v>5.5365709999999999E-2</v>
      </c>
      <c r="E144" s="375">
        <v>-4.5558909999999998E-4</v>
      </c>
      <c r="F144" s="376">
        <v>5.0967288000000003E-3</v>
      </c>
      <c r="G144" s="373">
        <v>5.5365710000000004</v>
      </c>
      <c r="H144" s="377">
        <v>-2.2779455000000001E-2</v>
      </c>
      <c r="I144" s="373">
        <v>-138.20772500000001</v>
      </c>
      <c r="J144" s="373">
        <v>0.15602217659137499</v>
      </c>
      <c r="K144" s="378">
        <v>85.260401999999999</v>
      </c>
    </row>
    <row r="145" spans="1:11" x14ac:dyDescent="0.25">
      <c r="A145" s="372">
        <v>41518</v>
      </c>
      <c r="B145" s="373">
        <v>-18540</v>
      </c>
      <c r="C145" s="374">
        <v>-964.33399999999995</v>
      </c>
      <c r="D145" s="375">
        <v>7.241852E-2</v>
      </c>
      <c r="E145" s="375">
        <v>-5.9320019999999996E-4</v>
      </c>
      <c r="F145" s="376">
        <v>6.5940909999999998E-3</v>
      </c>
      <c r="G145" s="373">
        <v>7.2418519999999997</v>
      </c>
      <c r="H145" s="377">
        <v>-2.9660010000000001E-2</v>
      </c>
      <c r="I145" s="373">
        <v>-180.76234099999999</v>
      </c>
      <c r="J145" s="373">
        <v>0.20053607118412001</v>
      </c>
      <c r="K145" s="378">
        <v>112.92146099999999</v>
      </c>
    </row>
    <row r="146" spans="1:11" x14ac:dyDescent="0.25">
      <c r="A146" s="372">
        <v>41548</v>
      </c>
      <c r="B146" s="373">
        <v>-13950</v>
      </c>
      <c r="C146" s="374">
        <v>-702.32280000000003</v>
      </c>
      <c r="D146" s="375">
        <v>5.2551220000000003E-2</v>
      </c>
      <c r="E146" s="375">
        <v>-4.2947599999999998E-4</v>
      </c>
      <c r="F146" s="376">
        <v>4.9054932000000004E-3</v>
      </c>
      <c r="G146" s="373">
        <v>5.2551220000000001</v>
      </c>
      <c r="H146" s="377">
        <v>-2.1473800000000001E-2</v>
      </c>
      <c r="I146" s="373">
        <v>-133.44820300000001</v>
      </c>
      <c r="J146" s="373">
        <v>0.14775824777549601</v>
      </c>
      <c r="K146" s="378">
        <v>82.798141000000001</v>
      </c>
    </row>
    <row r="147" spans="1:11" x14ac:dyDescent="0.25">
      <c r="A147" s="372">
        <v>41579</v>
      </c>
      <c r="B147" s="373">
        <v>-14250</v>
      </c>
      <c r="C147" s="374">
        <v>-616.02869999999996</v>
      </c>
      <c r="D147" s="375">
        <v>4.489406E-2</v>
      </c>
      <c r="E147" s="375">
        <v>-3.5835419999999998E-4</v>
      </c>
      <c r="F147" s="376">
        <v>4.8153570000000001E-3</v>
      </c>
      <c r="G147" s="373">
        <v>4.4894059999999998</v>
      </c>
      <c r="H147" s="377">
        <v>-1.791771E-2</v>
      </c>
      <c r="I147" s="373">
        <v>-126.418181</v>
      </c>
      <c r="J147" s="373">
        <v>0.14612101300479099</v>
      </c>
      <c r="K147" s="378">
        <v>73.181341000000003</v>
      </c>
    </row>
    <row r="148" spans="1:11" x14ac:dyDescent="0.25">
      <c r="A148" s="372">
        <v>41609</v>
      </c>
      <c r="B148" s="373">
        <v>-13950</v>
      </c>
      <c r="C148" s="374">
        <v>-545.2346</v>
      </c>
      <c r="D148" s="375">
        <v>3.9123249999999998E-2</v>
      </c>
      <c r="E148" s="375">
        <v>-3.0802009999999998E-4</v>
      </c>
      <c r="F148" s="376">
        <v>4.5497280999999999E-3</v>
      </c>
      <c r="G148" s="373">
        <v>3.9123250000000001</v>
      </c>
      <c r="H148" s="377">
        <v>-1.5401005000000001E-2</v>
      </c>
      <c r="I148" s="373">
        <v>-117.24521799999999</v>
      </c>
      <c r="J148" s="373">
        <v>0.138283367556468</v>
      </c>
      <c r="K148" s="378">
        <v>65.189311000000004</v>
      </c>
    </row>
    <row r="149" spans="1:11" x14ac:dyDescent="0.25">
      <c r="A149" s="372">
        <v>41640</v>
      </c>
      <c r="B149" s="373">
        <v>-11796</v>
      </c>
      <c r="C149" s="374">
        <v>-467.72460000000001</v>
      </c>
      <c r="D149" s="375">
        <v>3.2819880000000003E-2</v>
      </c>
      <c r="E149" s="375">
        <v>-2.5293279999999998E-4</v>
      </c>
      <c r="F149" s="376">
        <v>3.8150173000000001E-3</v>
      </c>
      <c r="G149" s="373">
        <v>3.2819880000000001</v>
      </c>
      <c r="H149" s="377">
        <v>-1.2646640000000001E-2</v>
      </c>
      <c r="I149" s="373">
        <v>-100.578149</v>
      </c>
      <c r="J149" s="373">
        <v>0.11718986995208699</v>
      </c>
      <c r="K149" s="378">
        <v>56.319035</v>
      </c>
    </row>
    <row r="150" spans="1:11" x14ac:dyDescent="0.25">
      <c r="A150" s="372">
        <v>41671</v>
      </c>
      <c r="B150" s="373">
        <v>-11796</v>
      </c>
      <c r="C150" s="374">
        <v>-501.99340000000001</v>
      </c>
      <c r="D150" s="375">
        <v>3.5218880000000001E-2</v>
      </c>
      <c r="E150" s="375">
        <v>-2.7151189999999998E-4</v>
      </c>
      <c r="F150" s="376">
        <v>3.8603585000000001E-3</v>
      </c>
      <c r="G150" s="373">
        <v>3.5218880000000001</v>
      </c>
      <c r="H150" s="377">
        <v>-1.3575594999999999E-2</v>
      </c>
      <c r="I150" s="373">
        <v>-104.379209</v>
      </c>
      <c r="J150" s="373">
        <v>0.117317453798767</v>
      </c>
      <c r="K150" s="378">
        <v>60.898910999999998</v>
      </c>
    </row>
    <row r="151" spans="1:11" x14ac:dyDescent="0.25">
      <c r="A151" s="372">
        <v>41699</v>
      </c>
      <c r="B151" s="373">
        <v>-7890</v>
      </c>
      <c r="C151" s="374">
        <v>-375.32799999999997</v>
      </c>
      <c r="D151" s="375">
        <v>2.6464339999999999E-2</v>
      </c>
      <c r="E151" s="375">
        <v>-2.0501680000000001E-4</v>
      </c>
      <c r="F151" s="376">
        <v>2.6303744000000001E-3</v>
      </c>
      <c r="G151" s="373">
        <v>2.6464340000000002</v>
      </c>
      <c r="H151" s="377">
        <v>-1.0250840000000001E-2</v>
      </c>
      <c r="I151" s="373">
        <v>-73.898715999999993</v>
      </c>
      <c r="J151" s="373">
        <v>7.8836960985626203E-2</v>
      </c>
      <c r="K151" s="378">
        <v>45.820329999999998</v>
      </c>
    </row>
    <row r="152" spans="1:11" x14ac:dyDescent="0.25">
      <c r="A152" s="372">
        <v>41730</v>
      </c>
      <c r="B152" s="373">
        <v>-15010</v>
      </c>
      <c r="C152" s="374">
        <v>-872.47540000000004</v>
      </c>
      <c r="D152" s="375">
        <v>6.2356740000000001E-2</v>
      </c>
      <c r="E152" s="375">
        <v>-4.8891729999999995E-4</v>
      </c>
      <c r="F152" s="376">
        <v>5.0818544000000004E-3</v>
      </c>
      <c r="G152" s="373">
        <v>6.2356740000000004</v>
      </c>
      <c r="H152" s="377">
        <v>-2.4445865000000001E-2</v>
      </c>
      <c r="I152" s="373">
        <v>-154.74058299999999</v>
      </c>
      <c r="J152" s="373">
        <v>0.148764681724845</v>
      </c>
      <c r="K152" s="378">
        <v>107.20519299999999</v>
      </c>
    </row>
    <row r="153" spans="1:11" x14ac:dyDescent="0.25">
      <c r="A153" s="372">
        <v>41760</v>
      </c>
      <c r="B153" s="373">
        <v>-20151</v>
      </c>
      <c r="C153" s="374">
        <v>-1181.2263</v>
      </c>
      <c r="D153" s="375">
        <v>8.3964620000000004E-2</v>
      </c>
      <c r="E153" s="375">
        <v>-6.5537980000000004E-4</v>
      </c>
      <c r="F153" s="376">
        <v>6.7650938999999997E-3</v>
      </c>
      <c r="G153" s="373">
        <v>8.3964619999999996</v>
      </c>
      <c r="H153" s="377">
        <v>-3.2768989999999998E-2</v>
      </c>
      <c r="I153" s="373">
        <v>-208.36796899999999</v>
      </c>
      <c r="J153" s="373">
        <v>0.19633401779602999</v>
      </c>
      <c r="K153" s="378">
        <v>146.17777100000001</v>
      </c>
    </row>
    <row r="154" spans="1:11" x14ac:dyDescent="0.25">
      <c r="A154" s="372">
        <v>41791</v>
      </c>
      <c r="B154" s="373">
        <v>-14250</v>
      </c>
      <c r="C154" s="374">
        <v>-818.49869999999999</v>
      </c>
      <c r="D154" s="375">
        <v>5.7727580000000001E-2</v>
      </c>
      <c r="E154" s="375">
        <v>-4.476525E-4</v>
      </c>
      <c r="F154" s="376">
        <v>4.7427709000000002E-3</v>
      </c>
      <c r="G154" s="373">
        <v>5.7727579999999996</v>
      </c>
      <c r="H154" s="377">
        <v>-2.2382625E-2</v>
      </c>
      <c r="I154" s="373">
        <v>-145.86028300000001</v>
      </c>
      <c r="J154" s="373">
        <v>0.13691581108829501</v>
      </c>
      <c r="K154" s="378">
        <v>101.962186</v>
      </c>
    </row>
    <row r="155" spans="1:11" x14ac:dyDescent="0.25">
      <c r="A155" s="372">
        <v>41821</v>
      </c>
      <c r="B155" s="373">
        <v>-13950</v>
      </c>
      <c r="C155" s="374">
        <v>-782.4434</v>
      </c>
      <c r="D155" s="375">
        <v>5.4745740000000001E-2</v>
      </c>
      <c r="E155" s="375">
        <v>-4.2169169999999999E-4</v>
      </c>
      <c r="F155" s="376">
        <v>4.6017313000000001E-3</v>
      </c>
      <c r="G155" s="373">
        <v>5.4745739999999996</v>
      </c>
      <c r="H155" s="377">
        <v>-2.1084584999999999E-2</v>
      </c>
      <c r="I155" s="373">
        <v>-141.11169000000001</v>
      </c>
      <c r="J155" s="373">
        <v>0.132256262833675</v>
      </c>
      <c r="K155" s="378">
        <v>98.091943999999998</v>
      </c>
    </row>
    <row r="156" spans="1:11" x14ac:dyDescent="0.25">
      <c r="A156" s="372">
        <v>41852</v>
      </c>
      <c r="B156" s="373">
        <v>-14233</v>
      </c>
      <c r="C156" s="374">
        <v>-780.29070000000002</v>
      </c>
      <c r="D156" s="375">
        <v>5.412256E-2</v>
      </c>
      <c r="E156" s="375">
        <v>-4.1385070000000003E-4</v>
      </c>
      <c r="F156" s="376">
        <v>4.6469004E-3</v>
      </c>
      <c r="G156" s="373">
        <v>5.4122560000000002</v>
      </c>
      <c r="H156" s="377">
        <v>-2.0692535000000001E-2</v>
      </c>
      <c r="I156" s="373">
        <v>-142.31621799999999</v>
      </c>
      <c r="J156" s="373">
        <v>0.13286516084873301</v>
      </c>
      <c r="K156" s="378">
        <v>98.527056000000002</v>
      </c>
    </row>
    <row r="157" spans="1:11" x14ac:dyDescent="0.25">
      <c r="A157" s="372">
        <v>41883</v>
      </c>
      <c r="B157" s="373">
        <v>-18540</v>
      </c>
      <c r="C157" s="374">
        <v>-1024.366</v>
      </c>
      <c r="D157" s="375">
        <v>7.0712129999999998E-2</v>
      </c>
      <c r="E157" s="375">
        <v>-5.385737E-4</v>
      </c>
      <c r="F157" s="376">
        <v>6.0094309000000004E-3</v>
      </c>
      <c r="G157" s="373">
        <v>7.0712130000000002</v>
      </c>
      <c r="H157" s="377">
        <v>-2.6928685000000001E-2</v>
      </c>
      <c r="I157" s="373">
        <v>-185.905551</v>
      </c>
      <c r="J157" s="373">
        <v>0.170452840520191</v>
      </c>
      <c r="K157" s="378">
        <v>130.15968799999999</v>
      </c>
    </row>
    <row r="158" spans="1:11" x14ac:dyDescent="0.25">
      <c r="A158" s="372">
        <v>41913</v>
      </c>
      <c r="B158" s="373">
        <v>-13950</v>
      </c>
      <c r="C158" s="374">
        <v>-760.98789999999997</v>
      </c>
      <c r="D158" s="375">
        <v>5.2161319999999997E-2</v>
      </c>
      <c r="E158" s="375">
        <v>-3.9493239999999999E-4</v>
      </c>
      <c r="F158" s="376">
        <v>4.4814023000000003E-3</v>
      </c>
      <c r="G158" s="373">
        <v>5.216132</v>
      </c>
      <c r="H158" s="377">
        <v>-1.9746619999999999E-2</v>
      </c>
      <c r="I158" s="373">
        <v>-138.925982</v>
      </c>
      <c r="J158" s="373">
        <v>0.12640492813141599</v>
      </c>
      <c r="K158" s="378">
        <v>97.318948000000006</v>
      </c>
    </row>
    <row r="159" spans="1:11" x14ac:dyDescent="0.25">
      <c r="A159" s="372">
        <v>41944</v>
      </c>
      <c r="B159" s="373">
        <v>-14250</v>
      </c>
      <c r="C159" s="374">
        <v>-663.19590000000005</v>
      </c>
      <c r="D159" s="375">
        <v>4.4423980000000002E-2</v>
      </c>
      <c r="E159" s="375">
        <v>-3.2957130000000001E-4</v>
      </c>
      <c r="F159" s="376">
        <v>4.4369190999999997E-3</v>
      </c>
      <c r="G159" s="373">
        <v>4.4423979999999998</v>
      </c>
      <c r="H159" s="377">
        <v>-1.6478565000000001E-2</v>
      </c>
      <c r="I159" s="373">
        <v>-131.2235</v>
      </c>
      <c r="J159" s="373">
        <v>0.12687748117727499</v>
      </c>
      <c r="K159" s="378">
        <v>85.412002000000001</v>
      </c>
    </row>
    <row r="160" spans="1:11" x14ac:dyDescent="0.25">
      <c r="A160" s="372">
        <v>41974</v>
      </c>
      <c r="B160" s="373">
        <v>-13950</v>
      </c>
      <c r="C160" s="374">
        <v>-591.16650000000004</v>
      </c>
      <c r="D160" s="375">
        <v>3.8997749999999998E-2</v>
      </c>
      <c r="E160" s="375">
        <v>-2.853601E-4</v>
      </c>
      <c r="F160" s="376">
        <v>4.2198252999999996E-3</v>
      </c>
      <c r="G160" s="373">
        <v>3.899775</v>
      </c>
      <c r="H160" s="377">
        <v>-1.4268005E-2</v>
      </c>
      <c r="I160" s="373">
        <v>-122.341635</v>
      </c>
      <c r="J160" s="373">
        <v>0.121471047227926</v>
      </c>
      <c r="K160" s="378">
        <v>76.572445999999999</v>
      </c>
    </row>
    <row r="161" spans="1:11" x14ac:dyDescent="0.25">
      <c r="A161" s="372">
        <v>42005</v>
      </c>
      <c r="B161" s="373">
        <v>-11796</v>
      </c>
      <c r="C161" s="374">
        <v>-507.91359999999997</v>
      </c>
      <c r="D161" s="375">
        <v>3.2759799999999999E-2</v>
      </c>
      <c r="E161" s="375">
        <v>-2.3462280000000001E-4</v>
      </c>
      <c r="F161" s="376">
        <v>3.5374417999999999E-3</v>
      </c>
      <c r="G161" s="373">
        <v>3.2759800000000001</v>
      </c>
      <c r="H161" s="377">
        <v>-1.1731139999999999E-2</v>
      </c>
      <c r="I161" s="373">
        <v>-105.01904500000001</v>
      </c>
      <c r="J161" s="373">
        <v>0.10278932238193</v>
      </c>
      <c r="K161" s="378">
        <v>66.261697999999996</v>
      </c>
    </row>
    <row r="162" spans="1:11" x14ac:dyDescent="0.25">
      <c r="A162" s="372">
        <v>42036</v>
      </c>
      <c r="B162" s="373">
        <v>-11796</v>
      </c>
      <c r="C162" s="374">
        <v>-541.18790000000001</v>
      </c>
      <c r="D162" s="375">
        <v>3.4943189999999999E-2</v>
      </c>
      <c r="E162" s="375">
        <v>-2.5065009999999997E-4</v>
      </c>
      <c r="F162" s="376">
        <v>3.5643158E-3</v>
      </c>
      <c r="G162" s="373">
        <v>3.494319</v>
      </c>
      <c r="H162" s="377">
        <v>-1.2532504999999999E-2</v>
      </c>
      <c r="I162" s="373">
        <v>-108.42112</v>
      </c>
      <c r="J162" s="373">
        <v>0.102044079397672</v>
      </c>
      <c r="K162" s="378">
        <v>71.047122000000002</v>
      </c>
    </row>
    <row r="163" spans="1:11" x14ac:dyDescent="0.25">
      <c r="A163" s="372">
        <v>42064</v>
      </c>
      <c r="B163" s="373">
        <v>-7890</v>
      </c>
      <c r="C163" s="374">
        <v>-400.74900000000002</v>
      </c>
      <c r="D163" s="375">
        <v>2.602544E-2</v>
      </c>
      <c r="E163" s="375">
        <v>-1.8777250000000001E-4</v>
      </c>
      <c r="F163" s="376">
        <v>2.4111713999999999E-3</v>
      </c>
      <c r="G163" s="373">
        <v>2.602544</v>
      </c>
      <c r="H163" s="377">
        <v>-9.3886249999999994E-3</v>
      </c>
      <c r="I163" s="373">
        <v>-76.224836999999994</v>
      </c>
      <c r="J163" s="373">
        <v>6.7537029431895906E-2</v>
      </c>
      <c r="K163" s="378">
        <v>52.917518999999999</v>
      </c>
    </row>
    <row r="164" spans="1:11" x14ac:dyDescent="0.25">
      <c r="A164" s="372">
        <v>42095</v>
      </c>
      <c r="B164" s="373">
        <v>-15010</v>
      </c>
      <c r="C164" s="374">
        <v>-916.43539999999996</v>
      </c>
      <c r="D164" s="375">
        <v>6.038818E-2</v>
      </c>
      <c r="E164" s="375">
        <v>-4.416162E-4</v>
      </c>
      <c r="F164" s="376">
        <v>4.6010136000000004E-3</v>
      </c>
      <c r="G164" s="373">
        <v>6.038818</v>
      </c>
      <c r="H164" s="377">
        <v>-2.2080809999999999E-2</v>
      </c>
      <c r="I164" s="373">
        <v>-157.80992599999999</v>
      </c>
      <c r="J164" s="373">
        <v>0.123532922655715</v>
      </c>
      <c r="K164" s="378">
        <v>121.764841</v>
      </c>
    </row>
    <row r="165" spans="1:11" x14ac:dyDescent="0.25">
      <c r="A165" s="372">
        <v>42125</v>
      </c>
      <c r="B165" s="373">
        <v>-20151</v>
      </c>
      <c r="C165" s="374">
        <v>-1238.941</v>
      </c>
      <c r="D165" s="375">
        <v>8.1231800000000007E-2</v>
      </c>
      <c r="E165" s="375">
        <v>-5.9163710000000003E-4</v>
      </c>
      <c r="F165" s="376">
        <v>6.1213782000000003E-3</v>
      </c>
      <c r="G165" s="373">
        <v>8.1231799999999996</v>
      </c>
      <c r="H165" s="377">
        <v>-2.9581855000000001E-2</v>
      </c>
      <c r="I165" s="373">
        <v>-212.27874199999999</v>
      </c>
      <c r="J165" s="373">
        <v>0.16255797399041699</v>
      </c>
      <c r="K165" s="378">
        <v>165.70094399999999</v>
      </c>
    </row>
    <row r="166" spans="1:11" x14ac:dyDescent="0.25">
      <c r="A166" s="372">
        <v>42156</v>
      </c>
      <c r="B166" s="373">
        <v>-14250</v>
      </c>
      <c r="C166" s="374">
        <v>-859.08820000000003</v>
      </c>
      <c r="D166" s="375">
        <v>5.5913030000000002E-2</v>
      </c>
      <c r="E166" s="375">
        <v>-4.047225E-4</v>
      </c>
      <c r="F166" s="376">
        <v>4.2971036000000002E-3</v>
      </c>
      <c r="G166" s="373">
        <v>5.5913029999999999</v>
      </c>
      <c r="H166" s="377">
        <v>-2.0236125000000001E-2</v>
      </c>
      <c r="I166" s="373">
        <v>-148.66141300000001</v>
      </c>
      <c r="J166" s="373">
        <v>0.11364024640657</v>
      </c>
      <c r="K166" s="378">
        <v>115.57999700000001</v>
      </c>
    </row>
    <row r="167" spans="1:11" x14ac:dyDescent="0.25">
      <c r="A167" s="372">
        <v>42186</v>
      </c>
      <c r="B167" s="373">
        <v>-13950</v>
      </c>
      <c r="C167" s="374">
        <v>-822.2672</v>
      </c>
      <c r="D167" s="375">
        <v>5.3095969999999999E-2</v>
      </c>
      <c r="E167" s="375">
        <v>-3.8178160000000002E-4</v>
      </c>
      <c r="F167" s="376">
        <v>4.1734792E-3</v>
      </c>
      <c r="G167" s="373">
        <v>5.3095970000000001</v>
      </c>
      <c r="H167" s="377">
        <v>-1.9089080000000001E-2</v>
      </c>
      <c r="I167" s="373">
        <v>-143.92154500000001</v>
      </c>
      <c r="J167" s="373">
        <v>0.109986036960985</v>
      </c>
      <c r="K167" s="378">
        <v>111.30154400000001</v>
      </c>
    </row>
    <row r="168" spans="1:11" x14ac:dyDescent="0.25">
      <c r="A168" s="372">
        <v>42217</v>
      </c>
      <c r="B168" s="373">
        <v>-14233</v>
      </c>
      <c r="C168" s="374">
        <v>-820.77549999999997</v>
      </c>
      <c r="D168" s="375">
        <v>5.2557430000000002E-2</v>
      </c>
      <c r="E168" s="375">
        <v>-3.7524329999999998E-4</v>
      </c>
      <c r="F168" s="376">
        <v>4.2194931E-3</v>
      </c>
      <c r="G168" s="373">
        <v>5.2557429999999998</v>
      </c>
      <c r="H168" s="377">
        <v>-1.8762165000000001E-2</v>
      </c>
      <c r="I168" s="373">
        <v>-145.22950700000001</v>
      </c>
      <c r="J168" s="373">
        <v>0.11073018480492799</v>
      </c>
      <c r="K168" s="378">
        <v>111.841189</v>
      </c>
    </row>
    <row r="169" spans="1:11" x14ac:dyDescent="0.25">
      <c r="A169" s="372">
        <v>42248</v>
      </c>
      <c r="B169" s="373">
        <v>-18540</v>
      </c>
      <c r="C169" s="374">
        <v>-1076.0849000000001</v>
      </c>
      <c r="D169" s="375">
        <v>6.8602549999999998E-2</v>
      </c>
      <c r="E169" s="375">
        <v>-4.880582E-4</v>
      </c>
      <c r="F169" s="376">
        <v>5.4535544000000004E-3</v>
      </c>
      <c r="G169" s="373">
        <v>6.8602550000000004</v>
      </c>
      <c r="H169" s="377">
        <v>-2.440291E-2</v>
      </c>
      <c r="I169" s="373">
        <v>-189.528066</v>
      </c>
      <c r="J169" s="373">
        <v>0.14167282683093699</v>
      </c>
      <c r="K169" s="378">
        <v>147.48477</v>
      </c>
    </row>
    <row r="170" spans="1:11" x14ac:dyDescent="0.25">
      <c r="A170" s="372">
        <v>42278</v>
      </c>
      <c r="B170" s="373">
        <v>-13950</v>
      </c>
      <c r="C170" s="374">
        <v>-799.80470000000003</v>
      </c>
      <c r="D170" s="375">
        <v>5.0629470000000003E-2</v>
      </c>
      <c r="E170" s="375">
        <v>-3.5806120000000003E-4</v>
      </c>
      <c r="F170" s="376">
        <v>4.0673347000000004E-3</v>
      </c>
      <c r="G170" s="373">
        <v>5.0629470000000003</v>
      </c>
      <c r="H170" s="377">
        <v>-1.7903059999999998E-2</v>
      </c>
      <c r="I170" s="373">
        <v>-141.65411900000001</v>
      </c>
      <c r="J170" s="373">
        <v>0.105013826146475</v>
      </c>
      <c r="K170" s="378">
        <v>110.319394</v>
      </c>
    </row>
    <row r="171" spans="1:11" x14ac:dyDescent="0.25">
      <c r="A171" s="372">
        <v>42309</v>
      </c>
      <c r="B171" s="373">
        <v>-14250</v>
      </c>
      <c r="C171" s="374">
        <v>-704.64599999999996</v>
      </c>
      <c r="D171" s="375">
        <v>4.3604959999999998E-2</v>
      </c>
      <c r="E171" s="375">
        <v>-3.0213810000000001E-4</v>
      </c>
      <c r="F171" s="376">
        <v>4.0676491999999996E-3</v>
      </c>
      <c r="G171" s="373">
        <v>4.3604960000000004</v>
      </c>
      <c r="H171" s="377">
        <v>-1.5106905E-2</v>
      </c>
      <c r="I171" s="373">
        <v>-134.8278</v>
      </c>
      <c r="J171" s="373">
        <v>0.10800629705681</v>
      </c>
      <c r="K171" s="378">
        <v>97.772653000000005</v>
      </c>
    </row>
    <row r="172" spans="1:11" x14ac:dyDescent="0.25">
      <c r="A172" s="372">
        <v>42339</v>
      </c>
      <c r="B172" s="373">
        <v>-13950</v>
      </c>
      <c r="C172" s="374">
        <v>-632.26229999999998</v>
      </c>
      <c r="D172" s="375">
        <v>3.8526419999999999E-2</v>
      </c>
      <c r="E172" s="375">
        <v>-2.632286E-4</v>
      </c>
      <c r="F172" s="376">
        <v>3.8897056E-3</v>
      </c>
      <c r="G172" s="373">
        <v>3.8526419999999999</v>
      </c>
      <c r="H172" s="377">
        <v>-1.316143E-2</v>
      </c>
      <c r="I172" s="373">
        <v>-126.28843000000001</v>
      </c>
      <c r="J172" s="373">
        <v>0.104581245722108</v>
      </c>
      <c r="K172" s="378">
        <v>88.213789000000006</v>
      </c>
    </row>
    <row r="173" spans="1:11" x14ac:dyDescent="0.25">
      <c r="A173" s="372">
        <v>42370</v>
      </c>
      <c r="B173" s="373">
        <v>-11796</v>
      </c>
      <c r="C173" s="374">
        <v>-542.66160000000002</v>
      </c>
      <c r="D173" s="375">
        <v>3.2352239999999997E-2</v>
      </c>
      <c r="E173" s="375">
        <v>-2.164902E-4</v>
      </c>
      <c r="F173" s="376">
        <v>3.2601341000000001E-3</v>
      </c>
      <c r="G173" s="373">
        <v>3.2352240000000001</v>
      </c>
      <c r="H173" s="377">
        <v>-1.0824510000000001E-2</v>
      </c>
      <c r="I173" s="373">
        <v>-108.31059</v>
      </c>
      <c r="J173" s="373">
        <v>8.8363039014373701E-2</v>
      </c>
      <c r="K173" s="378">
        <v>76.217771999999997</v>
      </c>
    </row>
    <row r="174" spans="1:11" x14ac:dyDescent="0.25">
      <c r="A174" s="372">
        <v>42401</v>
      </c>
      <c r="B174" s="373">
        <v>-11796</v>
      </c>
      <c r="C174" s="374">
        <v>-574.90060000000005</v>
      </c>
      <c r="D174" s="375">
        <v>3.4335259999999999E-2</v>
      </c>
      <c r="E174" s="375">
        <v>-2.30294E-4</v>
      </c>
      <c r="F174" s="376">
        <v>3.2721326999999999E-3</v>
      </c>
      <c r="G174" s="373">
        <v>3.4335260000000001</v>
      </c>
      <c r="H174" s="377">
        <v>-1.1514699999999999E-2</v>
      </c>
      <c r="I174" s="373">
        <v>-111.356556</v>
      </c>
      <c r="J174" s="373">
        <v>8.6891718001368898E-2</v>
      </c>
      <c r="K174" s="378">
        <v>81.202245000000005</v>
      </c>
    </row>
    <row r="175" spans="1:11" x14ac:dyDescent="0.25">
      <c r="A175" s="372">
        <v>42430</v>
      </c>
      <c r="B175" s="373">
        <v>-7890</v>
      </c>
      <c r="C175" s="374">
        <v>-422.2321</v>
      </c>
      <c r="D175" s="375">
        <v>2.5376010000000001E-2</v>
      </c>
      <c r="E175" s="375">
        <v>-1.7131319999999999E-4</v>
      </c>
      <c r="F175" s="376">
        <v>2.1991227999999998E-3</v>
      </c>
      <c r="G175" s="373">
        <v>2.537601</v>
      </c>
      <c r="H175" s="377">
        <v>-8.5656599999999992E-3</v>
      </c>
      <c r="I175" s="373">
        <v>-77.826689000000002</v>
      </c>
      <c r="J175" s="373">
        <v>5.6531143052703597E-2</v>
      </c>
      <c r="K175" s="378">
        <v>59.973717999999998</v>
      </c>
    </row>
    <row r="176" spans="1:11" x14ac:dyDescent="0.25">
      <c r="A176" s="372">
        <v>42461</v>
      </c>
      <c r="B176" s="373">
        <v>-15010</v>
      </c>
      <c r="C176" s="374">
        <v>-952.07899999999995</v>
      </c>
      <c r="D176" s="375">
        <v>5.8089929999999998E-2</v>
      </c>
      <c r="E176" s="375">
        <v>-3.9789060000000002E-4</v>
      </c>
      <c r="F176" s="376">
        <v>4.1486237000000004E-3</v>
      </c>
      <c r="G176" s="373">
        <v>5.8089930000000001</v>
      </c>
      <c r="H176" s="377">
        <v>-1.9894530000000001E-2</v>
      </c>
      <c r="I176" s="373">
        <v>-159.574262</v>
      </c>
      <c r="J176" s="373">
        <v>9.9628473648186097E-2</v>
      </c>
      <c r="K176" s="378">
        <v>136.093211</v>
      </c>
    </row>
    <row r="177" spans="1:11" x14ac:dyDescent="0.25">
      <c r="A177" s="372">
        <v>42491</v>
      </c>
      <c r="B177" s="373">
        <v>-20151</v>
      </c>
      <c r="C177" s="374">
        <v>-1216.9258</v>
      </c>
      <c r="D177" s="375">
        <v>7.3446460000000005E-2</v>
      </c>
      <c r="E177" s="375">
        <v>-4.9835370000000001E-4</v>
      </c>
      <c r="F177" s="376">
        <v>5.5426407000000004E-3</v>
      </c>
      <c r="G177" s="373">
        <v>7.344646</v>
      </c>
      <c r="H177" s="377">
        <v>-2.4917684999999998E-2</v>
      </c>
      <c r="I177" s="373">
        <v>-209.473187</v>
      </c>
      <c r="J177" s="373">
        <v>0.13428665297741199</v>
      </c>
      <c r="K177" s="378">
        <v>174.91747000000001</v>
      </c>
    </row>
    <row r="178" spans="1:11" x14ac:dyDescent="0.25">
      <c r="A178" s="372">
        <v>42522</v>
      </c>
      <c r="B178" s="373">
        <v>-9403</v>
      </c>
      <c r="C178" s="374">
        <v>-557.45320000000004</v>
      </c>
      <c r="D178" s="375">
        <v>3.3405070000000002E-2</v>
      </c>
      <c r="E178" s="375">
        <v>-2.252926E-4</v>
      </c>
      <c r="F178" s="376">
        <v>2.5670472999999999E-3</v>
      </c>
      <c r="G178" s="373">
        <v>3.3405070000000001</v>
      </c>
      <c r="H178" s="377">
        <v>-1.1264629999999999E-2</v>
      </c>
      <c r="I178" s="373">
        <v>-96.834309000000005</v>
      </c>
      <c r="J178" s="373">
        <v>6.2008213552361302E-2</v>
      </c>
      <c r="K178" s="378">
        <v>80.569351999999995</v>
      </c>
    </row>
    <row r="179" spans="1:11" x14ac:dyDescent="0.25">
      <c r="A179" s="372">
        <v>42552</v>
      </c>
      <c r="B179" s="373">
        <v>-13540</v>
      </c>
      <c r="C179" s="374">
        <v>-786.17819999999995</v>
      </c>
      <c r="D179" s="375">
        <v>4.6729800000000002E-2</v>
      </c>
      <c r="E179" s="375">
        <v>-3.1298539999999997E-4</v>
      </c>
      <c r="F179" s="376">
        <v>3.6641951999999999E-3</v>
      </c>
      <c r="G179" s="373">
        <v>4.6729799999999999</v>
      </c>
      <c r="H179" s="377">
        <v>-1.564927E-2</v>
      </c>
      <c r="I179" s="373">
        <v>-137.968582</v>
      </c>
      <c r="J179" s="373">
        <v>8.8237645448322993E-2</v>
      </c>
      <c r="K179" s="378">
        <v>114.337537</v>
      </c>
    </row>
    <row r="180" spans="1:11" x14ac:dyDescent="0.25">
      <c r="A180" s="372">
        <v>42583</v>
      </c>
      <c r="B180" s="373">
        <v>-14233</v>
      </c>
      <c r="C180" s="374">
        <v>-809.18709999999999</v>
      </c>
      <c r="D180" s="375">
        <v>4.773819E-2</v>
      </c>
      <c r="E180" s="375">
        <v>-3.1769140000000002E-4</v>
      </c>
      <c r="F180" s="376">
        <v>3.8204864999999998E-3</v>
      </c>
      <c r="G180" s="373">
        <v>4.7738189999999996</v>
      </c>
      <c r="H180" s="377">
        <v>-1.5884570000000001E-2</v>
      </c>
      <c r="I180" s="373">
        <v>-143.48795699999999</v>
      </c>
      <c r="J180" s="373">
        <v>9.1846954140999304E-2</v>
      </c>
      <c r="K180" s="378">
        <v>118.326306</v>
      </c>
    </row>
    <row r="181" spans="1:11" x14ac:dyDescent="0.25">
      <c r="A181" s="372">
        <v>42614</v>
      </c>
      <c r="B181" s="373">
        <v>-18540</v>
      </c>
      <c r="C181" s="374">
        <v>-1060.3961999999999</v>
      </c>
      <c r="D181" s="375">
        <v>6.2263550000000001E-2</v>
      </c>
      <c r="E181" s="375">
        <v>-4.128003E-4</v>
      </c>
      <c r="F181" s="376">
        <v>4.9327915999999999E-3</v>
      </c>
      <c r="G181" s="373">
        <v>6.2263549999999999</v>
      </c>
      <c r="H181" s="377">
        <v>-2.0640015000000001E-2</v>
      </c>
      <c r="I181" s="373">
        <v>-187.156825</v>
      </c>
      <c r="J181" s="373">
        <v>0.11700944558521501</v>
      </c>
      <c r="K181" s="378">
        <v>156.018314</v>
      </c>
    </row>
    <row r="182" spans="1:11" x14ac:dyDescent="0.25">
      <c r="A182" s="372">
        <v>42644</v>
      </c>
      <c r="B182" s="373">
        <v>-13540</v>
      </c>
      <c r="C182" s="374">
        <v>-765.21540000000005</v>
      </c>
      <c r="D182" s="375">
        <v>4.4640529999999998E-2</v>
      </c>
      <c r="E182" s="375">
        <v>-2.9434369999999999E-4</v>
      </c>
      <c r="F182" s="376">
        <v>3.5725505E-3</v>
      </c>
      <c r="G182" s="373">
        <v>4.4640529999999998</v>
      </c>
      <c r="H182" s="377">
        <v>-1.4717185000000001E-2</v>
      </c>
      <c r="I182" s="373">
        <v>-135.77616499999999</v>
      </c>
      <c r="J182" s="373">
        <v>8.4292128678986902E-2</v>
      </c>
      <c r="K182" s="378">
        <v>113.21626000000001</v>
      </c>
    </row>
    <row r="183" spans="1:11" x14ac:dyDescent="0.25">
      <c r="A183" s="372">
        <v>42675</v>
      </c>
      <c r="B183" s="373">
        <v>-9403</v>
      </c>
      <c r="C183" s="374">
        <v>-487.94060000000002</v>
      </c>
      <c r="D183" s="375">
        <v>2.8016429999999998E-2</v>
      </c>
      <c r="E183" s="375">
        <v>-1.820836E-4</v>
      </c>
      <c r="F183" s="376">
        <v>2.4486626000000001E-3</v>
      </c>
      <c r="G183" s="373">
        <v>2.8016429999999999</v>
      </c>
      <c r="H183" s="377">
        <v>-9.1041799999999999E-3</v>
      </c>
      <c r="I183" s="373">
        <v>-90.543785</v>
      </c>
      <c r="J183" s="373">
        <v>5.9168240930869198E-2</v>
      </c>
      <c r="K183" s="378">
        <v>72.579915</v>
      </c>
    </row>
    <row r="184" spans="1:11" x14ac:dyDescent="0.25">
      <c r="A184" s="372">
        <v>42705</v>
      </c>
      <c r="B184" s="373">
        <v>-10151</v>
      </c>
      <c r="C184" s="374">
        <v>-487.1585</v>
      </c>
      <c r="D184" s="375">
        <v>2.7537869999999999E-2</v>
      </c>
      <c r="E184" s="375">
        <v>-1.7643610000000001E-4</v>
      </c>
      <c r="F184" s="376">
        <v>2.5939951E-3</v>
      </c>
      <c r="G184" s="373">
        <v>2.753787</v>
      </c>
      <c r="H184" s="377">
        <v>-8.8218050000000003E-3</v>
      </c>
      <c r="I184" s="373">
        <v>-94.035764999999998</v>
      </c>
      <c r="J184" s="373">
        <v>6.3845585215605696E-2</v>
      </c>
      <c r="K184" s="378">
        <v>72.890388000000002</v>
      </c>
    </row>
    <row r="185" spans="1:11" x14ac:dyDescent="0.25">
      <c r="A185" s="372">
        <v>42736</v>
      </c>
      <c r="B185" s="373">
        <v>-11796</v>
      </c>
      <c r="C185" s="374">
        <v>-580.15729999999996</v>
      </c>
      <c r="D185" s="375">
        <v>3.2172909999999999E-2</v>
      </c>
      <c r="E185" s="375">
        <v>-2.023947E-4</v>
      </c>
      <c r="F185" s="376">
        <v>2.9953458999999998E-3</v>
      </c>
      <c r="G185" s="373">
        <v>3.2172909999999999</v>
      </c>
      <c r="H185" s="377">
        <v>-1.0119734999999999E-2</v>
      </c>
      <c r="I185" s="373">
        <v>-111.32518399999999</v>
      </c>
      <c r="J185" s="373">
        <v>7.3989322381930095E-2</v>
      </c>
      <c r="K185" s="378">
        <v>87.281713999999994</v>
      </c>
    </row>
    <row r="186" spans="1:11" x14ac:dyDescent="0.25">
      <c r="A186" s="372">
        <v>42767</v>
      </c>
      <c r="B186" s="373">
        <v>-11796</v>
      </c>
      <c r="C186" s="374">
        <v>-610.05740000000003</v>
      </c>
      <c r="D186" s="375">
        <v>3.3889460000000003E-2</v>
      </c>
      <c r="E186" s="375">
        <v>-2.1370110000000001E-4</v>
      </c>
      <c r="F186" s="376">
        <v>2.9920493999999998E-3</v>
      </c>
      <c r="G186" s="373">
        <v>3.3889459999999998</v>
      </c>
      <c r="H186" s="377">
        <v>-1.0685055000000001E-2</v>
      </c>
      <c r="I186" s="373">
        <v>-113.89316100000001</v>
      </c>
      <c r="J186" s="373">
        <v>7.1869952087611197E-2</v>
      </c>
      <c r="K186" s="378">
        <v>92.281091000000004</v>
      </c>
    </row>
    <row r="187" spans="1:11" x14ac:dyDescent="0.25">
      <c r="A187" s="372">
        <v>42795</v>
      </c>
      <c r="B187" s="373">
        <v>-7890</v>
      </c>
      <c r="C187" s="374">
        <v>-439.83150000000001</v>
      </c>
      <c r="D187" s="375">
        <v>2.45679E-2</v>
      </c>
      <c r="E187" s="375">
        <v>-1.558389E-4</v>
      </c>
      <c r="F187" s="376">
        <v>1.9976657999999999E-3</v>
      </c>
      <c r="G187" s="373">
        <v>2.4567899999999998</v>
      </c>
      <c r="H187" s="377">
        <v>-7.7919449999999998E-3</v>
      </c>
      <c r="I187" s="373">
        <v>-78.776751000000004</v>
      </c>
      <c r="J187" s="373">
        <v>4.6024093086926697E-2</v>
      </c>
      <c r="K187" s="378">
        <v>66.868835000000004</v>
      </c>
    </row>
    <row r="188" spans="1:11" x14ac:dyDescent="0.25">
      <c r="A188" s="372">
        <v>42826</v>
      </c>
      <c r="B188" s="373">
        <v>-15010</v>
      </c>
      <c r="C188" s="374">
        <v>-930.6549</v>
      </c>
      <c r="D188" s="375">
        <v>5.2458770000000002E-2</v>
      </c>
      <c r="E188" s="375">
        <v>-3.3586649999999999E-4</v>
      </c>
      <c r="F188" s="376">
        <v>3.7566201E-3</v>
      </c>
      <c r="G188" s="373">
        <v>5.2458770000000001</v>
      </c>
      <c r="H188" s="377">
        <v>-1.6793325000000001E-2</v>
      </c>
      <c r="I188" s="373">
        <v>-156.799871</v>
      </c>
      <c r="J188" s="373">
        <v>8.0720602327173097E-2</v>
      </c>
      <c r="K188" s="378">
        <v>142.33095900000001</v>
      </c>
    </row>
    <row r="189" spans="1:11" x14ac:dyDescent="0.25">
      <c r="A189" s="372">
        <v>42856</v>
      </c>
      <c r="B189" s="373">
        <v>-20151</v>
      </c>
      <c r="C189" s="374">
        <v>-1255.1213</v>
      </c>
      <c r="D189" s="375">
        <v>7.0484190000000002E-2</v>
      </c>
      <c r="E189" s="375">
        <v>-4.499571E-4</v>
      </c>
      <c r="F189" s="376">
        <v>5.0011333999999998E-3</v>
      </c>
      <c r="G189" s="373">
        <v>7.048419</v>
      </c>
      <c r="H189" s="377">
        <v>-2.2497855000000001E-2</v>
      </c>
      <c r="I189" s="373">
        <v>-210.61829900000001</v>
      </c>
      <c r="J189" s="373">
        <v>0.10582751540040999</v>
      </c>
      <c r="K189" s="378">
        <v>192.91583900000001</v>
      </c>
    </row>
    <row r="190" spans="1:11" x14ac:dyDescent="0.25">
      <c r="A190" s="372">
        <v>42887</v>
      </c>
      <c r="B190" s="373">
        <v>-9403</v>
      </c>
      <c r="C190" s="374">
        <v>-575.38099999999997</v>
      </c>
      <c r="D190" s="375">
        <v>3.208416E-2</v>
      </c>
      <c r="E190" s="375">
        <v>-2.035908E-4</v>
      </c>
      <c r="F190" s="376">
        <v>2.3175843999999998E-3</v>
      </c>
      <c r="G190" s="373">
        <v>3.2084160000000002</v>
      </c>
      <c r="H190" s="377">
        <v>-1.0179540000000001E-2</v>
      </c>
      <c r="I190" s="373">
        <v>-97.398213999999996</v>
      </c>
      <c r="J190" s="373">
        <v>4.8940999315537297E-2</v>
      </c>
      <c r="K190" s="378">
        <v>88.910348999999997</v>
      </c>
    </row>
    <row r="191" spans="1:11" x14ac:dyDescent="0.25">
      <c r="A191" s="372">
        <v>42917</v>
      </c>
      <c r="B191" s="373">
        <v>-15340</v>
      </c>
      <c r="C191" s="374">
        <v>-920.02779999999996</v>
      </c>
      <c r="D191" s="375">
        <v>5.089954E-2</v>
      </c>
      <c r="E191" s="375">
        <v>-3.2081809999999998E-4</v>
      </c>
      <c r="F191" s="376">
        <v>3.7515033999999999E-3</v>
      </c>
      <c r="G191" s="373">
        <v>5.0899539999999996</v>
      </c>
      <c r="H191" s="377">
        <v>-1.6040905000000001E-2</v>
      </c>
      <c r="I191" s="373">
        <v>-157.28490300000001</v>
      </c>
      <c r="J191" s="373">
        <v>7.91008898015058E-2</v>
      </c>
      <c r="K191" s="378">
        <v>142.99788000000001</v>
      </c>
    </row>
    <row r="192" spans="1:11" x14ac:dyDescent="0.25">
      <c r="A192" s="372">
        <v>42948</v>
      </c>
      <c r="B192" s="373">
        <v>-14233</v>
      </c>
      <c r="C192" s="374">
        <v>-836.53520000000003</v>
      </c>
      <c r="D192" s="375">
        <v>4.5944470000000001E-2</v>
      </c>
      <c r="E192" s="375">
        <v>-2.8777579999999999E-4</v>
      </c>
      <c r="F192" s="376">
        <v>3.4559525000000002E-3</v>
      </c>
      <c r="G192" s="373">
        <v>4.5944469999999997</v>
      </c>
      <c r="H192" s="377">
        <v>-1.438879E-2</v>
      </c>
      <c r="I192" s="373">
        <v>-144.45212799999999</v>
      </c>
      <c r="J192" s="373">
        <v>7.2880219028062895E-2</v>
      </c>
      <c r="K192" s="378">
        <v>130.68500299999999</v>
      </c>
    </row>
    <row r="193" spans="1:11" x14ac:dyDescent="0.25">
      <c r="A193" s="372">
        <v>42979</v>
      </c>
      <c r="B193" s="373">
        <v>-18540</v>
      </c>
      <c r="C193" s="374">
        <v>-1095.0166999999999</v>
      </c>
      <c r="D193" s="375">
        <v>5.9877039999999999E-2</v>
      </c>
      <c r="E193" s="375">
        <v>-3.7375579999999998E-4</v>
      </c>
      <c r="F193" s="376">
        <v>4.4598891000000003E-3</v>
      </c>
      <c r="G193" s="373">
        <v>5.9877039999999999</v>
      </c>
      <c r="H193" s="377">
        <v>-1.8687789999999999E-2</v>
      </c>
      <c r="I193" s="373">
        <v>-188.26194599999999</v>
      </c>
      <c r="J193" s="373">
        <v>9.2427378507871305E-2</v>
      </c>
      <c r="K193" s="378">
        <v>172.05478099999999</v>
      </c>
    </row>
    <row r="194" spans="1:11" x14ac:dyDescent="0.25">
      <c r="A194" s="372">
        <v>43009</v>
      </c>
      <c r="B194" s="373">
        <v>-13540</v>
      </c>
      <c r="C194" s="374">
        <v>-790.27890000000002</v>
      </c>
      <c r="D194" s="375">
        <v>4.2950519999999999E-2</v>
      </c>
      <c r="E194" s="375">
        <v>-2.6671909999999999E-4</v>
      </c>
      <c r="F194" s="376">
        <v>3.2324570999999998E-3</v>
      </c>
      <c r="G194" s="373">
        <v>4.2950520000000001</v>
      </c>
      <c r="H194" s="377">
        <v>-1.3335955E-2</v>
      </c>
      <c r="I194" s="373">
        <v>-136.585285</v>
      </c>
      <c r="J194" s="373">
        <v>6.6656536618754203E-2</v>
      </c>
      <c r="K194" s="378">
        <v>124.80024</v>
      </c>
    </row>
    <row r="195" spans="1:11" x14ac:dyDescent="0.25">
      <c r="A195" s="372">
        <v>43040</v>
      </c>
      <c r="B195" s="373">
        <v>-9403</v>
      </c>
      <c r="C195" s="374">
        <v>-505.92779999999999</v>
      </c>
      <c r="D195" s="375">
        <v>2.705509E-2</v>
      </c>
      <c r="E195" s="375">
        <v>-1.6553060000000001E-4</v>
      </c>
      <c r="F195" s="376">
        <v>2.2249284999999999E-3</v>
      </c>
      <c r="G195" s="373">
        <v>2.7055090000000002</v>
      </c>
      <c r="H195" s="377">
        <v>-8.2765300000000007E-3</v>
      </c>
      <c r="I195" s="373">
        <v>-91.343214000000003</v>
      </c>
      <c r="J195" s="373">
        <v>4.7666803559206002E-2</v>
      </c>
      <c r="K195" s="378">
        <v>80.311280999999994</v>
      </c>
    </row>
    <row r="196" spans="1:11" x14ac:dyDescent="0.25">
      <c r="A196" s="372">
        <v>43070</v>
      </c>
      <c r="B196" s="373">
        <v>-10151</v>
      </c>
      <c r="C196" s="374">
        <v>-505.48219999999998</v>
      </c>
      <c r="D196" s="375">
        <v>2.6599930000000001E-2</v>
      </c>
      <c r="E196" s="375">
        <v>-1.6034250000000001E-4</v>
      </c>
      <c r="F196" s="376">
        <v>2.365631E-3</v>
      </c>
      <c r="G196" s="373">
        <v>2.6599930000000001</v>
      </c>
      <c r="H196" s="377">
        <v>-8.0171249999999999E-3</v>
      </c>
      <c r="I196" s="373">
        <v>-94.989287000000004</v>
      </c>
      <c r="J196" s="373">
        <v>5.2265023956194298E-2</v>
      </c>
      <c r="K196" s="378">
        <v>80.683407000000003</v>
      </c>
    </row>
    <row r="197" spans="1:11" x14ac:dyDescent="0.25">
      <c r="A197" s="372">
        <v>43101</v>
      </c>
      <c r="B197" s="373">
        <v>0</v>
      </c>
      <c r="C197" s="374">
        <v>0</v>
      </c>
      <c r="D197" s="375">
        <v>0</v>
      </c>
      <c r="E197" s="375">
        <v>0</v>
      </c>
      <c r="F197" s="376">
        <v>0</v>
      </c>
      <c r="G197" s="373">
        <v>0</v>
      </c>
      <c r="H197" s="377">
        <v>0</v>
      </c>
      <c r="I197" s="373">
        <v>0</v>
      </c>
      <c r="J197" s="373">
        <v>0</v>
      </c>
      <c r="K197" s="378">
        <v>0</v>
      </c>
    </row>
    <row r="198" spans="1:11" x14ac:dyDescent="0.25">
      <c r="A198" s="372">
        <v>43132</v>
      </c>
      <c r="B198" s="373">
        <v>0</v>
      </c>
      <c r="C198" s="374">
        <v>0</v>
      </c>
      <c r="D198" s="375">
        <v>0</v>
      </c>
      <c r="E198" s="375">
        <v>0</v>
      </c>
      <c r="F198" s="376">
        <v>0</v>
      </c>
      <c r="G198" s="373">
        <v>0</v>
      </c>
      <c r="H198" s="377">
        <v>0</v>
      </c>
      <c r="I198" s="373">
        <v>0</v>
      </c>
      <c r="J198" s="373">
        <v>0</v>
      </c>
      <c r="K198" s="378">
        <v>0</v>
      </c>
    </row>
    <row r="199" spans="1:11" x14ac:dyDescent="0.25">
      <c r="A199" s="372">
        <v>43160</v>
      </c>
      <c r="B199" s="373">
        <v>0</v>
      </c>
      <c r="C199" s="374">
        <v>0</v>
      </c>
      <c r="D199" s="375">
        <v>0</v>
      </c>
      <c r="E199" s="375">
        <v>0</v>
      </c>
      <c r="F199" s="376">
        <v>0</v>
      </c>
      <c r="G199" s="373">
        <v>0</v>
      </c>
      <c r="H199" s="377">
        <v>0</v>
      </c>
      <c r="I199" s="373">
        <v>0</v>
      </c>
      <c r="J199" s="373">
        <v>0</v>
      </c>
      <c r="K199" s="378">
        <v>0</v>
      </c>
    </row>
    <row r="200" spans="1:11" x14ac:dyDescent="0.25">
      <c r="A200" s="372">
        <v>43191</v>
      </c>
      <c r="B200" s="373">
        <v>0</v>
      </c>
      <c r="C200" s="374">
        <v>0</v>
      </c>
      <c r="D200" s="375">
        <v>0</v>
      </c>
      <c r="E200" s="375">
        <v>0</v>
      </c>
      <c r="F200" s="376">
        <v>0</v>
      </c>
      <c r="G200" s="373">
        <v>0</v>
      </c>
      <c r="H200" s="377">
        <v>0</v>
      </c>
      <c r="I200" s="373">
        <v>0</v>
      </c>
      <c r="J200" s="373">
        <v>0</v>
      </c>
      <c r="K200" s="378">
        <v>0</v>
      </c>
    </row>
    <row r="201" spans="1:11" x14ac:dyDescent="0.25">
      <c r="A201" s="372">
        <v>43221</v>
      </c>
      <c r="B201" s="373">
        <v>0</v>
      </c>
      <c r="C201" s="374">
        <v>0</v>
      </c>
      <c r="D201" s="375">
        <v>0</v>
      </c>
      <c r="E201" s="375">
        <v>0</v>
      </c>
      <c r="F201" s="376">
        <v>0</v>
      </c>
      <c r="G201" s="373">
        <v>0</v>
      </c>
      <c r="H201" s="377">
        <v>0</v>
      </c>
      <c r="I201" s="373">
        <v>0</v>
      </c>
      <c r="J201" s="373">
        <v>0</v>
      </c>
      <c r="K201" s="378">
        <v>0</v>
      </c>
    </row>
    <row r="202" spans="1:11" x14ac:dyDescent="0.25">
      <c r="A202" s="372">
        <v>43252</v>
      </c>
      <c r="B202" s="373">
        <v>0</v>
      </c>
      <c r="C202" s="374">
        <v>0</v>
      </c>
      <c r="D202" s="375">
        <v>0</v>
      </c>
      <c r="E202" s="375">
        <v>0</v>
      </c>
      <c r="F202" s="376">
        <v>0</v>
      </c>
      <c r="G202" s="373">
        <v>0</v>
      </c>
      <c r="H202" s="377">
        <v>0</v>
      </c>
      <c r="I202" s="373">
        <v>0</v>
      </c>
      <c r="J202" s="373">
        <v>0</v>
      </c>
      <c r="K202" s="378">
        <v>0</v>
      </c>
    </row>
    <row r="203" spans="1:11" x14ac:dyDescent="0.25">
      <c r="A203" s="372">
        <v>43282</v>
      </c>
      <c r="B203" s="373">
        <v>0</v>
      </c>
      <c r="C203" s="374">
        <v>0</v>
      </c>
      <c r="D203" s="375">
        <v>0</v>
      </c>
      <c r="E203" s="375">
        <v>0</v>
      </c>
      <c r="F203" s="376">
        <v>0</v>
      </c>
      <c r="G203" s="373">
        <v>0</v>
      </c>
      <c r="H203" s="377">
        <v>0</v>
      </c>
      <c r="I203" s="373">
        <v>0</v>
      </c>
      <c r="J203" s="373">
        <v>0</v>
      </c>
      <c r="K203" s="378">
        <v>0</v>
      </c>
    </row>
    <row r="204" spans="1:11" x14ac:dyDescent="0.25">
      <c r="A204" s="372">
        <v>43313</v>
      </c>
      <c r="B204" s="373">
        <v>0</v>
      </c>
      <c r="C204" s="374">
        <v>0</v>
      </c>
      <c r="D204" s="375">
        <v>0</v>
      </c>
      <c r="E204" s="375">
        <v>0</v>
      </c>
      <c r="F204" s="376">
        <v>0</v>
      </c>
      <c r="G204" s="373">
        <v>0</v>
      </c>
      <c r="H204" s="377">
        <v>0</v>
      </c>
      <c r="I204" s="373">
        <v>0</v>
      </c>
      <c r="J204" s="373">
        <v>0</v>
      </c>
      <c r="K204" s="378">
        <v>0</v>
      </c>
    </row>
    <row r="205" spans="1:11" x14ac:dyDescent="0.25">
      <c r="A205" s="372">
        <v>43344</v>
      </c>
      <c r="B205" s="373">
        <v>0</v>
      </c>
      <c r="C205" s="374">
        <v>0</v>
      </c>
      <c r="D205" s="375">
        <v>0</v>
      </c>
      <c r="E205" s="375">
        <v>0</v>
      </c>
      <c r="F205" s="376">
        <v>0</v>
      </c>
      <c r="G205" s="373">
        <v>0</v>
      </c>
      <c r="H205" s="377">
        <v>0</v>
      </c>
      <c r="I205" s="373">
        <v>0</v>
      </c>
      <c r="J205" s="373">
        <v>0</v>
      </c>
      <c r="K205" s="378">
        <v>0</v>
      </c>
    </row>
    <row r="206" spans="1:11" x14ac:dyDescent="0.25">
      <c r="A206" s="66"/>
      <c r="B206" s="67"/>
      <c r="C206" s="68"/>
      <c r="D206" s="69"/>
      <c r="E206" s="72"/>
      <c r="F206" s="70"/>
      <c r="G206" s="67"/>
      <c r="H206" s="3"/>
      <c r="I206" s="3"/>
      <c r="J206" s="3"/>
      <c r="K206" s="71"/>
    </row>
    <row r="207" spans="1:11" x14ac:dyDescent="0.25">
      <c r="A207" s="66"/>
      <c r="B207" s="67"/>
      <c r="C207" s="68"/>
      <c r="D207" s="69"/>
      <c r="E207" s="72"/>
      <c r="F207" s="70"/>
      <c r="G207" s="67"/>
      <c r="H207" s="3"/>
      <c r="I207" s="3"/>
      <c r="J207" s="3"/>
      <c r="K207" s="71"/>
    </row>
    <row r="208" spans="1:11" x14ac:dyDescent="0.25">
      <c r="A208" s="66"/>
      <c r="B208" s="67"/>
      <c r="C208" s="68"/>
      <c r="D208" s="69"/>
      <c r="E208" s="72"/>
      <c r="F208" s="70"/>
      <c r="G208" s="67"/>
      <c r="H208" s="3"/>
      <c r="I208" s="3"/>
      <c r="J208" s="3"/>
      <c r="K208" s="71"/>
    </row>
    <row r="209" spans="1:11" x14ac:dyDescent="0.25">
      <c r="A209" s="66"/>
      <c r="B209" s="67"/>
      <c r="C209" s="68"/>
      <c r="D209" s="69"/>
      <c r="E209" s="72"/>
      <c r="F209" s="70"/>
      <c r="G209" s="67"/>
      <c r="H209" s="3"/>
      <c r="I209" s="3"/>
      <c r="J209" s="3"/>
      <c r="K209" s="71"/>
    </row>
    <row r="210" spans="1:11" x14ac:dyDescent="0.25">
      <c r="A210" s="66"/>
      <c r="B210" s="67"/>
      <c r="C210" s="68"/>
      <c r="D210" s="69"/>
      <c r="E210" s="72"/>
      <c r="F210" s="70"/>
      <c r="G210" s="67"/>
      <c r="H210" s="3"/>
      <c r="I210" s="3"/>
      <c r="J210" s="3"/>
      <c r="K210" s="71"/>
    </row>
    <row r="211" spans="1:11" x14ac:dyDescent="0.25">
      <c r="A211" s="66"/>
      <c r="B211" s="67"/>
      <c r="C211" s="68"/>
      <c r="D211" s="69"/>
      <c r="E211" s="72"/>
      <c r="F211" s="70"/>
      <c r="G211" s="67"/>
      <c r="H211" s="3"/>
      <c r="I211" s="3"/>
      <c r="J211" s="3"/>
      <c r="K211" s="71"/>
    </row>
    <row r="212" spans="1:11" x14ac:dyDescent="0.25">
      <c r="A212" s="66"/>
      <c r="B212" s="67"/>
      <c r="C212" s="68"/>
      <c r="D212" s="69"/>
      <c r="E212" s="72"/>
      <c r="F212" s="70"/>
      <c r="G212" s="67"/>
      <c r="H212" s="3"/>
      <c r="I212" s="3"/>
      <c r="J212" s="3"/>
      <c r="K212" s="71"/>
    </row>
    <row r="213" spans="1:11" x14ac:dyDescent="0.25">
      <c r="A213" s="66"/>
      <c r="B213" s="67"/>
      <c r="C213" s="68"/>
      <c r="D213" s="69"/>
      <c r="E213" s="72"/>
      <c r="F213" s="70"/>
      <c r="G213" s="67"/>
      <c r="H213" s="3"/>
      <c r="I213" s="3"/>
      <c r="J213" s="3"/>
      <c r="K213" s="71"/>
    </row>
    <row r="214" spans="1:11" x14ac:dyDescent="0.25">
      <c r="A214" s="66"/>
      <c r="B214" s="67"/>
      <c r="C214" s="68"/>
      <c r="D214" s="69"/>
      <c r="E214" s="72"/>
      <c r="F214" s="70"/>
      <c r="G214" s="67"/>
      <c r="H214" s="3"/>
      <c r="I214" s="3"/>
      <c r="J214" s="3"/>
      <c r="K214" s="71"/>
    </row>
    <row r="215" spans="1:11" x14ac:dyDescent="0.25">
      <c r="A215" s="66"/>
      <c r="B215" s="67"/>
      <c r="C215" s="68"/>
      <c r="D215" s="69"/>
      <c r="E215" s="72"/>
      <c r="F215" s="70"/>
      <c r="G215" s="67"/>
      <c r="H215" s="3"/>
      <c r="I215" s="3"/>
      <c r="J215" s="3"/>
      <c r="K215" s="71"/>
    </row>
    <row r="216" spans="1:11" x14ac:dyDescent="0.25">
      <c r="A216" s="66"/>
      <c r="B216" s="67"/>
      <c r="C216" s="68"/>
      <c r="D216" s="69"/>
      <c r="E216" s="72"/>
      <c r="F216" s="70"/>
      <c r="G216" s="67"/>
      <c r="H216" s="3"/>
      <c r="I216" s="3"/>
      <c r="J216" s="3"/>
      <c r="K216" s="71"/>
    </row>
    <row r="217" spans="1:11" x14ac:dyDescent="0.25">
      <c r="A217" s="66"/>
      <c r="B217" s="67"/>
      <c r="C217" s="68"/>
      <c r="D217" s="69"/>
      <c r="E217" s="72"/>
      <c r="F217" s="70"/>
      <c r="G217" s="67"/>
      <c r="H217" s="3"/>
      <c r="I217" s="3"/>
      <c r="J217" s="3"/>
      <c r="K217" s="71"/>
    </row>
    <row r="218" spans="1:11" x14ac:dyDescent="0.25">
      <c r="A218" s="66"/>
      <c r="B218" s="67"/>
      <c r="C218" s="68"/>
      <c r="D218" s="69"/>
      <c r="E218" s="72"/>
      <c r="F218" s="70"/>
      <c r="G218" s="67"/>
      <c r="H218" s="3"/>
      <c r="I218" s="3"/>
      <c r="J218" s="3"/>
      <c r="K218" s="71"/>
    </row>
    <row r="219" spans="1:11" x14ac:dyDescent="0.25">
      <c r="A219" s="66"/>
      <c r="B219" s="67"/>
      <c r="C219" s="68"/>
      <c r="D219" s="69"/>
      <c r="E219" s="72"/>
      <c r="F219" s="70"/>
      <c r="G219" s="67"/>
      <c r="H219" s="3"/>
      <c r="I219" s="3"/>
      <c r="J219" s="3"/>
      <c r="K219" s="71"/>
    </row>
    <row r="220" spans="1:11" x14ac:dyDescent="0.25">
      <c r="A220" s="66"/>
      <c r="B220" s="67"/>
      <c r="C220" s="68"/>
      <c r="D220" s="69"/>
      <c r="E220" s="72"/>
      <c r="F220" s="70"/>
      <c r="G220" s="67"/>
      <c r="H220" s="3"/>
      <c r="I220" s="3"/>
      <c r="J220" s="3"/>
      <c r="K220" s="71"/>
    </row>
    <row r="221" spans="1:11" x14ac:dyDescent="0.25">
      <c r="A221" s="66"/>
      <c r="B221" s="67"/>
      <c r="C221" s="68"/>
      <c r="D221" s="69"/>
      <c r="E221" s="72"/>
      <c r="F221" s="70"/>
      <c r="G221" s="67"/>
      <c r="H221" s="3"/>
      <c r="I221" s="3"/>
      <c r="J221" s="3"/>
      <c r="K221" s="71"/>
    </row>
    <row r="222" spans="1:11" x14ac:dyDescent="0.25">
      <c r="A222" s="66"/>
      <c r="B222" s="67"/>
      <c r="C222" s="68"/>
      <c r="D222" s="69"/>
      <c r="E222" s="72"/>
      <c r="F222" s="70"/>
      <c r="G222" s="67"/>
      <c r="H222" s="3"/>
      <c r="I222" s="3"/>
      <c r="J222" s="3"/>
      <c r="K222" s="71"/>
    </row>
    <row r="223" spans="1:11" x14ac:dyDescent="0.25">
      <c r="A223" s="66"/>
      <c r="B223" s="67"/>
      <c r="C223" s="68"/>
      <c r="D223" s="69"/>
      <c r="E223" s="72"/>
      <c r="F223" s="70"/>
      <c r="G223" s="67"/>
      <c r="H223" s="3"/>
      <c r="I223" s="3"/>
      <c r="J223" s="3"/>
      <c r="K223" s="71"/>
    </row>
    <row r="224" spans="1:11" x14ac:dyDescent="0.25">
      <c r="A224" s="66"/>
      <c r="B224" s="67"/>
      <c r="C224" s="68"/>
      <c r="D224" s="69"/>
      <c r="E224" s="72"/>
      <c r="F224" s="70"/>
      <c r="G224" s="67"/>
      <c r="H224" s="3"/>
      <c r="I224" s="3"/>
      <c r="J224" s="3"/>
      <c r="K224" s="71"/>
    </row>
    <row r="225" spans="1:11" x14ac:dyDescent="0.25">
      <c r="A225" s="66"/>
      <c r="B225" s="67"/>
      <c r="C225" s="68"/>
      <c r="D225" s="69"/>
      <c r="E225" s="72"/>
      <c r="F225" s="70"/>
      <c r="G225" s="67"/>
      <c r="H225" s="3"/>
      <c r="I225" s="3"/>
      <c r="J225" s="3"/>
      <c r="K225" s="71"/>
    </row>
    <row r="226" spans="1:11" x14ac:dyDescent="0.25">
      <c r="A226" s="66"/>
      <c r="B226" s="67"/>
      <c r="C226" s="68"/>
      <c r="D226" s="69"/>
      <c r="E226" s="72"/>
      <c r="F226" s="70"/>
      <c r="G226" s="67"/>
      <c r="H226" s="3"/>
      <c r="I226" s="3"/>
      <c r="J226" s="3"/>
      <c r="K226" s="71"/>
    </row>
    <row r="227" spans="1:11" x14ac:dyDescent="0.25">
      <c r="A227" s="66"/>
      <c r="B227" s="67"/>
      <c r="C227" s="68"/>
      <c r="D227" s="69"/>
      <c r="E227" s="72"/>
      <c r="F227" s="70"/>
      <c r="G227" s="67"/>
      <c r="H227" s="3"/>
      <c r="I227" s="3"/>
      <c r="J227" s="3"/>
      <c r="K227" s="71"/>
    </row>
    <row r="228" spans="1:11" x14ac:dyDescent="0.25">
      <c r="A228" s="66"/>
      <c r="B228" s="67"/>
      <c r="C228" s="68"/>
      <c r="D228" s="69"/>
      <c r="E228" s="72"/>
      <c r="F228" s="70"/>
      <c r="G228" s="67"/>
      <c r="H228" s="3"/>
      <c r="I228" s="3"/>
      <c r="J228" s="3"/>
      <c r="K228" s="71"/>
    </row>
    <row r="229" spans="1:11" x14ac:dyDescent="0.25">
      <c r="A229" s="66"/>
      <c r="B229" s="67"/>
      <c r="C229" s="68"/>
      <c r="D229" s="69"/>
      <c r="E229" s="72"/>
      <c r="F229" s="70"/>
      <c r="G229" s="67"/>
      <c r="H229" s="3"/>
      <c r="I229" s="3"/>
      <c r="J229" s="3"/>
      <c r="K229" s="71"/>
    </row>
    <row r="230" spans="1:11" x14ac:dyDescent="0.25">
      <c r="A230" s="66"/>
      <c r="B230" s="67"/>
      <c r="C230" s="68"/>
      <c r="D230" s="69"/>
      <c r="E230" s="72"/>
      <c r="F230" s="70"/>
      <c r="G230" s="67"/>
      <c r="H230" s="3"/>
      <c r="I230" s="3"/>
      <c r="J230" s="3"/>
      <c r="K230" s="71"/>
    </row>
    <row r="231" spans="1:11" x14ac:dyDescent="0.25">
      <c r="A231" s="66"/>
      <c r="B231" s="67"/>
      <c r="C231" s="68"/>
      <c r="D231" s="69"/>
      <c r="E231" s="72"/>
      <c r="F231" s="70"/>
      <c r="G231" s="67"/>
      <c r="H231" s="3"/>
      <c r="I231" s="3"/>
      <c r="J231" s="3"/>
      <c r="K231" s="71"/>
    </row>
    <row r="232" spans="1:11" x14ac:dyDescent="0.25">
      <c r="A232" s="66"/>
      <c r="B232" s="67"/>
      <c r="C232" s="68"/>
      <c r="D232" s="69"/>
      <c r="E232" s="72"/>
      <c r="F232" s="70"/>
      <c r="G232" s="67"/>
      <c r="H232" s="3"/>
      <c r="I232" s="3"/>
      <c r="J232" s="3"/>
      <c r="K232" s="71"/>
    </row>
    <row r="233" spans="1:11" x14ac:dyDescent="0.25">
      <c r="A233" s="66"/>
      <c r="B233" s="67"/>
      <c r="C233" s="68"/>
      <c r="D233" s="69"/>
      <c r="E233" s="72"/>
      <c r="F233" s="70"/>
      <c r="G233" s="67"/>
      <c r="H233" s="3"/>
      <c r="I233" s="3"/>
      <c r="J233" s="3"/>
      <c r="K233" s="71"/>
    </row>
    <row r="234" spans="1:11" x14ac:dyDescent="0.25">
      <c r="A234" s="66"/>
      <c r="B234" s="67"/>
      <c r="C234" s="68"/>
      <c r="D234" s="69"/>
      <c r="E234" s="72"/>
      <c r="F234" s="70"/>
      <c r="G234" s="67"/>
      <c r="H234" s="3"/>
      <c r="I234" s="3"/>
      <c r="J234" s="3"/>
      <c r="K234" s="71"/>
    </row>
    <row r="235" spans="1:11" x14ac:dyDescent="0.25">
      <c r="A235" s="66"/>
      <c r="B235" s="73"/>
      <c r="C235" s="74"/>
      <c r="D235" s="75"/>
      <c r="E235" s="72"/>
      <c r="F235" s="70"/>
      <c r="G235" s="67"/>
      <c r="H235" s="3"/>
      <c r="I235" s="3"/>
      <c r="J235" s="3"/>
      <c r="K235" s="71"/>
    </row>
    <row r="236" spans="1:11" x14ac:dyDescent="0.25">
      <c r="A236" s="66"/>
      <c r="B236" s="73"/>
      <c r="C236" s="74"/>
      <c r="D236" s="75"/>
      <c r="E236" s="72"/>
      <c r="F236" s="70"/>
      <c r="G236" s="67"/>
      <c r="H236" s="3"/>
      <c r="I236" s="3"/>
      <c r="J236" s="3"/>
      <c r="K236" s="71"/>
    </row>
    <row r="237" spans="1:11" x14ac:dyDescent="0.25">
      <c r="A237" s="66"/>
      <c r="B237" s="73"/>
      <c r="C237" s="74"/>
      <c r="D237" s="75"/>
      <c r="E237" s="72"/>
      <c r="F237" s="70"/>
      <c r="G237" s="67"/>
      <c r="H237" s="3"/>
      <c r="I237" s="3"/>
      <c r="J237" s="3"/>
      <c r="K237" s="71"/>
    </row>
    <row r="238" spans="1:11" x14ac:dyDescent="0.25">
      <c r="A238" s="66"/>
      <c r="B238" s="73"/>
      <c r="C238" s="74"/>
      <c r="D238" s="75"/>
      <c r="E238" s="72"/>
      <c r="F238" s="70"/>
      <c r="G238" s="67"/>
      <c r="H238" s="3"/>
      <c r="I238" s="3"/>
      <c r="J238" s="3"/>
      <c r="K238" s="71"/>
    </row>
    <row r="239" spans="1:11" x14ac:dyDescent="0.25">
      <c r="A239" s="66"/>
      <c r="B239" s="73"/>
      <c r="C239" s="74"/>
      <c r="D239" s="75"/>
      <c r="E239" s="72"/>
      <c r="F239" s="70"/>
      <c r="G239" s="67"/>
      <c r="H239" s="3"/>
      <c r="I239" s="3"/>
      <c r="J239" s="3"/>
      <c r="K239" s="71"/>
    </row>
    <row r="240" spans="1:11" x14ac:dyDescent="0.25">
      <c r="A240" s="66"/>
      <c r="B240" s="73"/>
      <c r="C240" s="74"/>
      <c r="D240" s="75"/>
      <c r="E240" s="72"/>
      <c r="F240" s="70"/>
      <c r="G240" s="67"/>
      <c r="H240" s="3"/>
      <c r="I240" s="3"/>
      <c r="J240" s="3"/>
      <c r="K240" s="71"/>
    </row>
    <row r="241" spans="1:11" x14ac:dyDescent="0.25">
      <c r="A241" s="66"/>
      <c r="B241" s="73"/>
      <c r="C241" s="74"/>
      <c r="D241" s="75"/>
      <c r="E241" s="72"/>
      <c r="F241" s="70"/>
      <c r="G241" s="67"/>
      <c r="H241" s="3"/>
      <c r="I241" s="3"/>
      <c r="J241" s="3"/>
      <c r="K241" s="71"/>
    </row>
    <row r="242" spans="1:11" x14ac:dyDescent="0.25">
      <c r="A242" s="66"/>
      <c r="B242" s="73"/>
      <c r="C242" s="74"/>
      <c r="D242" s="75"/>
      <c r="E242" s="72"/>
      <c r="F242" s="70"/>
      <c r="G242" s="67"/>
      <c r="H242" s="3"/>
      <c r="I242" s="3"/>
      <c r="J242" s="3"/>
      <c r="K242" s="71"/>
    </row>
    <row r="243" spans="1:11" x14ac:dyDescent="0.25">
      <c r="A243" s="66"/>
      <c r="B243" s="73"/>
      <c r="C243" s="74"/>
      <c r="D243" s="75"/>
      <c r="E243" s="72"/>
      <c r="F243" s="70"/>
      <c r="G243" s="67"/>
      <c r="H243" s="3"/>
      <c r="I243" s="3"/>
      <c r="J243" s="3"/>
      <c r="K243" s="71"/>
    </row>
    <row r="244" spans="1:11" x14ac:dyDescent="0.25">
      <c r="A244" s="66"/>
      <c r="B244" s="73"/>
      <c r="C244" s="74"/>
      <c r="D244" s="75"/>
      <c r="E244" s="72"/>
      <c r="F244" s="70"/>
      <c r="G244" s="67"/>
      <c r="H244" s="3"/>
      <c r="I244" s="3"/>
      <c r="J244" s="3"/>
      <c r="K244" s="71"/>
    </row>
    <row r="245" spans="1:11" x14ac:dyDescent="0.25">
      <c r="A245" s="66"/>
      <c r="B245" s="73"/>
      <c r="C245" s="74"/>
      <c r="D245" s="75"/>
      <c r="E245" s="72"/>
      <c r="F245" s="70"/>
      <c r="G245" s="67"/>
      <c r="H245" s="3"/>
      <c r="I245" s="3"/>
      <c r="J245" s="3"/>
      <c r="K245" s="71"/>
    </row>
    <row r="246" spans="1:11" x14ac:dyDescent="0.25">
      <c r="A246" s="66"/>
      <c r="B246" s="73"/>
      <c r="C246" s="74"/>
      <c r="D246" s="75"/>
      <c r="E246" s="72"/>
      <c r="F246" s="70"/>
      <c r="G246" s="67"/>
      <c r="H246" s="3"/>
      <c r="I246" s="3"/>
      <c r="J246" s="3"/>
      <c r="K246" s="71"/>
    </row>
    <row r="247" spans="1:11" x14ac:dyDescent="0.25">
      <c r="A247" s="66"/>
      <c r="B247" s="73"/>
      <c r="C247" s="74"/>
      <c r="D247" s="75"/>
      <c r="E247" s="72"/>
      <c r="F247" s="70"/>
      <c r="G247" s="67"/>
      <c r="H247" s="3"/>
      <c r="I247" s="3"/>
      <c r="J247" s="3"/>
      <c r="K247" s="71"/>
    </row>
    <row r="248" spans="1:11" x14ac:dyDescent="0.25">
      <c r="A248" s="66"/>
      <c r="B248" s="73"/>
      <c r="C248" s="74"/>
      <c r="D248" s="75"/>
      <c r="E248" s="72"/>
      <c r="F248" s="70"/>
      <c r="G248" s="67"/>
      <c r="H248" s="3"/>
      <c r="I248" s="3"/>
      <c r="J248" s="3"/>
      <c r="K248" s="71"/>
    </row>
    <row r="249" spans="1:11" x14ac:dyDescent="0.25">
      <c r="A249" s="66"/>
      <c r="B249" s="73"/>
      <c r="C249" s="74"/>
      <c r="D249" s="75"/>
      <c r="E249" s="72"/>
      <c r="F249" s="70"/>
      <c r="G249" s="67"/>
      <c r="H249" s="3"/>
      <c r="I249" s="3"/>
      <c r="J249" s="3"/>
      <c r="K249" s="71"/>
    </row>
    <row r="250" spans="1:11" x14ac:dyDescent="0.25">
      <c r="A250" s="66"/>
      <c r="B250" s="73"/>
      <c r="C250" s="74"/>
      <c r="D250" s="75"/>
      <c r="E250" s="72"/>
      <c r="F250" s="70"/>
      <c r="G250" s="67"/>
      <c r="H250" s="3"/>
      <c r="I250" s="3"/>
      <c r="J250" s="3"/>
      <c r="K250" s="71"/>
    </row>
    <row r="251" spans="1:11" x14ac:dyDescent="0.25">
      <c r="A251" s="66"/>
      <c r="B251" s="73"/>
      <c r="C251" s="74"/>
      <c r="D251" s="75"/>
      <c r="E251" s="72"/>
      <c r="F251" s="70"/>
      <c r="G251" s="67"/>
      <c r="H251" s="3"/>
      <c r="I251" s="3"/>
      <c r="J251" s="3"/>
      <c r="K251" s="71"/>
    </row>
    <row r="252" spans="1:11" x14ac:dyDescent="0.25">
      <c r="A252" s="66"/>
      <c r="B252" s="73"/>
      <c r="C252" s="74"/>
      <c r="D252" s="75"/>
      <c r="E252" s="72"/>
      <c r="F252" s="70"/>
      <c r="G252" s="67"/>
      <c r="H252" s="3"/>
      <c r="I252" s="3"/>
      <c r="J252" s="3"/>
      <c r="K252" s="71"/>
    </row>
    <row r="253" spans="1:11" x14ac:dyDescent="0.25">
      <c r="A253" s="66"/>
      <c r="B253" s="73"/>
      <c r="C253" s="74"/>
      <c r="D253" s="75"/>
      <c r="E253" s="72"/>
      <c r="F253" s="70"/>
      <c r="G253" s="67"/>
      <c r="H253" s="3"/>
      <c r="I253" s="3"/>
      <c r="J253" s="3"/>
      <c r="K253" s="71"/>
    </row>
    <row r="254" spans="1:11" x14ac:dyDescent="0.25">
      <c r="A254" s="66"/>
      <c r="B254" s="73"/>
      <c r="C254" s="74"/>
      <c r="D254" s="75"/>
      <c r="E254" s="72"/>
      <c r="F254" s="70"/>
      <c r="G254" s="67"/>
      <c r="H254" s="3"/>
      <c r="I254" s="3"/>
      <c r="J254" s="3"/>
      <c r="K254" s="71"/>
    </row>
    <row r="255" spans="1:11" x14ac:dyDescent="0.25">
      <c r="A255" s="66"/>
      <c r="B255" s="73"/>
      <c r="C255" s="74"/>
      <c r="D255" s="75"/>
      <c r="E255" s="72"/>
      <c r="F255" s="70"/>
      <c r="G255" s="67"/>
      <c r="H255" s="3"/>
      <c r="I255" s="3"/>
      <c r="J255" s="3"/>
      <c r="K255" s="71"/>
    </row>
    <row r="256" spans="1:11" x14ac:dyDescent="0.25">
      <c r="A256" s="66"/>
      <c r="B256" s="73"/>
      <c r="C256" s="74"/>
      <c r="D256" s="75"/>
      <c r="E256" s="72"/>
      <c r="F256" s="70"/>
      <c r="G256" s="67"/>
      <c r="H256" s="3"/>
      <c r="I256" s="3"/>
      <c r="J256" s="3"/>
      <c r="K256" s="71"/>
    </row>
    <row r="257" spans="1:11" x14ac:dyDescent="0.25">
      <c r="A257" s="66"/>
      <c r="B257" s="73"/>
      <c r="C257" s="74"/>
      <c r="D257" s="75"/>
      <c r="E257" s="72"/>
      <c r="F257" s="70"/>
      <c r="G257" s="67"/>
      <c r="H257" s="3"/>
      <c r="I257" s="3"/>
      <c r="J257" s="3"/>
      <c r="K257" s="71"/>
    </row>
    <row r="258" spans="1:11" x14ac:dyDescent="0.25">
      <c r="A258" s="66"/>
      <c r="B258" s="73"/>
      <c r="C258" s="74"/>
      <c r="D258" s="75"/>
      <c r="E258" s="72"/>
      <c r="F258" s="70"/>
      <c r="G258" s="67"/>
      <c r="H258" s="3"/>
      <c r="I258" s="3"/>
      <c r="J258" s="3"/>
      <c r="K258" s="71"/>
    </row>
    <row r="259" spans="1:11" x14ac:dyDescent="0.25">
      <c r="A259" s="66"/>
      <c r="B259" s="73"/>
      <c r="C259" s="74"/>
      <c r="D259" s="75"/>
      <c r="E259" s="72"/>
      <c r="F259" s="70"/>
      <c r="G259" s="67"/>
      <c r="H259" s="3"/>
      <c r="I259" s="3"/>
      <c r="J259" s="3"/>
      <c r="K259" s="71"/>
    </row>
    <row r="260" spans="1:11" x14ac:dyDescent="0.25">
      <c r="A260" s="66"/>
      <c r="B260" s="73"/>
      <c r="C260" s="74"/>
      <c r="D260" s="75"/>
      <c r="E260" s="72"/>
      <c r="F260" s="70"/>
      <c r="G260" s="67"/>
      <c r="H260" s="3"/>
      <c r="I260" s="3"/>
      <c r="J260" s="3"/>
      <c r="K260" s="71"/>
    </row>
    <row r="261" spans="1:11" x14ac:dyDescent="0.25">
      <c r="A261" s="66"/>
      <c r="B261" s="73"/>
      <c r="C261" s="74"/>
      <c r="D261" s="75"/>
      <c r="E261" s="72"/>
      <c r="F261" s="70"/>
      <c r="G261" s="67"/>
      <c r="H261" s="3"/>
      <c r="I261" s="3"/>
      <c r="J261" s="3"/>
      <c r="K261" s="71"/>
    </row>
    <row r="262" spans="1:11" x14ac:dyDescent="0.25">
      <c r="A262" s="66"/>
      <c r="B262" s="73"/>
      <c r="C262" s="74"/>
      <c r="D262" s="75"/>
      <c r="E262" s="72"/>
      <c r="F262" s="70"/>
      <c r="G262" s="67"/>
      <c r="H262" s="3"/>
      <c r="I262" s="3"/>
      <c r="J262" s="3"/>
      <c r="K262" s="71"/>
    </row>
    <row r="263" spans="1:11" x14ac:dyDescent="0.25">
      <c r="A263" s="66"/>
      <c r="B263" s="73"/>
      <c r="C263" s="74"/>
      <c r="D263" s="75"/>
      <c r="E263" s="72"/>
      <c r="F263" s="70"/>
      <c r="G263" s="67"/>
      <c r="H263" s="3"/>
      <c r="I263" s="3"/>
      <c r="J263" s="3"/>
      <c r="K263" s="71"/>
    </row>
    <row r="264" spans="1:11" x14ac:dyDescent="0.25">
      <c r="A264" s="66"/>
      <c r="B264" s="73"/>
      <c r="C264" s="74"/>
      <c r="D264" s="75"/>
      <c r="E264" s="72"/>
      <c r="F264" s="70"/>
      <c r="G264" s="67"/>
      <c r="H264" s="3"/>
      <c r="I264" s="3"/>
      <c r="J264" s="3"/>
      <c r="K264" s="71"/>
    </row>
    <row r="265" spans="1:11" x14ac:dyDescent="0.25">
      <c r="A265" s="66"/>
      <c r="B265" s="73"/>
      <c r="C265" s="74"/>
      <c r="D265" s="75"/>
      <c r="E265" s="72"/>
      <c r="F265" s="70"/>
      <c r="G265" s="67"/>
      <c r="H265" s="3"/>
      <c r="I265" s="3"/>
      <c r="J265" s="3"/>
      <c r="K265" s="71"/>
    </row>
    <row r="266" spans="1:11" x14ac:dyDescent="0.25">
      <c r="A266" s="66"/>
      <c r="B266" s="73"/>
      <c r="C266" s="74"/>
      <c r="D266" s="75"/>
      <c r="E266" s="72"/>
      <c r="F266" s="70"/>
      <c r="G266" s="67"/>
      <c r="H266" s="3"/>
      <c r="I266" s="3"/>
      <c r="J266" s="3"/>
      <c r="K266" s="71"/>
    </row>
    <row r="267" spans="1:11" x14ac:dyDescent="0.25">
      <c r="A267" s="66"/>
      <c r="B267" s="73"/>
      <c r="C267" s="74"/>
      <c r="D267" s="75"/>
      <c r="E267" s="72"/>
      <c r="F267" s="70"/>
      <c r="G267" s="67"/>
      <c r="H267" s="3"/>
      <c r="I267" s="3"/>
      <c r="J267" s="3"/>
      <c r="K267" s="71"/>
    </row>
    <row r="268" spans="1:11" x14ac:dyDescent="0.25">
      <c r="A268" s="66"/>
      <c r="B268" s="73"/>
      <c r="C268" s="74"/>
      <c r="D268" s="75"/>
      <c r="E268" s="72"/>
      <c r="F268" s="70"/>
      <c r="G268" s="67"/>
      <c r="H268" s="3"/>
      <c r="I268" s="3"/>
      <c r="J268" s="3"/>
      <c r="K268" s="71"/>
    </row>
    <row r="269" spans="1:11" x14ac:dyDescent="0.25">
      <c r="A269" s="66"/>
      <c r="B269" s="73"/>
      <c r="C269" s="74"/>
      <c r="D269" s="75"/>
      <c r="E269" s="72"/>
      <c r="F269" s="70"/>
      <c r="G269" s="67"/>
      <c r="H269" s="3"/>
      <c r="I269" s="3"/>
      <c r="J269" s="3"/>
      <c r="K269" s="71"/>
    </row>
    <row r="270" spans="1:11" x14ac:dyDescent="0.25">
      <c r="A270" s="66"/>
      <c r="B270" s="73"/>
      <c r="C270" s="74"/>
      <c r="D270" s="75"/>
      <c r="E270" s="72"/>
      <c r="F270" s="70"/>
      <c r="G270" s="67"/>
      <c r="H270" s="3"/>
      <c r="I270" s="3"/>
      <c r="J270" s="3"/>
      <c r="K270" s="71"/>
    </row>
    <row r="271" spans="1:11" x14ac:dyDescent="0.25">
      <c r="A271" s="66"/>
      <c r="B271" s="73"/>
      <c r="C271" s="74"/>
      <c r="D271" s="75"/>
      <c r="E271" s="72"/>
      <c r="F271" s="70"/>
      <c r="G271" s="67"/>
      <c r="H271" s="3"/>
      <c r="I271" s="3"/>
      <c r="J271" s="3"/>
      <c r="K271" s="71"/>
    </row>
    <row r="272" spans="1:11" x14ac:dyDescent="0.25">
      <c r="A272" s="66"/>
      <c r="B272" s="73"/>
      <c r="C272" s="74"/>
      <c r="D272" s="75"/>
      <c r="E272" s="72"/>
      <c r="F272" s="70"/>
      <c r="G272" s="67"/>
      <c r="H272" s="3"/>
      <c r="I272" s="3"/>
      <c r="J272" s="3"/>
      <c r="K272" s="71"/>
    </row>
    <row r="273" spans="1:11" x14ac:dyDescent="0.25">
      <c r="A273" s="66"/>
      <c r="B273" s="73"/>
      <c r="C273" s="74"/>
      <c r="D273" s="75"/>
      <c r="E273" s="72"/>
      <c r="F273" s="70"/>
      <c r="G273" s="67"/>
      <c r="H273" s="3"/>
      <c r="I273" s="3"/>
      <c r="J273" s="3"/>
      <c r="K273" s="71"/>
    </row>
    <row r="274" spans="1:11" x14ac:dyDescent="0.25">
      <c r="A274" s="66"/>
      <c r="B274" s="73"/>
      <c r="C274" s="74"/>
      <c r="D274" s="75"/>
      <c r="E274" s="72"/>
      <c r="F274" s="70"/>
      <c r="G274" s="67"/>
      <c r="H274" s="3"/>
      <c r="I274" s="3"/>
      <c r="J274" s="3"/>
      <c r="K274" s="71"/>
    </row>
    <row r="275" spans="1:11" x14ac:dyDescent="0.25">
      <c r="A275" s="66"/>
      <c r="B275" s="73"/>
      <c r="C275" s="74"/>
      <c r="D275" s="75"/>
      <c r="E275" s="72"/>
      <c r="F275" s="70"/>
      <c r="G275" s="67"/>
      <c r="H275" s="3"/>
      <c r="I275" s="3"/>
      <c r="J275" s="3"/>
      <c r="K275" s="71"/>
    </row>
    <row r="276" spans="1:11" x14ac:dyDescent="0.25">
      <c r="A276" s="66"/>
      <c r="B276" s="73"/>
      <c r="C276" s="74"/>
      <c r="D276" s="75"/>
      <c r="E276" s="72"/>
      <c r="F276" s="70"/>
      <c r="G276" s="67"/>
      <c r="H276" s="3"/>
      <c r="I276" s="3"/>
      <c r="J276" s="3"/>
      <c r="K276" s="71"/>
    </row>
    <row r="277" spans="1:11" x14ac:dyDescent="0.25">
      <c r="A277" s="66"/>
      <c r="B277" s="73"/>
      <c r="C277" s="74"/>
      <c r="D277" s="75"/>
      <c r="E277" s="72"/>
      <c r="F277" s="70"/>
      <c r="G277" s="67"/>
      <c r="H277" s="3"/>
      <c r="I277" s="3"/>
      <c r="J277" s="3"/>
      <c r="K277" s="71"/>
    </row>
    <row r="278" spans="1:11" x14ac:dyDescent="0.25">
      <c r="A278" s="66"/>
      <c r="B278" s="73"/>
      <c r="C278" s="74"/>
      <c r="D278" s="75"/>
      <c r="E278" s="72"/>
      <c r="F278" s="70"/>
      <c r="G278" s="67"/>
      <c r="H278" s="3"/>
      <c r="I278" s="3"/>
      <c r="J278" s="3"/>
      <c r="K278" s="71"/>
    </row>
    <row r="279" spans="1:11" x14ac:dyDescent="0.25">
      <c r="A279" s="66"/>
      <c r="B279" s="73"/>
      <c r="C279" s="74"/>
      <c r="D279" s="75"/>
      <c r="E279" s="72"/>
      <c r="F279" s="70"/>
      <c r="G279" s="67"/>
      <c r="H279" s="3"/>
      <c r="I279" s="3"/>
      <c r="J279" s="3"/>
      <c r="K279" s="71"/>
    </row>
    <row r="280" spans="1:11" x14ac:dyDescent="0.25">
      <c r="A280" s="66"/>
      <c r="B280" s="73"/>
      <c r="C280" s="74"/>
      <c r="D280" s="75"/>
      <c r="E280" s="72"/>
      <c r="F280" s="70"/>
      <c r="G280" s="67"/>
      <c r="H280" s="3"/>
      <c r="I280" s="3"/>
      <c r="J280" s="3"/>
      <c r="K280" s="71"/>
    </row>
    <row r="281" spans="1:11" x14ac:dyDescent="0.25">
      <c r="A281" s="66"/>
      <c r="B281" s="73"/>
      <c r="C281" s="74"/>
      <c r="D281" s="75"/>
      <c r="E281" s="72"/>
      <c r="F281" s="70"/>
      <c r="G281" s="67"/>
      <c r="H281" s="3"/>
      <c r="I281" s="3"/>
      <c r="J281" s="3"/>
      <c r="K281" s="71"/>
    </row>
    <row r="282" spans="1:11" x14ac:dyDescent="0.25">
      <c r="A282" s="66"/>
      <c r="B282" s="73"/>
      <c r="C282" s="74"/>
      <c r="D282" s="75"/>
      <c r="E282" s="72"/>
      <c r="F282" s="70"/>
      <c r="G282" s="67"/>
      <c r="H282" s="3"/>
      <c r="I282" s="3"/>
      <c r="J282" s="3"/>
      <c r="K282" s="71"/>
    </row>
    <row r="283" spans="1:11" x14ac:dyDescent="0.25">
      <c r="A283" s="66"/>
      <c r="B283" s="73"/>
      <c r="C283" s="74"/>
      <c r="D283" s="75"/>
      <c r="E283" s="72"/>
      <c r="F283" s="70"/>
      <c r="G283" s="67"/>
      <c r="H283" s="3"/>
      <c r="I283" s="3"/>
      <c r="J283" s="3"/>
      <c r="K283" s="71"/>
    </row>
    <row r="284" spans="1:11" x14ac:dyDescent="0.25">
      <c r="A284" s="66"/>
      <c r="B284" s="73"/>
      <c r="C284" s="74"/>
      <c r="D284" s="75"/>
      <c r="E284" s="72"/>
      <c r="F284" s="70"/>
      <c r="G284" s="67"/>
      <c r="H284" s="3"/>
      <c r="I284" s="3"/>
      <c r="J284" s="3"/>
      <c r="K284" s="71"/>
    </row>
    <row r="285" spans="1:11" x14ac:dyDescent="0.25">
      <c r="A285" s="66"/>
      <c r="B285" s="73"/>
      <c r="C285" s="74"/>
      <c r="D285" s="75"/>
      <c r="E285" s="72"/>
      <c r="F285" s="70"/>
      <c r="G285" s="67"/>
      <c r="H285" s="3"/>
      <c r="I285" s="3"/>
      <c r="J285" s="3"/>
      <c r="K285" s="71"/>
    </row>
    <row r="286" spans="1:11" x14ac:dyDescent="0.25">
      <c r="A286" s="66"/>
      <c r="B286" s="73"/>
      <c r="C286" s="74"/>
      <c r="D286" s="75"/>
      <c r="E286" s="72"/>
      <c r="F286" s="70"/>
      <c r="G286" s="67"/>
      <c r="H286" s="3"/>
      <c r="I286" s="3"/>
      <c r="J286" s="3"/>
      <c r="K286" s="71"/>
    </row>
    <row r="287" spans="1:11" x14ac:dyDescent="0.25">
      <c r="A287" s="66"/>
      <c r="B287" s="73"/>
      <c r="C287" s="74"/>
      <c r="D287" s="75"/>
      <c r="E287" s="72"/>
      <c r="F287" s="70"/>
      <c r="G287" s="67"/>
      <c r="H287" s="3"/>
      <c r="I287" s="3"/>
      <c r="J287" s="3"/>
      <c r="K287" s="71"/>
    </row>
    <row r="288" spans="1:11" x14ac:dyDescent="0.25">
      <c r="A288" s="66"/>
      <c r="B288" s="73"/>
      <c r="C288" s="74"/>
      <c r="D288" s="75"/>
      <c r="E288" s="72"/>
      <c r="F288" s="70"/>
      <c r="G288" s="67"/>
      <c r="H288" s="3"/>
      <c r="I288" s="3"/>
      <c r="J288" s="3"/>
      <c r="K288" s="71"/>
    </row>
    <row r="289" spans="1:11" x14ac:dyDescent="0.25">
      <c r="A289" s="66"/>
      <c r="B289" s="73"/>
      <c r="C289" s="74"/>
      <c r="D289" s="75"/>
      <c r="E289" s="72"/>
      <c r="F289" s="70"/>
      <c r="G289" s="67"/>
      <c r="H289" s="3"/>
      <c r="I289" s="3"/>
      <c r="J289" s="3"/>
      <c r="K289" s="71"/>
    </row>
    <row r="290" spans="1:11" x14ac:dyDescent="0.25">
      <c r="A290" s="66"/>
      <c r="B290" s="73"/>
      <c r="C290" s="74"/>
      <c r="D290" s="75"/>
      <c r="E290" s="72"/>
      <c r="F290" s="70"/>
      <c r="G290" s="67"/>
      <c r="H290" s="3"/>
      <c r="I290" s="3"/>
      <c r="J290" s="3"/>
      <c r="K290" s="71"/>
    </row>
    <row r="291" spans="1:11" x14ac:dyDescent="0.25">
      <c r="A291" s="66"/>
      <c r="B291" s="73"/>
      <c r="C291" s="74"/>
      <c r="D291" s="75"/>
      <c r="E291" s="72"/>
      <c r="F291" s="70"/>
      <c r="G291" s="67"/>
      <c r="H291" s="3"/>
      <c r="I291" s="3"/>
      <c r="J291" s="3"/>
      <c r="K291" s="71"/>
    </row>
    <row r="292" spans="1:11" x14ac:dyDescent="0.25">
      <c r="A292" s="66"/>
      <c r="B292" s="73"/>
      <c r="C292" s="74"/>
      <c r="D292" s="75"/>
      <c r="E292" s="72"/>
      <c r="F292" s="70"/>
      <c r="G292" s="67"/>
      <c r="H292" s="3"/>
      <c r="I292" s="3"/>
      <c r="J292" s="3"/>
      <c r="K292" s="71"/>
    </row>
    <row r="293" spans="1:11" x14ac:dyDescent="0.25">
      <c r="A293" s="66"/>
      <c r="B293" s="73"/>
      <c r="C293" s="74"/>
      <c r="D293" s="75"/>
      <c r="E293" s="72"/>
      <c r="F293" s="70"/>
      <c r="G293" s="67"/>
      <c r="H293" s="3"/>
      <c r="I293" s="3"/>
      <c r="J293" s="3"/>
      <c r="K293" s="71"/>
    </row>
    <row r="294" spans="1:11" x14ac:dyDescent="0.25">
      <c r="A294" s="66"/>
      <c r="B294" s="73"/>
      <c r="C294" s="74"/>
      <c r="D294" s="75"/>
      <c r="E294" s="72"/>
      <c r="F294" s="70"/>
      <c r="G294" s="67"/>
      <c r="H294" s="3"/>
      <c r="I294" s="3"/>
      <c r="J294" s="3"/>
      <c r="K294" s="71"/>
    </row>
    <row r="295" spans="1:11" x14ac:dyDescent="0.25">
      <c r="A295" s="66"/>
      <c r="B295" s="73"/>
      <c r="C295" s="74"/>
      <c r="D295" s="75"/>
      <c r="E295" s="72"/>
      <c r="F295" s="70"/>
      <c r="G295" s="67"/>
      <c r="H295" s="3"/>
      <c r="I295" s="3"/>
      <c r="J295" s="3"/>
      <c r="K295" s="71"/>
    </row>
    <row r="296" spans="1:11" x14ac:dyDescent="0.25">
      <c r="A296" s="66"/>
      <c r="B296" s="73"/>
      <c r="C296" s="74"/>
      <c r="D296" s="75"/>
      <c r="E296" s="72"/>
      <c r="F296" s="70"/>
      <c r="G296" s="67"/>
      <c r="H296" s="3"/>
      <c r="I296" s="3"/>
      <c r="J296" s="3"/>
      <c r="K296" s="71"/>
    </row>
    <row r="297" spans="1:11" x14ac:dyDescent="0.25">
      <c r="A297" s="66"/>
      <c r="B297" s="73"/>
      <c r="C297" s="74"/>
      <c r="D297" s="75"/>
      <c r="E297" s="72"/>
      <c r="F297" s="70"/>
      <c r="G297" s="67"/>
      <c r="H297" s="3"/>
      <c r="I297" s="3"/>
      <c r="J297" s="3"/>
      <c r="K297" s="71"/>
    </row>
    <row r="298" spans="1:11" x14ac:dyDescent="0.25">
      <c r="A298" s="66"/>
      <c r="B298" s="73"/>
      <c r="C298" s="74"/>
      <c r="D298" s="75"/>
      <c r="E298" s="72"/>
      <c r="F298" s="70"/>
      <c r="G298" s="67"/>
      <c r="H298" s="3"/>
      <c r="I298" s="3"/>
      <c r="J298" s="3"/>
      <c r="K298" s="71"/>
    </row>
    <row r="299" spans="1:11" x14ac:dyDescent="0.25">
      <c r="A299" s="66"/>
      <c r="B299" s="73"/>
      <c r="C299" s="74"/>
      <c r="D299" s="75"/>
      <c r="E299" s="72"/>
      <c r="F299" s="70"/>
      <c r="G299" s="67"/>
      <c r="H299" s="3"/>
      <c r="I299" s="3"/>
      <c r="J299" s="3"/>
      <c r="K299" s="71"/>
    </row>
    <row r="300" spans="1:11" x14ac:dyDescent="0.25">
      <c r="A300" s="66"/>
      <c r="B300" s="73"/>
      <c r="C300" s="74"/>
      <c r="D300" s="75"/>
      <c r="E300" s="72"/>
      <c r="F300" s="70"/>
      <c r="G300" s="67"/>
      <c r="H300" s="3"/>
      <c r="I300" s="3"/>
      <c r="J300" s="3"/>
      <c r="K300" s="71"/>
    </row>
    <row r="301" spans="1:11" x14ac:dyDescent="0.25">
      <c r="A301" s="37"/>
    </row>
    <row r="302" spans="1:11" x14ac:dyDescent="0.25">
      <c r="A302" s="37"/>
    </row>
    <row r="303" spans="1:11" x14ac:dyDescent="0.25">
      <c r="A303" s="37"/>
    </row>
    <row r="304" spans="1:11" x14ac:dyDescent="0.25">
      <c r="A304" s="37"/>
    </row>
    <row r="305" spans="1:1" x14ac:dyDescent="0.25">
      <c r="A305" s="37"/>
    </row>
    <row r="306" spans="1:1" x14ac:dyDescent="0.25">
      <c r="A306" s="37"/>
    </row>
    <row r="307" spans="1:1" x14ac:dyDescent="0.25">
      <c r="A307" s="37"/>
    </row>
    <row r="308" spans="1:1" x14ac:dyDescent="0.25">
      <c r="A308" s="37"/>
    </row>
    <row r="309" spans="1:1" x14ac:dyDescent="0.25">
      <c r="A309" s="37"/>
    </row>
    <row r="310" spans="1:1" x14ac:dyDescent="0.25">
      <c r="A310" s="37"/>
    </row>
    <row r="311" spans="1:1" x14ac:dyDescent="0.25">
      <c r="A311" s="37"/>
    </row>
    <row r="312" spans="1:1" x14ac:dyDescent="0.25">
      <c r="A312" s="37"/>
    </row>
    <row r="313" spans="1:1" x14ac:dyDescent="0.25">
      <c r="A313" s="37"/>
    </row>
    <row r="314" spans="1:1" x14ac:dyDescent="0.25">
      <c r="A314" s="37"/>
    </row>
    <row r="315" spans="1:1" x14ac:dyDescent="0.25">
      <c r="A315" s="37"/>
    </row>
    <row r="316" spans="1:1" x14ac:dyDescent="0.25">
      <c r="A316" s="37"/>
    </row>
    <row r="317" spans="1:1" x14ac:dyDescent="0.25">
      <c r="A317" s="37"/>
    </row>
    <row r="318" spans="1:1" x14ac:dyDescent="0.25">
      <c r="A318" s="37"/>
    </row>
    <row r="319" spans="1:1" x14ac:dyDescent="0.25">
      <c r="A319" s="37"/>
    </row>
    <row r="320" spans="1:1" x14ac:dyDescent="0.25">
      <c r="A320" s="37"/>
    </row>
    <row r="321" spans="1:1" x14ac:dyDescent="0.25">
      <c r="A321" s="37"/>
    </row>
    <row r="322" spans="1:1" x14ac:dyDescent="0.25">
      <c r="A322" s="37"/>
    </row>
    <row r="323" spans="1:1" x14ac:dyDescent="0.25">
      <c r="A323" s="37"/>
    </row>
    <row r="324" spans="1:1" x14ac:dyDescent="0.25">
      <c r="A324" s="37"/>
    </row>
    <row r="325" spans="1:1" x14ac:dyDescent="0.25">
      <c r="A325" s="37"/>
    </row>
    <row r="326" spans="1:1" x14ac:dyDescent="0.25">
      <c r="A326" s="37"/>
    </row>
    <row r="327" spans="1:1" x14ac:dyDescent="0.25">
      <c r="A327" s="37"/>
    </row>
    <row r="328" spans="1:1" x14ac:dyDescent="0.25">
      <c r="A328" s="37"/>
    </row>
    <row r="329" spans="1:1" x14ac:dyDescent="0.25">
      <c r="A329" s="37"/>
    </row>
    <row r="330" spans="1:1" x14ac:dyDescent="0.25">
      <c r="A330" s="37"/>
    </row>
    <row r="331" spans="1:1" x14ac:dyDescent="0.25">
      <c r="A331" s="37"/>
    </row>
    <row r="332" spans="1:1" x14ac:dyDescent="0.25">
      <c r="A332" s="37"/>
    </row>
    <row r="333" spans="1:1" x14ac:dyDescent="0.25">
      <c r="A333" s="37"/>
    </row>
    <row r="334" spans="1:1" x14ac:dyDescent="0.25">
      <c r="A334" s="37"/>
    </row>
    <row r="335" spans="1:1" x14ac:dyDescent="0.25">
      <c r="A335" s="37"/>
    </row>
    <row r="336" spans="1:1" x14ac:dyDescent="0.25">
      <c r="A336" s="37"/>
    </row>
    <row r="337" spans="1:1" x14ac:dyDescent="0.25">
      <c r="A337" s="37"/>
    </row>
    <row r="338" spans="1:1" x14ac:dyDescent="0.25">
      <c r="A338" s="37"/>
    </row>
    <row r="339" spans="1:1" x14ac:dyDescent="0.25">
      <c r="A339" s="37"/>
    </row>
    <row r="340" spans="1:1" x14ac:dyDescent="0.25">
      <c r="A340" s="37"/>
    </row>
    <row r="341" spans="1:1" x14ac:dyDescent="0.25">
      <c r="A341" s="37"/>
    </row>
    <row r="342" spans="1:1" x14ac:dyDescent="0.25">
      <c r="A342" s="37"/>
    </row>
    <row r="343" spans="1:1" x14ac:dyDescent="0.25">
      <c r="A343" s="37"/>
    </row>
    <row r="344" spans="1:1" x14ac:dyDescent="0.25">
      <c r="A344" s="37"/>
    </row>
    <row r="345" spans="1:1" x14ac:dyDescent="0.25">
      <c r="A345" s="37"/>
    </row>
    <row r="346" spans="1:1" x14ac:dyDescent="0.25">
      <c r="A346" s="37"/>
    </row>
    <row r="347" spans="1:1" x14ac:dyDescent="0.25">
      <c r="A347" s="37"/>
    </row>
    <row r="348" spans="1:1" x14ac:dyDescent="0.25">
      <c r="A348" s="37"/>
    </row>
    <row r="349" spans="1:1" x14ac:dyDescent="0.25">
      <c r="A349" s="37"/>
    </row>
    <row r="350" spans="1:1" x14ac:dyDescent="0.25">
      <c r="A350" s="37"/>
    </row>
    <row r="351" spans="1:1" x14ac:dyDescent="0.25">
      <c r="A351" s="37"/>
    </row>
    <row r="352" spans="1:1" x14ac:dyDescent="0.25">
      <c r="A352" s="37"/>
    </row>
    <row r="353" spans="1:1" x14ac:dyDescent="0.25">
      <c r="A353" s="37"/>
    </row>
    <row r="354" spans="1:1" x14ac:dyDescent="0.25">
      <c r="A354" s="37"/>
    </row>
    <row r="355" spans="1:1" x14ac:dyDescent="0.25">
      <c r="A355" s="37"/>
    </row>
    <row r="356" spans="1:1" x14ac:dyDescent="0.25">
      <c r="A356" s="37"/>
    </row>
  </sheetData>
  <phoneticPr fontId="1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41"/>
  <sheetViews>
    <sheetView workbookViewId="0">
      <selection activeCell="H8" sqref="H8"/>
    </sheetView>
  </sheetViews>
  <sheetFormatPr defaultColWidth="9.109375" defaultRowHeight="12" x14ac:dyDescent="0.25"/>
  <cols>
    <col min="1" max="5" width="9.109375" style="181"/>
    <col min="6" max="6" width="9.5546875" style="181" bestFit="1" customWidth="1"/>
    <col min="7" max="7" width="9.109375" style="181"/>
    <col min="8" max="8" width="12.5546875" style="181" bestFit="1" customWidth="1"/>
    <col min="9" max="11" width="9.109375" style="181"/>
    <col min="12" max="12" width="13" style="181" bestFit="1" customWidth="1"/>
    <col min="13" max="15" width="9.109375" style="181"/>
    <col min="16" max="16" width="9.5546875" style="181" bestFit="1" customWidth="1"/>
    <col min="17" max="17" width="11" style="181" bestFit="1" customWidth="1"/>
    <col min="18" max="18" width="9.109375" style="181"/>
    <col min="19" max="19" width="10.44140625" style="181" bestFit="1" customWidth="1"/>
    <col min="20" max="16384" width="9.109375" style="181"/>
  </cols>
  <sheetData>
    <row r="1" spans="1:24" x14ac:dyDescent="0.25">
      <c r="B1" s="181">
        <f t="shared" ref="B1:B6" si="0">AVERAGE(B18:B29)</f>
        <v>3.1323333333333334</v>
      </c>
    </row>
    <row r="2" spans="1:24" x14ac:dyDescent="0.25">
      <c r="B2" s="181">
        <f t="shared" si="0"/>
        <v>3.1582500000000002</v>
      </c>
    </row>
    <row r="3" spans="1:24" x14ac:dyDescent="0.25">
      <c r="B3" s="181">
        <f t="shared" si="0"/>
        <v>3.1841666666666666</v>
      </c>
    </row>
    <row r="4" spans="1:24" x14ac:dyDescent="0.25">
      <c r="B4" s="181">
        <f t="shared" si="0"/>
        <v>3.2094166666666673</v>
      </c>
    </row>
    <row r="5" spans="1:24" x14ac:dyDescent="0.25">
      <c r="B5" s="181">
        <f t="shared" si="0"/>
        <v>3.2342499999999998</v>
      </c>
    </row>
    <row r="6" spans="1:24" x14ac:dyDescent="0.25">
      <c r="B6" s="181">
        <f t="shared" si="0"/>
        <v>3.2594999999999996</v>
      </c>
    </row>
    <row r="7" spans="1:24" ht="13.5" customHeight="1" x14ac:dyDescent="0.25"/>
    <row r="8" spans="1:24" x14ac:dyDescent="0.25">
      <c r="F8" s="181">
        <f>SUM(F12:F46)</f>
        <v>1282.8135008499999</v>
      </c>
      <c r="H8" s="183">
        <f>SUM(H12:H221)</f>
        <v>-3935253.1395549988</v>
      </c>
      <c r="L8" s="183">
        <f>SUM(L12:L45)</f>
        <v>-90615.724665300018</v>
      </c>
      <c r="Q8" s="183">
        <f>SUM(Q12:Q146)</f>
        <v>1165543.8780924347</v>
      </c>
      <c r="S8" s="183">
        <f>SUM(S12:S146)</f>
        <v>576494.64555724908</v>
      </c>
    </row>
    <row r="10" spans="1:24" x14ac:dyDescent="0.25">
      <c r="F10" s="181" t="s">
        <v>218</v>
      </c>
    </row>
    <row r="11" spans="1:24" x14ac:dyDescent="0.25">
      <c r="A11" s="181" t="s">
        <v>216</v>
      </c>
      <c r="B11" s="181" t="s">
        <v>217</v>
      </c>
      <c r="F11" s="181" t="s">
        <v>219</v>
      </c>
      <c r="H11" s="181" t="s">
        <v>220</v>
      </c>
      <c r="J11" s="181" t="s">
        <v>96</v>
      </c>
      <c r="L11" s="181" t="s">
        <v>221</v>
      </c>
    </row>
    <row r="12" spans="1:24" x14ac:dyDescent="0.25">
      <c r="A12" s="181">
        <f>curves!H6</f>
        <v>2.7189999999999999</v>
      </c>
      <c r="B12" s="181">
        <v>2.3159999999999994</v>
      </c>
      <c r="D12" s="181">
        <f>B12-A12</f>
        <v>-0.40300000000000047</v>
      </c>
      <c r="E12" s="84">
        <v>37226</v>
      </c>
      <c r="F12" s="181">
        <f>'RISK PAGE'!F14+'RISK PAGE'!F12+2000</f>
        <v>877.86429744999987</v>
      </c>
      <c r="H12" s="183">
        <f>F12*$D12*10000</f>
        <v>-3537793.1187235038</v>
      </c>
      <c r="J12" s="181">
        <v>44.945468223999995</v>
      </c>
      <c r="L12" s="183">
        <f>J12*D12*10000*0.5</f>
        <v>-90565.118471360096</v>
      </c>
      <c r="O12" s="183"/>
      <c r="P12" s="183">
        <f>O12+'basis opt greeks'!C6</f>
        <v>197617.54906238324</v>
      </c>
      <c r="Q12" s="183">
        <f>O12*N12*100</f>
        <v>0</v>
      </c>
      <c r="V12" s="181">
        <v>2.2943794803096424</v>
      </c>
      <c r="X12" s="183">
        <f>V12*$D12*10000</f>
        <v>-9246.3493056478692</v>
      </c>
    </row>
    <row r="13" spans="1:24" ht="13.2" x14ac:dyDescent="0.25">
      <c r="A13" s="181">
        <f>curves!H7</f>
        <v>2.7930000000000001</v>
      </c>
      <c r="B13" s="181">
        <v>2.7320000000000002</v>
      </c>
      <c r="D13" s="181">
        <f t="shared" ref="D13:D76" si="1">B13-A13</f>
        <v>-6.0999999999999943E-2</v>
      </c>
      <c r="E13" s="84">
        <v>37257</v>
      </c>
      <c r="F13" s="181">
        <f>'RISK PAGE'!F15</f>
        <v>331.07278229999986</v>
      </c>
      <c r="H13" s="183">
        <f t="shared" ref="H13:H76" si="2">F13*D13*10000</f>
        <v>-201954.39720299974</v>
      </c>
      <c r="J13" s="181">
        <v>33.006329574000006</v>
      </c>
      <c r="L13" s="183">
        <f t="shared" ref="L13:L45" si="3">J13*D13*10000*0.5</f>
        <v>-10066.930520069993</v>
      </c>
      <c r="O13" s="3"/>
      <c r="P13" s="183">
        <f>O13+'basis opt greeks'!C7</f>
        <v>0</v>
      </c>
      <c r="Q13" s="183">
        <f t="shared" ref="Q13:Q76" si="4">O13*N13*100</f>
        <v>0</v>
      </c>
      <c r="V13" s="181">
        <v>0.27108951488988098</v>
      </c>
      <c r="X13" s="183">
        <f t="shared" ref="X13:X31" si="5">V13*$D13*10000</f>
        <v>-165.36460408282724</v>
      </c>
    </row>
    <row r="14" spans="1:24" ht="13.2" x14ac:dyDescent="0.25">
      <c r="A14" s="181">
        <f>curves!H8</f>
        <v>2.7949999999999999</v>
      </c>
      <c r="B14" s="181">
        <v>2.8270000000000004</v>
      </c>
      <c r="D14" s="181">
        <f t="shared" si="1"/>
        <v>3.2000000000000473E-2</v>
      </c>
      <c r="E14" s="84">
        <v>37288</v>
      </c>
      <c r="F14" s="181">
        <f>'RISK PAGE'!F16</f>
        <v>963.49836207999988</v>
      </c>
      <c r="H14" s="183">
        <f t="shared" si="2"/>
        <v>308319.47586560453</v>
      </c>
      <c r="J14" s="181">
        <v>38.010685202999994</v>
      </c>
      <c r="L14" s="183">
        <f t="shared" si="3"/>
        <v>6081.7096324800887</v>
      </c>
      <c r="N14" s="181">
        <v>0</v>
      </c>
      <c r="O14" s="3">
        <f>'RISK PAGE'!D14</f>
        <v>27407.314896502543</v>
      </c>
      <c r="P14" s="183" t="e">
        <f>O14+'basis opt greeks'!#REF!</f>
        <v>#REF!</v>
      </c>
      <c r="Q14" s="183">
        <f t="shared" si="4"/>
        <v>0</v>
      </c>
      <c r="R14" s="3">
        <f>'OPTION RISK BY MONTH'!I5</f>
        <v>18878.714398</v>
      </c>
      <c r="S14" s="181">
        <f>R14*N14*100</f>
        <v>0</v>
      </c>
      <c r="V14" s="181">
        <v>-8.9646383222583097</v>
      </c>
      <c r="X14" s="183">
        <f t="shared" si="5"/>
        <v>-2868.6842631227019</v>
      </c>
    </row>
    <row r="15" spans="1:24" ht="13.2" x14ac:dyDescent="0.25">
      <c r="A15" s="181">
        <f>curves!H9</f>
        <v>2.7650000000000001</v>
      </c>
      <c r="B15" s="181">
        <v>2.8149999999999999</v>
      </c>
      <c r="D15" s="181">
        <f t="shared" si="1"/>
        <v>4.9999999999999822E-2</v>
      </c>
      <c r="E15" s="84">
        <v>37316</v>
      </c>
      <c r="F15" s="181">
        <f>'RISK PAGE'!F17</f>
        <v>-831.48428448000004</v>
      </c>
      <c r="H15" s="183">
        <f t="shared" si="2"/>
        <v>-415742.1422399985</v>
      </c>
      <c r="J15" s="181">
        <v>-1.0139560159999998</v>
      </c>
      <c r="L15" s="183">
        <f t="shared" si="3"/>
        <v>-253.48900399999906</v>
      </c>
      <c r="N15" s="181">
        <v>3.9999999999999925E-2</v>
      </c>
      <c r="O15" s="3">
        <f>'RISK PAGE'!D15</f>
        <v>44156.656373974285</v>
      </c>
      <c r="P15" s="183" t="e">
        <f>O15+'basis opt greeks'!#REF!</f>
        <v>#REF!</v>
      </c>
      <c r="Q15" s="183">
        <f t="shared" si="4"/>
        <v>176626.62549589682</v>
      </c>
      <c r="R15" s="3">
        <f>'OPTION RISK BY MONTH'!I6</f>
        <v>41368.98906</v>
      </c>
      <c r="S15" s="181">
        <f t="shared" ref="S15:S78" si="6">R15*N15*100</f>
        <v>165475.95623999968</v>
      </c>
      <c r="V15" s="181">
        <v>34.31467240084875</v>
      </c>
      <c r="X15" s="183">
        <f t="shared" si="5"/>
        <v>17157.336200424314</v>
      </c>
    </row>
    <row r="16" spans="1:24" ht="13.2" x14ac:dyDescent="0.25">
      <c r="A16" s="181">
        <f>curves!H10</f>
        <v>2.8180000000000001</v>
      </c>
      <c r="B16" s="181">
        <v>2.7720000000000002</v>
      </c>
      <c r="D16" s="181">
        <f t="shared" si="1"/>
        <v>-4.5999999999999819E-2</v>
      </c>
      <c r="E16" s="84">
        <v>37347</v>
      </c>
      <c r="F16" s="181">
        <f>'RISK PAGE'!F18</f>
        <v>-20.53317345</v>
      </c>
      <c r="H16" s="183">
        <f t="shared" si="2"/>
        <v>9445.2597869999627</v>
      </c>
      <c r="J16" s="181">
        <v>-5.3933753400000022</v>
      </c>
      <c r="L16" s="183">
        <f t="shared" si="3"/>
        <v>1240.4763281999956</v>
      </c>
      <c r="N16" s="181">
        <v>0.05</v>
      </c>
      <c r="O16" s="3">
        <f>'RISK PAGE'!D16</f>
        <v>-83005.169924074537</v>
      </c>
      <c r="P16" s="183">
        <f>O16+'basis opt greeks'!C8</f>
        <v>-80057.594342640674</v>
      </c>
      <c r="Q16" s="183">
        <f t="shared" si="4"/>
        <v>-415025.8496203727</v>
      </c>
      <c r="R16" s="3">
        <f>'OPTION RISK BY MONTH'!I7</f>
        <v>-90578.214772000007</v>
      </c>
      <c r="S16" s="181">
        <f t="shared" si="6"/>
        <v>-452891.07386000006</v>
      </c>
      <c r="V16" s="181">
        <v>20.348599263147005</v>
      </c>
      <c r="X16" s="183">
        <f t="shared" si="5"/>
        <v>-9360.3556610475862</v>
      </c>
    </row>
    <row r="17" spans="1:24" ht="13.2" x14ac:dyDescent="0.25">
      <c r="A17" s="181">
        <f>curves!H11</f>
        <v>2.8719999999999999</v>
      </c>
      <c r="B17" s="181">
        <v>2.82</v>
      </c>
      <c r="D17" s="181">
        <f t="shared" si="1"/>
        <v>-5.2000000000000046E-2</v>
      </c>
      <c r="E17" s="84">
        <v>37377</v>
      </c>
      <c r="F17" s="181">
        <f>'RISK PAGE'!F19</f>
        <v>27.636022199999996</v>
      </c>
      <c r="H17" s="183">
        <f t="shared" si="2"/>
        <v>-14370.731544000011</v>
      </c>
      <c r="J17" s="181">
        <v>-12.012683918</v>
      </c>
      <c r="L17" s="183">
        <f t="shared" si="3"/>
        <v>3123.2978186800033</v>
      </c>
      <c r="N17" s="181">
        <v>3.5000000000000003E-2</v>
      </c>
      <c r="O17" s="3">
        <f>'RISK PAGE'!D17</f>
        <v>145858.1605656957</v>
      </c>
      <c r="P17" s="183">
        <f>O17+'basis opt greeks'!C9</f>
        <v>154386.76106419825</v>
      </c>
      <c r="Q17" s="183">
        <f t="shared" si="4"/>
        <v>510503.56197993498</v>
      </c>
      <c r="R17" s="3">
        <f>'OPTION RISK BY MONTH'!I8</f>
        <v>136271.52491099999</v>
      </c>
      <c r="S17" s="181">
        <f t="shared" si="6"/>
        <v>476950.33718849998</v>
      </c>
      <c r="V17" s="181">
        <v>9.910755302228722</v>
      </c>
      <c r="X17" s="183">
        <f t="shared" si="5"/>
        <v>-5153.59275715894</v>
      </c>
    </row>
    <row r="18" spans="1:24" ht="13.2" x14ac:dyDescent="0.25">
      <c r="A18" s="181">
        <f>curves!H12</f>
        <v>2.9169999999999998</v>
      </c>
      <c r="B18" s="181">
        <v>2.8650000000000002</v>
      </c>
      <c r="D18" s="181">
        <f t="shared" si="1"/>
        <v>-5.1999999999999602E-2</v>
      </c>
      <c r="E18" s="84">
        <v>37408</v>
      </c>
      <c r="F18" s="181">
        <f>'RISK PAGE'!F20</f>
        <v>31.108407599999985</v>
      </c>
      <c r="H18" s="183">
        <f t="shared" si="2"/>
        <v>-16176.371951999869</v>
      </c>
      <c r="J18" s="181">
        <v>-6.6188555219999996</v>
      </c>
      <c r="L18" s="183">
        <f t="shared" si="3"/>
        <v>1720.9024357199867</v>
      </c>
      <c r="N18" s="181">
        <v>2.2499999999999999E-2</v>
      </c>
      <c r="O18" s="3">
        <f>'RISK PAGE'!D18</f>
        <v>-7374.1987204285142</v>
      </c>
      <c r="P18" s="183">
        <f>O18+'basis opt greeks'!C10</f>
        <v>-4586.5314064542326</v>
      </c>
      <c r="Q18" s="183">
        <f t="shared" si="4"/>
        <v>-16591.947120964156</v>
      </c>
      <c r="R18" s="3">
        <f>'OPTION RISK BY MONTH'!I9</f>
        <v>-19105.427188000001</v>
      </c>
      <c r="S18" s="181">
        <f t="shared" si="6"/>
        <v>-42987.211173000003</v>
      </c>
      <c r="V18" s="181">
        <v>9.2583364702623587</v>
      </c>
      <c r="X18" s="183">
        <f t="shared" si="5"/>
        <v>-4814.3349645363896</v>
      </c>
    </row>
    <row r="19" spans="1:24" ht="13.2" x14ac:dyDescent="0.25">
      <c r="A19" s="181">
        <f>curves!H13</f>
        <v>2.9620000000000002</v>
      </c>
      <c r="B19" s="181">
        <v>2.9049999999999998</v>
      </c>
      <c r="D19" s="181">
        <f t="shared" si="1"/>
        <v>-5.7000000000000384E-2</v>
      </c>
      <c r="E19" s="84">
        <v>37438</v>
      </c>
      <c r="F19" s="181">
        <f>'RISK PAGE'!F21</f>
        <v>34.894925340000007</v>
      </c>
      <c r="H19" s="183">
        <f t="shared" si="2"/>
        <v>-19890.107443800138</v>
      </c>
      <c r="J19" s="181">
        <v>0.82464322399999967</v>
      </c>
      <c r="L19" s="183">
        <f t="shared" si="3"/>
        <v>-235.02331884000148</v>
      </c>
      <c r="N19" s="181">
        <v>2.2499999999999999E-2</v>
      </c>
      <c r="O19" s="3">
        <f>'RISK PAGE'!D19</f>
        <v>-10160.975586459903</v>
      </c>
      <c r="P19" s="183">
        <f>O19+'basis opt greeks'!C11</f>
        <v>-2587.9307385344337</v>
      </c>
      <c r="Q19" s="183">
        <f t="shared" si="4"/>
        <v>-22862.19506953478</v>
      </c>
      <c r="R19" s="3">
        <f>'OPTION RISK BY MONTH'!I10</f>
        <v>-25986.462821000001</v>
      </c>
      <c r="S19" s="181">
        <f t="shared" si="6"/>
        <v>-58469.54134725</v>
      </c>
      <c r="V19" s="181">
        <v>59.400735002617004</v>
      </c>
      <c r="X19" s="183">
        <f t="shared" si="5"/>
        <v>-33858.41895149192</v>
      </c>
    </row>
    <row r="20" spans="1:24" ht="13.2" x14ac:dyDescent="0.25">
      <c r="A20" s="181">
        <f>curves!H14</f>
        <v>2.9590000000000001</v>
      </c>
      <c r="B20" s="181">
        <v>2.9449999999999998</v>
      </c>
      <c r="D20" s="181">
        <f t="shared" si="1"/>
        <v>-1.4000000000000234E-2</v>
      </c>
      <c r="E20" s="84">
        <v>37469</v>
      </c>
      <c r="F20" s="181">
        <f>'RISK PAGE'!F22</f>
        <v>61.204201899999994</v>
      </c>
      <c r="H20" s="183">
        <f t="shared" si="2"/>
        <v>-8568.5882660001425</v>
      </c>
      <c r="J20" s="181">
        <v>0.94702033400000007</v>
      </c>
      <c r="L20" s="183">
        <f t="shared" si="3"/>
        <v>-66.29142338000112</v>
      </c>
      <c r="N20" s="181">
        <v>2.2500000000000075E-2</v>
      </c>
      <c r="O20" s="3">
        <f>'RISK PAGE'!D20</f>
        <v>-7730.4846501201755</v>
      </c>
      <c r="P20" s="183">
        <f>O20+'basis opt greeks'!C12</f>
        <v>1856.1510045755294</v>
      </c>
      <c r="Q20" s="183">
        <f t="shared" si="4"/>
        <v>-17393.590462770451</v>
      </c>
      <c r="R20" s="3">
        <f>'OPTION RISK BY MONTH'!I11</f>
        <v>-26244.8377</v>
      </c>
      <c r="S20" s="181">
        <f t="shared" si="6"/>
        <v>-59050.884825000197</v>
      </c>
      <c r="V20" s="181">
        <v>-12.158958043244679</v>
      </c>
      <c r="X20" s="183">
        <f t="shared" si="5"/>
        <v>1702.2541260542837</v>
      </c>
    </row>
    <row r="21" spans="1:24" ht="13.2" x14ac:dyDescent="0.25">
      <c r="A21" s="181">
        <f>curves!H15</f>
        <v>2.976</v>
      </c>
      <c r="B21" s="181">
        <v>2.95</v>
      </c>
      <c r="D21" s="181">
        <f t="shared" si="1"/>
        <v>-2.5999999999999801E-2</v>
      </c>
      <c r="E21" s="84">
        <v>37500</v>
      </c>
      <c r="F21" s="181">
        <f>'RISK PAGE'!F23</f>
        <v>-133.21827075000002</v>
      </c>
      <c r="H21" s="183">
        <f t="shared" si="2"/>
        <v>34636.750394999741</v>
      </c>
      <c r="J21" s="181">
        <v>0.66852118599999988</v>
      </c>
      <c r="L21" s="183">
        <f t="shared" si="3"/>
        <v>-86.907754179999316</v>
      </c>
      <c r="N21" s="181">
        <v>2.2500000000000075E-2</v>
      </c>
      <c r="O21" s="3">
        <f>'RISK PAGE'!D21</f>
        <v>-7687.5911292929231</v>
      </c>
      <c r="P21" s="183">
        <f>O21+'basis opt greeks'!C13</f>
        <v>4043.6373382785641</v>
      </c>
      <c r="Q21" s="183">
        <f t="shared" si="4"/>
        <v>-17297.080040909135</v>
      </c>
      <c r="R21" s="3">
        <f>'OPTION RISK BY MONTH'!I12</f>
        <v>-27044.161446999999</v>
      </c>
      <c r="S21" s="181">
        <f t="shared" si="6"/>
        <v>-60849.363255750199</v>
      </c>
      <c r="V21" s="181">
        <v>1.3391552289444428</v>
      </c>
      <c r="X21" s="183">
        <f t="shared" si="5"/>
        <v>-348.18035952555249</v>
      </c>
    </row>
    <row r="22" spans="1:24" ht="13.2" x14ac:dyDescent="0.25">
      <c r="A22" s="181">
        <f>curves!H16</f>
        <v>3.1560000000000001</v>
      </c>
      <c r="B22" s="181">
        <v>2.98</v>
      </c>
      <c r="D22" s="181">
        <f t="shared" si="1"/>
        <v>-0.17600000000000016</v>
      </c>
      <c r="E22" s="84">
        <v>37530</v>
      </c>
      <c r="F22" s="181">
        <f>'RISK PAGE'!F24</f>
        <v>43.081411500000002</v>
      </c>
      <c r="H22" s="183">
        <f t="shared" si="2"/>
        <v>-75823.284240000066</v>
      </c>
      <c r="J22" s="181">
        <v>6.7273445999999959E-2</v>
      </c>
      <c r="L22" s="183">
        <f t="shared" si="3"/>
        <v>-59.20063248000001</v>
      </c>
      <c r="N22" s="181">
        <v>2.2500000000000075E-2</v>
      </c>
      <c r="O22" s="3">
        <f>'RISK PAGE'!D22</f>
        <v>-4152.1636057429969</v>
      </c>
      <c r="P22" s="183">
        <f>O22+'basis opt greeks'!C14</f>
        <v>11673.323628797101</v>
      </c>
      <c r="Q22" s="183">
        <f t="shared" si="4"/>
        <v>-9342.3681129217748</v>
      </c>
      <c r="R22" s="3">
        <f>'OPTION RISK BY MONTH'!I13</f>
        <v>-24596.248357</v>
      </c>
      <c r="S22" s="181">
        <f t="shared" si="6"/>
        <v>-55341.558803250191</v>
      </c>
      <c r="V22" s="181">
        <v>1.3698415912343656</v>
      </c>
      <c r="X22" s="183">
        <f t="shared" si="5"/>
        <v>-2410.9212005724858</v>
      </c>
    </row>
    <row r="23" spans="1:24" ht="13.2" x14ac:dyDescent="0.25">
      <c r="A23" s="181">
        <f>curves!H17</f>
        <v>3.3290000000000002</v>
      </c>
      <c r="B23" s="181">
        <v>3.1749999999999998</v>
      </c>
      <c r="D23" s="181">
        <f t="shared" si="1"/>
        <v>-0.15400000000000036</v>
      </c>
      <c r="E23" s="84">
        <v>37561</v>
      </c>
      <c r="F23" s="181">
        <f>'RISK PAGE'!F25</f>
        <v>10.252696589999996</v>
      </c>
      <c r="H23" s="183">
        <f t="shared" si="2"/>
        <v>-15789.15274860003</v>
      </c>
      <c r="J23" s="181">
        <v>-3.0426174000000028E-2</v>
      </c>
      <c r="L23" s="183">
        <f t="shared" si="3"/>
        <v>23.428153980000079</v>
      </c>
      <c r="N23" s="181">
        <v>2.2499999999999999E-2</v>
      </c>
      <c r="O23" s="3">
        <f>'RISK PAGE'!D23</f>
        <v>-13044.018514862797</v>
      </c>
      <c r="P23" s="183">
        <f>O23+'basis opt greeks'!C15</f>
        <v>5470.3345350170275</v>
      </c>
      <c r="Q23" s="183">
        <f t="shared" si="4"/>
        <v>-29349.041658441292</v>
      </c>
      <c r="R23" s="3">
        <f>'OPTION RISK BY MONTH'!I14</f>
        <v>-24054.240309999997</v>
      </c>
      <c r="S23" s="181">
        <f t="shared" si="6"/>
        <v>-54122.040697499993</v>
      </c>
      <c r="V23" s="181">
        <v>1.2371231580759223</v>
      </c>
      <c r="X23" s="183">
        <f t="shared" si="5"/>
        <v>-1905.1696634369248</v>
      </c>
    </row>
    <row r="24" spans="1:24" ht="13.2" x14ac:dyDescent="0.25">
      <c r="A24" s="181">
        <f>curves!H18</f>
        <v>3.4079999999999999</v>
      </c>
      <c r="B24" s="181">
        <v>3.355</v>
      </c>
      <c r="D24" s="181">
        <f t="shared" si="1"/>
        <v>-5.2999999999999936E-2</v>
      </c>
      <c r="E24" s="84">
        <v>37591</v>
      </c>
      <c r="F24" s="181">
        <f>'RISK PAGE'!F26</f>
        <v>237.07703174000002</v>
      </c>
      <c r="H24" s="183">
        <f t="shared" si="2"/>
        <v>-125650.82682219986</v>
      </c>
      <c r="J24" s="181">
        <v>-0.16926452800000003</v>
      </c>
      <c r="L24" s="183">
        <f t="shared" si="3"/>
        <v>44.855099919999958</v>
      </c>
      <c r="N24" s="181">
        <v>2.2499999999999999E-2</v>
      </c>
      <c r="O24" s="3">
        <f>'RISK PAGE'!D24</f>
        <v>27825.336458253954</v>
      </c>
      <c r="P24" s="183">
        <f>O24+'basis opt greeks'!C16</f>
        <v>47181.906775961033</v>
      </c>
      <c r="Q24" s="183">
        <f t="shared" si="4"/>
        <v>62607.007031071393</v>
      </c>
      <c r="R24" s="3">
        <f>'OPTION RISK BY MONTH'!I15</f>
        <v>15111.634947000002</v>
      </c>
      <c r="S24" s="181">
        <f t="shared" si="6"/>
        <v>34001.178630750001</v>
      </c>
      <c r="V24" s="181">
        <v>1.2992456676377682</v>
      </c>
      <c r="X24" s="183">
        <f t="shared" si="5"/>
        <v>-688.60020384801624</v>
      </c>
    </row>
    <row r="25" spans="1:24" ht="13.2" x14ac:dyDescent="0.25">
      <c r="A25" s="181">
        <f>curves!H19</f>
        <v>3.3370000000000002</v>
      </c>
      <c r="B25" s="181">
        <v>3.4550000000000001</v>
      </c>
      <c r="D25" s="181">
        <f t="shared" si="1"/>
        <v>0.11799999999999988</v>
      </c>
      <c r="E25" s="84">
        <v>37622</v>
      </c>
      <c r="F25" s="181">
        <f>'RISK PAGE'!F27</f>
        <v>236.20881649</v>
      </c>
      <c r="H25" s="183">
        <f t="shared" si="2"/>
        <v>278726.40345819975</v>
      </c>
      <c r="J25" s="181">
        <v>3.6103179999999457E-3</v>
      </c>
      <c r="L25" s="183">
        <f t="shared" si="3"/>
        <v>2.1300876199999661</v>
      </c>
      <c r="N25" s="181">
        <v>2.2499999999999999E-2</v>
      </c>
      <c r="O25" s="3">
        <f>'RISK PAGE'!D25</f>
        <v>10269.424805069095</v>
      </c>
      <c r="P25" s="183">
        <f>O25+'basis opt greeks'!C17</f>
        <v>30713.509556326098</v>
      </c>
      <c r="Q25" s="183">
        <f t="shared" si="4"/>
        <v>23106.205811405463</v>
      </c>
      <c r="R25" s="3">
        <f>'OPTION RISK BY MONTH'!I16</f>
        <v>-2117.0123100000001</v>
      </c>
      <c r="S25" s="181">
        <f t="shared" si="6"/>
        <v>-4763.2776974999997</v>
      </c>
      <c r="V25" s="181">
        <v>1.4867274983727199</v>
      </c>
      <c r="X25" s="183">
        <f t="shared" si="5"/>
        <v>1754.3384480798077</v>
      </c>
    </row>
    <row r="26" spans="1:24" ht="13.2" x14ac:dyDescent="0.25">
      <c r="A26" s="181">
        <f>curves!H20</f>
        <v>3.2469999999999999</v>
      </c>
      <c r="B26" s="181">
        <v>3.3829999999999996</v>
      </c>
      <c r="D26" s="181">
        <f t="shared" si="1"/>
        <v>0.13599999999999968</v>
      </c>
      <c r="E26" s="84">
        <v>37653</v>
      </c>
      <c r="F26" s="181">
        <f>'RISK PAGE'!F28</f>
        <v>-101.62194553</v>
      </c>
      <c r="H26" s="183">
        <f t="shared" si="2"/>
        <v>-138205.84592079968</v>
      </c>
      <c r="J26" s="181">
        <v>-0.61179463999999995</v>
      </c>
      <c r="L26" s="183">
        <f t="shared" si="3"/>
        <v>-416.02035519999902</v>
      </c>
      <c r="N26" s="181">
        <v>2.2499999999999999E-2</v>
      </c>
      <c r="O26" s="3">
        <f>'RISK PAGE'!D26</f>
        <v>109054.36744593931</v>
      </c>
      <c r="P26" s="183">
        <f>O26+'basis opt greeks'!C18</f>
        <v>120064.58924107651</v>
      </c>
      <c r="Q26" s="183">
        <f t="shared" si="4"/>
        <v>245372.32675336345</v>
      </c>
      <c r="R26" s="3">
        <f>'OPTION RISK BY MONTH'!I17</f>
        <v>97489.741785000006</v>
      </c>
      <c r="S26" s="181">
        <f t="shared" si="6"/>
        <v>219351.91901624997</v>
      </c>
      <c r="V26" s="181">
        <v>1.3978230884144665</v>
      </c>
      <c r="X26" s="183">
        <f t="shared" si="5"/>
        <v>1901.0394002436699</v>
      </c>
    </row>
    <row r="27" spans="1:24" ht="13.2" x14ac:dyDescent="0.25">
      <c r="A27" s="181">
        <f>curves!H21</f>
        <v>3.0920000000000001</v>
      </c>
      <c r="B27" s="181">
        <v>3.2829999999999999</v>
      </c>
      <c r="D27" s="181">
        <f t="shared" si="1"/>
        <v>0.19099999999999984</v>
      </c>
      <c r="E27" s="84">
        <v>37681</v>
      </c>
      <c r="F27" s="181">
        <f>'RISK PAGE'!F29</f>
        <v>-86.669084629999986</v>
      </c>
      <c r="H27" s="183">
        <f t="shared" si="2"/>
        <v>-165537.95164329984</v>
      </c>
      <c r="J27" s="181">
        <v>-0.63794320999999998</v>
      </c>
      <c r="L27" s="183">
        <f t="shared" si="3"/>
        <v>-609.23576554999954</v>
      </c>
      <c r="N27" s="181">
        <v>2.2499999999999999E-2</v>
      </c>
      <c r="O27" s="3">
        <f>'RISK PAGE'!D27</f>
        <v>48290.995701273758</v>
      </c>
      <c r="P27" s="183">
        <f>O27+'basis opt greeks'!C19</f>
        <v>61004.69721252771</v>
      </c>
      <c r="Q27" s="183">
        <f t="shared" si="4"/>
        <v>108654.74032786595</v>
      </c>
      <c r="R27" s="3">
        <f>'OPTION RISK BY MONTH'!I18</f>
        <v>36202.648140000005</v>
      </c>
      <c r="S27" s="181">
        <f t="shared" si="6"/>
        <v>81455.958315000011</v>
      </c>
      <c r="V27" s="181">
        <v>-0.5113370329665835</v>
      </c>
      <c r="X27" s="183">
        <f t="shared" si="5"/>
        <v>-976.65373296617372</v>
      </c>
    </row>
    <row r="28" spans="1:24" ht="13.2" x14ac:dyDescent="0.25">
      <c r="A28" s="181">
        <f>curves!H22</f>
        <v>3.1</v>
      </c>
      <c r="B28" s="181">
        <v>3.1459999999999999</v>
      </c>
      <c r="D28" s="181">
        <f t="shared" si="1"/>
        <v>4.5999999999999819E-2</v>
      </c>
      <c r="E28" s="84">
        <v>37712</v>
      </c>
      <c r="F28" s="181">
        <f>'RISK PAGE'!F30</f>
        <v>-84.059143689999999</v>
      </c>
      <c r="H28" s="183">
        <f t="shared" si="2"/>
        <v>-38667.206097399845</v>
      </c>
      <c r="J28" s="181">
        <v>-0.37596094999999996</v>
      </c>
      <c r="L28" s="183">
        <f t="shared" si="3"/>
        <v>-86.471018499999659</v>
      </c>
      <c r="N28" s="181">
        <v>2.2500000000000075E-2</v>
      </c>
      <c r="O28" s="3">
        <f>'RISK PAGE'!D28</f>
        <v>25643.448277129566</v>
      </c>
      <c r="P28" s="183">
        <f>O28+'basis opt greeks'!C20</f>
        <v>38029.885392198659</v>
      </c>
      <c r="Q28" s="183">
        <f t="shared" si="4"/>
        <v>57697.758623541726</v>
      </c>
      <c r="R28" s="3">
        <f>'OPTION RISK BY MONTH'!I19</f>
        <v>14956.938464999999</v>
      </c>
      <c r="S28" s="181">
        <f t="shared" si="6"/>
        <v>33653.111546250111</v>
      </c>
      <c r="V28" s="181">
        <v>0.4501814669457555</v>
      </c>
      <c r="X28" s="183">
        <f t="shared" si="5"/>
        <v>207.0834747950467</v>
      </c>
    </row>
    <row r="29" spans="1:24" ht="13.2" x14ac:dyDescent="0.25">
      <c r="A29" s="181">
        <f>curves!H23</f>
        <v>3.1349999999999998</v>
      </c>
      <c r="B29" s="181">
        <v>3.1459999999999999</v>
      </c>
      <c r="D29" s="181">
        <f t="shared" si="1"/>
        <v>1.1000000000000121E-2</v>
      </c>
      <c r="E29" s="84">
        <v>37742</v>
      </c>
      <c r="F29" s="181">
        <f>'RISK PAGE'!F31</f>
        <v>-78.955188919999998</v>
      </c>
      <c r="H29" s="183">
        <f t="shared" si="2"/>
        <v>-8685.0707812000946</v>
      </c>
      <c r="J29" s="181">
        <v>-0.29204379200000002</v>
      </c>
      <c r="L29" s="183">
        <f t="shared" si="3"/>
        <v>-16.062408560000176</v>
      </c>
      <c r="N29" s="181">
        <v>2.5000000000000001E-2</v>
      </c>
      <c r="O29" s="3">
        <f>'RISK PAGE'!D29</f>
        <v>44269.128512317446</v>
      </c>
      <c r="P29" s="183">
        <f>O29+'basis opt greeks'!C21</f>
        <v>55833.754173256741</v>
      </c>
      <c r="Q29" s="183">
        <f t="shared" si="4"/>
        <v>110672.82128079362</v>
      </c>
      <c r="R29" s="3">
        <f>'OPTION RISK BY MONTH'!I20</f>
        <v>32971.815454999996</v>
      </c>
      <c r="S29" s="181">
        <f t="shared" si="6"/>
        <v>82429.538637499994</v>
      </c>
      <c r="V29" s="181">
        <v>0.84877953779450621</v>
      </c>
      <c r="X29" s="183">
        <f t="shared" si="5"/>
        <v>93.365749157396706</v>
      </c>
    </row>
    <row r="30" spans="1:24" ht="13.2" x14ac:dyDescent="0.25">
      <c r="A30" s="181">
        <f>curves!H24</f>
        <v>3.177</v>
      </c>
      <c r="B30" s="181">
        <v>3.1760000000000002</v>
      </c>
      <c r="D30" s="181">
        <f t="shared" si="1"/>
        <v>-9.9999999999988987E-4</v>
      </c>
      <c r="E30" s="84">
        <v>37773</v>
      </c>
      <c r="F30" s="181">
        <f>'RISK PAGE'!F32</f>
        <v>-75.933680379999998</v>
      </c>
      <c r="H30" s="183">
        <f t="shared" si="2"/>
        <v>759.33680379991642</v>
      </c>
      <c r="J30" s="181">
        <v>-0.18270883199999999</v>
      </c>
      <c r="L30" s="183">
        <f t="shared" si="3"/>
        <v>0.91354415999989924</v>
      </c>
      <c r="N30" s="181">
        <v>0.01</v>
      </c>
      <c r="O30" s="3">
        <f>'RISK PAGE'!D30</f>
        <v>45253.68788855731</v>
      </c>
      <c r="P30" s="183">
        <f>O30+'basis opt greeks'!C22</f>
        <v>57342.035449831063</v>
      </c>
      <c r="Q30" s="183">
        <f t="shared" si="4"/>
        <v>45253.68788855731</v>
      </c>
      <c r="R30" s="3">
        <f>'OPTION RISK BY MONTH'!I21</f>
        <v>33688.629809999999</v>
      </c>
      <c r="S30" s="181">
        <f t="shared" si="6"/>
        <v>33688.629809999999</v>
      </c>
      <c r="V30" s="181">
        <v>0.76696840357555485</v>
      </c>
      <c r="X30" s="183">
        <f t="shared" si="5"/>
        <v>-7.6696840357547043</v>
      </c>
    </row>
    <row r="31" spans="1:24" ht="13.2" x14ac:dyDescent="0.25">
      <c r="A31" s="181">
        <f>curves!H25</f>
        <v>3.2250000000000001</v>
      </c>
      <c r="B31" s="181">
        <v>3.2160000000000006</v>
      </c>
      <c r="D31" s="181">
        <f t="shared" si="1"/>
        <v>-8.9999999999994529E-3</v>
      </c>
      <c r="E31" s="84">
        <v>37803</v>
      </c>
      <c r="F31" s="181">
        <f>'RISK PAGE'!F33</f>
        <v>-70.607157409999999</v>
      </c>
      <c r="H31" s="183">
        <f t="shared" si="2"/>
        <v>6354.6441668996131</v>
      </c>
      <c r="J31" s="181">
        <v>-3.5561792000000002E-2</v>
      </c>
      <c r="L31" s="183">
        <f t="shared" si="3"/>
        <v>1.6002806399999028</v>
      </c>
      <c r="N31" s="181">
        <v>0.01</v>
      </c>
      <c r="O31" s="3">
        <f>'RISK PAGE'!D31</f>
        <v>48083.950561863043</v>
      </c>
      <c r="P31" s="183">
        <f>O31+'basis opt greeks'!C23</f>
        <v>58770.46037399261</v>
      </c>
      <c r="Q31" s="183">
        <f t="shared" si="4"/>
        <v>48083.950561863043</v>
      </c>
      <c r="R31" s="3">
        <f>'OPTION RISK BY MONTH'!I22</f>
        <v>35530.681894000001</v>
      </c>
      <c r="S31" s="181">
        <f t="shared" si="6"/>
        <v>35530.681894000001</v>
      </c>
      <c r="V31" s="181">
        <v>-0.164463946357675</v>
      </c>
      <c r="X31" s="183">
        <f t="shared" si="5"/>
        <v>14.801755172189852</v>
      </c>
    </row>
    <row r="32" spans="1:24" ht="13.2" x14ac:dyDescent="0.25">
      <c r="A32" s="181">
        <f>curves!H26</f>
        <v>3.22</v>
      </c>
      <c r="B32" s="181">
        <v>3.2479999999999998</v>
      </c>
      <c r="D32" s="181">
        <f t="shared" si="1"/>
        <v>2.7999999999999581E-2</v>
      </c>
      <c r="E32" s="84">
        <v>37834</v>
      </c>
      <c r="F32" s="181">
        <f>'RISK PAGE'!F34</f>
        <v>-68.27006166000001</v>
      </c>
      <c r="H32" s="183">
        <f t="shared" si="2"/>
        <v>-19115.617264799715</v>
      </c>
      <c r="J32" s="181">
        <v>-3.4242395999999994E-2</v>
      </c>
      <c r="L32" s="183">
        <f t="shared" si="3"/>
        <v>-4.7939354399999274</v>
      </c>
      <c r="N32" s="181">
        <v>0.01</v>
      </c>
      <c r="O32" s="3">
        <f>'RISK PAGE'!D32</f>
        <v>50089.968399910278</v>
      </c>
      <c r="P32" s="183">
        <f>O32+'basis opt greeks'!C24</f>
        <v>61387.281457227728</v>
      </c>
      <c r="Q32" s="183">
        <f t="shared" si="4"/>
        <v>50089.968399910285</v>
      </c>
      <c r="R32" s="3">
        <f>'OPTION RISK BY MONTH'!I23</f>
        <v>36776.155049000001</v>
      </c>
      <c r="S32" s="181">
        <f t="shared" si="6"/>
        <v>36776.155049000001</v>
      </c>
    </row>
    <row r="33" spans="1:19" ht="13.2" x14ac:dyDescent="0.25">
      <c r="A33" s="181">
        <f>curves!H27</f>
        <v>3.24</v>
      </c>
      <c r="B33" s="181">
        <v>3.2479999999999998</v>
      </c>
      <c r="D33" s="181">
        <f t="shared" si="1"/>
        <v>7.999999999999563E-3</v>
      </c>
      <c r="E33" s="84">
        <v>37865</v>
      </c>
      <c r="F33" s="181">
        <f>'RISK PAGE'!F35</f>
        <v>-67.594030280000013</v>
      </c>
      <c r="H33" s="183">
        <f t="shared" si="2"/>
        <v>-5407.5224223997056</v>
      </c>
      <c r="J33" s="181">
        <v>-4.1484792E-2</v>
      </c>
      <c r="L33" s="183">
        <f t="shared" si="3"/>
        <v>-1.6593916799999093</v>
      </c>
      <c r="N33" s="181">
        <v>0.01</v>
      </c>
      <c r="O33" s="3">
        <f>'RISK PAGE'!D33</f>
        <v>51793.763073550115</v>
      </c>
      <c r="P33" s="183"/>
      <c r="Q33" s="183">
        <f>O33*N33*100</f>
        <v>51793.763073550122</v>
      </c>
      <c r="R33" s="3">
        <f>'OPTION RISK BY MONTH'!I24</f>
        <v>38495.735318999999</v>
      </c>
      <c r="S33" s="181">
        <f t="shared" si="6"/>
        <v>38495.735318999999</v>
      </c>
    </row>
    <row r="34" spans="1:19" ht="13.2" x14ac:dyDescent="0.25">
      <c r="A34" s="181">
        <f>curves!H28</f>
        <v>3.375</v>
      </c>
      <c r="B34" s="181">
        <v>3.2829999999999999</v>
      </c>
      <c r="D34" s="181">
        <f t="shared" si="1"/>
        <v>-9.2000000000000082E-2</v>
      </c>
      <c r="E34" s="84">
        <v>37895</v>
      </c>
      <c r="F34" s="181">
        <f>'RISK PAGE'!F36</f>
        <v>-37.194615880000001</v>
      </c>
      <c r="H34" s="183">
        <f t="shared" si="2"/>
        <v>34219.046609600031</v>
      </c>
      <c r="J34" s="181">
        <v>-4.0638216000000012E-2</v>
      </c>
      <c r="L34" s="183">
        <f t="shared" si="3"/>
        <v>18.693579360000022</v>
      </c>
      <c r="N34" s="181">
        <v>0.01</v>
      </c>
      <c r="O34" s="3">
        <f>'RISK PAGE'!D34</f>
        <v>53874.820229936115</v>
      </c>
      <c r="Q34" s="183">
        <f>O34*N34*100</f>
        <v>53874.820229936122</v>
      </c>
      <c r="R34" s="3">
        <f>'OPTION RISK BY MONTH'!I25</f>
        <v>39612.689843</v>
      </c>
      <c r="S34" s="181">
        <f t="shared" si="6"/>
        <v>39612.689843</v>
      </c>
    </row>
    <row r="35" spans="1:19" ht="13.2" x14ac:dyDescent="0.25">
      <c r="A35" s="181">
        <f>curves!H29</f>
        <v>3.51</v>
      </c>
      <c r="B35" s="181">
        <v>3.4280000000000004</v>
      </c>
      <c r="D35" s="181">
        <f t="shared" si="1"/>
        <v>-8.1999999999999407E-2</v>
      </c>
      <c r="E35" s="84">
        <v>37926</v>
      </c>
      <c r="F35" s="181">
        <f>'RISK PAGE'!F37</f>
        <v>-50.783749410000006</v>
      </c>
      <c r="H35" s="183">
        <f t="shared" si="2"/>
        <v>41642.674516199702</v>
      </c>
      <c r="J35" s="181">
        <v>-3.9430859999999984E-2</v>
      </c>
      <c r="L35" s="183">
        <f t="shared" si="3"/>
        <v>16.166652599999878</v>
      </c>
      <c r="N35" s="181">
        <v>0.01</v>
      </c>
      <c r="O35" s="3">
        <f>'RISK PAGE'!D35</f>
        <v>49448.982897854243</v>
      </c>
      <c r="Q35" s="183">
        <f t="shared" si="4"/>
        <v>49448.982897854243</v>
      </c>
      <c r="R35" s="3">
        <f>'OPTION RISK BY MONTH'!I26</f>
        <v>36853.896136000003</v>
      </c>
      <c r="S35" s="181">
        <f t="shared" si="6"/>
        <v>36853.896136000003</v>
      </c>
    </row>
    <row r="36" spans="1:19" ht="13.2" x14ac:dyDescent="0.25">
      <c r="A36" s="181">
        <f>curves!H30</f>
        <v>3.57</v>
      </c>
      <c r="B36" s="181">
        <v>3.5670000000000002</v>
      </c>
      <c r="D36" s="181">
        <f t="shared" si="1"/>
        <v>-2.9999999999996696E-3</v>
      </c>
      <c r="E36" s="84">
        <v>37956</v>
      </c>
      <c r="F36" s="181">
        <f>'RISK PAGE'!F38</f>
        <v>22.532241929999998</v>
      </c>
      <c r="H36" s="183">
        <f t="shared" si="2"/>
        <v>-675.96725789992558</v>
      </c>
      <c r="J36" s="181">
        <v>-5.1836273999999995E-2</v>
      </c>
      <c r="L36" s="183">
        <f t="shared" si="3"/>
        <v>0.7775441099999143</v>
      </c>
      <c r="N36" s="181">
        <v>0.01</v>
      </c>
      <c r="O36" s="3">
        <f>'RISK PAGE'!D36</f>
        <v>67062.040792481086</v>
      </c>
      <c r="Q36" s="183">
        <f t="shared" si="4"/>
        <v>67062.040792481086</v>
      </c>
      <c r="R36" s="3">
        <f>'OPTION RISK BY MONTH'!I27</f>
        <v>53074.194988000003</v>
      </c>
      <c r="S36" s="181">
        <f t="shared" si="6"/>
        <v>53074.194988000003</v>
      </c>
    </row>
    <row r="37" spans="1:19" ht="13.2" x14ac:dyDescent="0.25">
      <c r="A37" s="181">
        <f>curves!H31</f>
        <v>3.4849999999999999</v>
      </c>
      <c r="B37" s="181">
        <v>3.6319999999999997</v>
      </c>
      <c r="D37" s="181">
        <f t="shared" si="1"/>
        <v>0.1469999999999998</v>
      </c>
      <c r="E37" s="84">
        <v>37987</v>
      </c>
      <c r="F37" s="181">
        <f>'RISK PAGE'!F39</f>
        <v>21.522682449999998</v>
      </c>
      <c r="H37" s="183">
        <f t="shared" si="2"/>
        <v>31638.343201499956</v>
      </c>
      <c r="J37" s="181">
        <v>-5.4026789999999991E-2</v>
      </c>
      <c r="L37" s="183">
        <f t="shared" si="3"/>
        <v>-39.709690649999935</v>
      </c>
      <c r="N37" s="181">
        <v>0.01</v>
      </c>
      <c r="O37" s="3">
        <f>'RISK PAGE'!D37</f>
        <v>53456.053024700515</v>
      </c>
      <c r="Q37" s="183">
        <f t="shared" si="4"/>
        <v>53456.053024700523</v>
      </c>
      <c r="R37" s="3">
        <f>'OPTION RISK BY MONTH'!I28</f>
        <v>43734.238617999996</v>
      </c>
      <c r="S37" s="181">
        <f t="shared" si="6"/>
        <v>43734.238617999996</v>
      </c>
    </row>
    <row r="38" spans="1:19" ht="13.2" x14ac:dyDescent="0.25">
      <c r="A38" s="181">
        <f>curves!H32</f>
        <v>3.355</v>
      </c>
      <c r="B38" s="181">
        <v>3.552</v>
      </c>
      <c r="D38" s="181">
        <f t="shared" si="1"/>
        <v>0.19700000000000006</v>
      </c>
      <c r="E38" s="84">
        <v>38018</v>
      </c>
      <c r="F38" s="181">
        <f>'RISK PAGE'!F40</f>
        <v>20.461923579999997</v>
      </c>
      <c r="H38" s="183">
        <f t="shared" si="2"/>
        <v>40309.989452600006</v>
      </c>
      <c r="J38" s="181">
        <v>2.8743960000000002E-2</v>
      </c>
      <c r="L38" s="183">
        <f t="shared" si="3"/>
        <v>28.312800600000013</v>
      </c>
      <c r="N38" s="181">
        <v>7.5000000000000067E-3</v>
      </c>
      <c r="O38" s="3">
        <f>'RISK PAGE'!D38</f>
        <v>5228.5216484285556</v>
      </c>
      <c r="Q38" s="183">
        <f t="shared" si="4"/>
        <v>3921.3912363214199</v>
      </c>
      <c r="R38" s="3">
        <f>'OPTION RISK BY MONTH'!I29</f>
        <v>-3740.706784</v>
      </c>
      <c r="S38" s="181">
        <f t="shared" si="6"/>
        <v>-2805.5300880000027</v>
      </c>
    </row>
    <row r="39" spans="1:19" ht="13.2" x14ac:dyDescent="0.25">
      <c r="A39" s="181">
        <f>curves!H33</f>
        <v>3.17</v>
      </c>
      <c r="B39" s="181">
        <v>3.4219999999999997</v>
      </c>
      <c r="D39" s="181">
        <f t="shared" si="1"/>
        <v>0.25199999999999978</v>
      </c>
      <c r="E39" s="84">
        <v>38047</v>
      </c>
      <c r="F39" s="181">
        <f>'RISK PAGE'!F41</f>
        <v>9.462353779999999</v>
      </c>
      <c r="H39" s="183">
        <f t="shared" si="2"/>
        <v>23845.131525599976</v>
      </c>
      <c r="J39" s="181">
        <v>-0.32704359799999999</v>
      </c>
      <c r="L39" s="183">
        <f t="shared" si="3"/>
        <v>-412.07493347999957</v>
      </c>
      <c r="N39" s="181">
        <v>0.01</v>
      </c>
      <c r="O39" s="3">
        <f>'RISK PAGE'!D39</f>
        <v>5507.9592963884588</v>
      </c>
      <c r="Q39" s="183">
        <f t="shared" si="4"/>
        <v>5507.9592963884588</v>
      </c>
      <c r="R39" s="3">
        <f>'OPTION RISK BY MONTH'!I30</f>
        <v>-3606.38942</v>
      </c>
      <c r="S39" s="181">
        <f t="shared" si="6"/>
        <v>-3606.38942</v>
      </c>
    </row>
    <row r="40" spans="1:19" ht="13.2" x14ac:dyDescent="0.25">
      <c r="A40" s="181">
        <f>curves!H34</f>
        <v>3.165</v>
      </c>
      <c r="B40" s="181">
        <v>3.2369999999999997</v>
      </c>
      <c r="D40" s="181">
        <f t="shared" si="1"/>
        <v>7.199999999999962E-2</v>
      </c>
      <c r="E40" s="84">
        <v>38078</v>
      </c>
      <c r="F40" s="181">
        <f>'RISK PAGE'!F42</f>
        <v>9.7250616100000009</v>
      </c>
      <c r="H40" s="183">
        <f t="shared" si="2"/>
        <v>7002.0443591999638</v>
      </c>
      <c r="J40" s="181">
        <v>0</v>
      </c>
      <c r="L40" s="183">
        <f t="shared" si="3"/>
        <v>0</v>
      </c>
      <c r="N40" s="181">
        <v>7.5000000000000067E-3</v>
      </c>
      <c r="O40" s="3">
        <f>'RISK PAGE'!D40</f>
        <v>4504.8521407303915</v>
      </c>
      <c r="Q40" s="183">
        <f t="shared" si="4"/>
        <v>3378.6391055477961</v>
      </c>
      <c r="R40" s="3">
        <f>'OPTION RISK BY MONTH'!I31</f>
        <v>-2995.1398429999999</v>
      </c>
      <c r="S40" s="181">
        <f t="shared" si="6"/>
        <v>-2246.354882250002</v>
      </c>
    </row>
    <row r="41" spans="1:19" ht="13.2" x14ac:dyDescent="0.25">
      <c r="A41" s="181">
        <f>curves!H35</f>
        <v>3.2</v>
      </c>
      <c r="B41" s="181">
        <v>3.2349999999999999</v>
      </c>
      <c r="D41" s="181">
        <f t="shared" si="1"/>
        <v>3.4999999999999698E-2</v>
      </c>
      <c r="E41" s="84">
        <v>38108</v>
      </c>
      <c r="F41" s="181">
        <f>'RISK PAGE'!F43</f>
        <v>9.7782027300000003</v>
      </c>
      <c r="H41" s="183">
        <f t="shared" si="2"/>
        <v>3422.3709554999705</v>
      </c>
      <c r="J41" s="181">
        <v>0</v>
      </c>
      <c r="L41" s="183">
        <f t="shared" si="3"/>
        <v>0</v>
      </c>
      <c r="N41" s="181">
        <v>5.0000000000000001E-3</v>
      </c>
      <c r="O41" s="3">
        <f>'RISK PAGE'!D41</f>
        <v>4535.7369537303912</v>
      </c>
      <c r="Q41" s="183">
        <f t="shared" si="4"/>
        <v>2267.8684768651956</v>
      </c>
      <c r="R41" s="3">
        <f>'OPTION RISK BY MONTH'!I32</f>
        <v>-2964.2550300000003</v>
      </c>
      <c r="S41" s="181">
        <f t="shared" si="6"/>
        <v>-1482.1275150000001</v>
      </c>
    </row>
    <row r="42" spans="1:19" ht="13.2" x14ac:dyDescent="0.25">
      <c r="A42" s="181">
        <f>curves!H36</f>
        <v>3.24</v>
      </c>
      <c r="B42" s="181">
        <v>3.2749999999999999</v>
      </c>
      <c r="D42" s="181">
        <f t="shared" si="1"/>
        <v>3.4999999999999698E-2</v>
      </c>
      <c r="E42" s="84">
        <v>38139</v>
      </c>
      <c r="F42" s="181">
        <f>'RISK PAGE'!F44</f>
        <v>9.5664315799999979</v>
      </c>
      <c r="H42" s="183">
        <f t="shared" si="2"/>
        <v>3348.2510529999704</v>
      </c>
      <c r="J42" s="181">
        <v>0</v>
      </c>
      <c r="L42" s="183">
        <f t="shared" si="3"/>
        <v>0</v>
      </c>
      <c r="N42" s="181">
        <v>5.0000000000000001E-3</v>
      </c>
      <c r="O42" s="3">
        <f>'RISK PAGE'!D42</f>
        <v>-3099.8825850000003</v>
      </c>
      <c r="Q42" s="183">
        <f t="shared" si="4"/>
        <v>-1549.9412925000001</v>
      </c>
      <c r="R42" s="3">
        <f>'OPTION RISK BY MONTH'!I33</f>
        <v>-3099.8825850000003</v>
      </c>
      <c r="S42" s="181">
        <f t="shared" si="6"/>
        <v>-1549.9412925000001</v>
      </c>
    </row>
    <row r="43" spans="1:19" ht="13.2" x14ac:dyDescent="0.25">
      <c r="A43" s="181">
        <f>curves!H37</f>
        <v>3.28</v>
      </c>
      <c r="B43" s="181">
        <v>3.3169999999999997</v>
      </c>
      <c r="D43" s="181">
        <f t="shared" si="1"/>
        <v>3.6999999999999922E-2</v>
      </c>
      <c r="E43" s="84">
        <v>38169</v>
      </c>
      <c r="F43" s="181">
        <f>'RISK PAGE'!F45</f>
        <v>9.7334198800000014</v>
      </c>
      <c r="H43" s="183">
        <f t="shared" si="2"/>
        <v>3601.3653555999931</v>
      </c>
      <c r="J43" s="181">
        <v>0</v>
      </c>
      <c r="L43" s="183">
        <f t="shared" si="3"/>
        <v>0</v>
      </c>
      <c r="N43" s="181">
        <v>5.0000000000000001E-3</v>
      </c>
      <c r="O43" s="3">
        <f>'RISK PAGE'!D43</f>
        <v>-3052.6472749999998</v>
      </c>
      <c r="Q43" s="183">
        <f t="shared" si="4"/>
        <v>-1526.3236374999999</v>
      </c>
      <c r="R43" s="3">
        <f>'OPTION RISK BY MONTH'!I34</f>
        <v>-3052.6472749999998</v>
      </c>
      <c r="S43" s="181">
        <f t="shared" si="6"/>
        <v>-1526.3236374999999</v>
      </c>
    </row>
    <row r="44" spans="1:19" ht="13.2" x14ac:dyDescent="0.25">
      <c r="A44" s="181">
        <f>curves!H38</f>
        <v>3.2749999999999999</v>
      </c>
      <c r="B44" s="181">
        <v>3.359</v>
      </c>
      <c r="D44" s="181">
        <f t="shared" si="1"/>
        <v>8.4000000000000075E-2</v>
      </c>
      <c r="E44" s="84">
        <v>38200</v>
      </c>
      <c r="F44" s="181">
        <f>'RISK PAGE'!F46</f>
        <v>9.8554365500000003</v>
      </c>
      <c r="H44" s="183">
        <f t="shared" si="2"/>
        <v>8278.5667020000074</v>
      </c>
      <c r="J44" s="181">
        <v>0</v>
      </c>
      <c r="L44" s="183">
        <f t="shared" si="3"/>
        <v>0</v>
      </c>
      <c r="N44" s="181">
        <v>5.0000000000000001E-3</v>
      </c>
      <c r="O44" s="3">
        <f>'RISK PAGE'!D44</f>
        <v>-3167.3628160000003</v>
      </c>
      <c r="Q44" s="183">
        <f t="shared" si="4"/>
        <v>-1583.6814080000001</v>
      </c>
      <c r="R44" s="3">
        <f>'OPTION RISK BY MONTH'!I35</f>
        <v>-3167.3628160000003</v>
      </c>
      <c r="S44" s="181">
        <f t="shared" si="6"/>
        <v>-1583.6814080000001</v>
      </c>
    </row>
    <row r="45" spans="1:19" ht="13.2" x14ac:dyDescent="0.25">
      <c r="A45" s="181">
        <f>curves!H39</f>
        <v>3.3</v>
      </c>
      <c r="B45" s="181">
        <v>3.3419999999999996</v>
      </c>
      <c r="D45" s="181">
        <f t="shared" si="1"/>
        <v>4.1999999999999815E-2</v>
      </c>
      <c r="E45" s="84">
        <v>38231</v>
      </c>
      <c r="F45" s="181">
        <f>'RISK PAGE'!F47</f>
        <v>10.07881894</v>
      </c>
      <c r="H45" s="183">
        <f t="shared" si="2"/>
        <v>4233.1039547999808</v>
      </c>
      <c r="J45" s="181">
        <v>0</v>
      </c>
      <c r="L45" s="183">
        <f t="shared" si="3"/>
        <v>0</v>
      </c>
      <c r="N45" s="181">
        <v>5.0000000000000001E-3</v>
      </c>
      <c r="O45" s="3">
        <f>'RISK PAGE'!D45</f>
        <v>-3200.0622800000001</v>
      </c>
      <c r="Q45" s="183">
        <f t="shared" si="4"/>
        <v>-1600.0311400000001</v>
      </c>
      <c r="R45" s="3">
        <f>'OPTION RISK BY MONTH'!I36</f>
        <v>-3200.0622800000001</v>
      </c>
      <c r="S45" s="181">
        <f t="shared" si="6"/>
        <v>-1600.0311400000001</v>
      </c>
    </row>
    <row r="46" spans="1:19" ht="13.2" x14ac:dyDescent="0.25">
      <c r="A46" s="181">
        <f>curves!H40</f>
        <v>3.452</v>
      </c>
      <c r="B46" s="181">
        <v>3.355</v>
      </c>
      <c r="D46" s="181">
        <f t="shared" si="1"/>
        <v>-9.6999999999999975E-2</v>
      </c>
      <c r="E46" s="84">
        <v>38261</v>
      </c>
      <c r="F46" s="181">
        <f>'RISK PAGE'!F48</f>
        <v>3.1223591000000002</v>
      </c>
      <c r="H46" s="183">
        <f t="shared" si="2"/>
        <v>-3028.6883269999994</v>
      </c>
      <c r="J46" s="181">
        <v>0</v>
      </c>
      <c r="N46" s="181">
        <v>5.0000000000000001E-3</v>
      </c>
      <c r="O46" s="3">
        <f>'RISK PAGE'!D46</f>
        <v>-3148.6709729999993</v>
      </c>
      <c r="Q46" s="183">
        <f t="shared" si="4"/>
        <v>-1574.3354864999997</v>
      </c>
      <c r="R46" s="3">
        <f>'OPTION RISK BY MONTH'!I37</f>
        <v>-3148.6709729999993</v>
      </c>
      <c r="S46" s="181">
        <f t="shared" si="6"/>
        <v>-1574.3354864999997</v>
      </c>
    </row>
    <row r="47" spans="1:19" ht="13.2" x14ac:dyDescent="0.25">
      <c r="A47" s="181">
        <f>curves!H41</f>
        <v>3.5950000000000002</v>
      </c>
      <c r="B47" s="181">
        <v>3.5069999999999997</v>
      </c>
      <c r="D47" s="181">
        <f t="shared" si="1"/>
        <v>-8.8000000000000522E-2</v>
      </c>
      <c r="E47" s="84">
        <v>38292</v>
      </c>
      <c r="F47" s="181">
        <f>'RISK PAGE'!F49</f>
        <v>2.5712944800000002</v>
      </c>
      <c r="H47" s="183">
        <f t="shared" si="2"/>
        <v>-2262.7391424000134</v>
      </c>
      <c r="J47" s="181">
        <v>0</v>
      </c>
      <c r="N47" s="181">
        <v>5.0000000000000001E-3</v>
      </c>
      <c r="O47" s="3">
        <f>'RISK PAGE'!D47</f>
        <v>-3254.8990160000003</v>
      </c>
      <c r="Q47" s="183">
        <f t="shared" si="4"/>
        <v>-1627.4495080000002</v>
      </c>
      <c r="R47" s="3">
        <f>'OPTION RISK BY MONTH'!I38</f>
        <v>-3254.8990160000003</v>
      </c>
      <c r="S47" s="181">
        <f t="shared" si="6"/>
        <v>-1627.4495080000002</v>
      </c>
    </row>
    <row r="48" spans="1:19" ht="13.2" x14ac:dyDescent="0.25">
      <c r="A48" s="181">
        <f>curves!H42</f>
        <v>3.6549999999999998</v>
      </c>
      <c r="B48" s="181">
        <v>3.6669999999999998</v>
      </c>
      <c r="D48" s="181">
        <f t="shared" si="1"/>
        <v>1.2000000000000011E-2</v>
      </c>
      <c r="E48" s="84">
        <v>38322</v>
      </c>
      <c r="F48" s="181">
        <f>'RISK PAGE'!F50</f>
        <v>1.6477746300000002</v>
      </c>
      <c r="H48" s="183">
        <f t="shared" si="2"/>
        <v>197.73295560000022</v>
      </c>
      <c r="J48" s="181">
        <v>0</v>
      </c>
      <c r="N48" s="181">
        <v>5.0000000000000001E-3</v>
      </c>
      <c r="O48" s="3">
        <f>'RISK PAGE'!D48</f>
        <v>-3266.8522409999996</v>
      </c>
      <c r="Q48" s="183">
        <f t="shared" si="4"/>
        <v>-1633.4261204999998</v>
      </c>
      <c r="R48" s="3">
        <f>'OPTION RISK BY MONTH'!I39</f>
        <v>-3266.8522409999996</v>
      </c>
      <c r="S48" s="181">
        <f t="shared" si="6"/>
        <v>-1633.4261204999998</v>
      </c>
    </row>
    <row r="49" spans="1:19" ht="13.2" x14ac:dyDescent="0.25">
      <c r="A49" s="181">
        <f>curves!H43</f>
        <v>3.57</v>
      </c>
      <c r="B49" s="181">
        <v>3.7144999999999997</v>
      </c>
      <c r="D49" s="181">
        <f t="shared" si="1"/>
        <v>0.14449999999999985</v>
      </c>
      <c r="E49" s="84">
        <v>38353</v>
      </c>
      <c r="F49" s="181">
        <f>'RISK PAGE'!F51</f>
        <v>2.7401373500000004</v>
      </c>
      <c r="H49" s="183">
        <f t="shared" si="2"/>
        <v>3959.4984707499966</v>
      </c>
      <c r="J49" s="181">
        <v>0</v>
      </c>
      <c r="N49" s="181">
        <v>5.0000000000000001E-3</v>
      </c>
      <c r="O49" s="3">
        <f>'RISK PAGE'!D49</f>
        <v>-4349.5679380000001</v>
      </c>
      <c r="Q49" s="183">
        <f t="shared" si="4"/>
        <v>-2174.7839690000001</v>
      </c>
      <c r="R49" s="3">
        <f>'OPTION RISK BY MONTH'!I40</f>
        <v>-4349.5679380000001</v>
      </c>
      <c r="S49" s="181">
        <f t="shared" si="6"/>
        <v>-2174.7839690000001</v>
      </c>
    </row>
    <row r="50" spans="1:19" ht="13.2" x14ac:dyDescent="0.25">
      <c r="A50" s="181">
        <f>curves!H44</f>
        <v>3.44</v>
      </c>
      <c r="B50" s="181">
        <v>3.6345000000000001</v>
      </c>
      <c r="D50" s="181">
        <f t="shared" si="1"/>
        <v>0.19450000000000012</v>
      </c>
      <c r="E50" s="84">
        <v>38384</v>
      </c>
      <c r="F50" s="181">
        <f>'RISK PAGE'!F52</f>
        <v>1.80590845</v>
      </c>
      <c r="H50" s="183">
        <f t="shared" si="2"/>
        <v>3512.4919352500024</v>
      </c>
      <c r="J50" s="181">
        <v>0</v>
      </c>
      <c r="N50" s="181">
        <v>5.0000000000000001E-3</v>
      </c>
      <c r="O50" s="3">
        <f>'RISK PAGE'!D50</f>
        <v>-7534.5788000000002</v>
      </c>
      <c r="Q50" s="183">
        <f t="shared" si="4"/>
        <v>-3767.2894000000001</v>
      </c>
      <c r="R50" s="3">
        <f>'OPTION RISK BY MONTH'!I41</f>
        <v>-7534.5788000000002</v>
      </c>
      <c r="S50" s="181">
        <f t="shared" si="6"/>
        <v>-3767.2894000000001</v>
      </c>
    </row>
    <row r="51" spans="1:19" ht="13.2" x14ac:dyDescent="0.25">
      <c r="A51" s="181">
        <f>curves!H45</f>
        <v>3.2549999999999999</v>
      </c>
      <c r="B51" s="181">
        <v>3.5044999999999997</v>
      </c>
      <c r="D51" s="181">
        <f t="shared" si="1"/>
        <v>0.24949999999999983</v>
      </c>
      <c r="E51" s="84">
        <v>38412</v>
      </c>
      <c r="F51" s="181">
        <f>'RISK PAGE'!F53</f>
        <v>4.1348226600000002</v>
      </c>
      <c r="H51" s="183">
        <f t="shared" si="2"/>
        <v>10316.382536699994</v>
      </c>
      <c r="J51" s="181">
        <v>0</v>
      </c>
      <c r="N51" s="181">
        <v>5.0000000000000001E-3</v>
      </c>
      <c r="O51" s="3">
        <f>'RISK PAGE'!D51</f>
        <v>-7192.1778949999998</v>
      </c>
      <c r="Q51" s="183">
        <f t="shared" si="4"/>
        <v>-3596.0889475000004</v>
      </c>
      <c r="R51" s="3">
        <f>'OPTION RISK BY MONTH'!I42</f>
        <v>-7192.1778949999998</v>
      </c>
      <c r="S51" s="181">
        <f t="shared" si="6"/>
        <v>-3596.0889475000004</v>
      </c>
    </row>
    <row r="52" spans="1:19" ht="13.2" x14ac:dyDescent="0.25">
      <c r="A52" s="181">
        <f>curves!H46</f>
        <v>3.25</v>
      </c>
      <c r="B52" s="181">
        <v>3.3194999999999997</v>
      </c>
      <c r="D52" s="181">
        <f t="shared" si="1"/>
        <v>6.9499999999999673E-2</v>
      </c>
      <c r="E52" s="84">
        <v>38443</v>
      </c>
      <c r="F52" s="181">
        <f>'RISK PAGE'!F54</f>
        <v>0.32546139000000035</v>
      </c>
      <c r="H52" s="183">
        <f t="shared" si="2"/>
        <v>226.19566604999918</v>
      </c>
      <c r="J52" s="181">
        <v>0</v>
      </c>
      <c r="N52" s="181">
        <v>5.0000000000000001E-3</v>
      </c>
      <c r="O52" s="3">
        <f>'RISK PAGE'!D52</f>
        <v>-6538.7795669999996</v>
      </c>
      <c r="Q52" s="183">
        <f t="shared" si="4"/>
        <v>-3269.3897835000002</v>
      </c>
      <c r="R52" s="3">
        <f>'OPTION RISK BY MONTH'!I43</f>
        <v>-6538.7795669999996</v>
      </c>
      <c r="S52" s="181">
        <f t="shared" si="6"/>
        <v>-3269.3897835000002</v>
      </c>
    </row>
    <row r="53" spans="1:19" ht="13.2" x14ac:dyDescent="0.25">
      <c r="A53" s="181">
        <f>curves!H47</f>
        <v>3.2850000000000001</v>
      </c>
      <c r="B53" s="181">
        <v>3.3174999999999999</v>
      </c>
      <c r="D53" s="181">
        <f t="shared" si="1"/>
        <v>3.2499999999999751E-2</v>
      </c>
      <c r="E53" s="84">
        <v>38473</v>
      </c>
      <c r="F53" s="181">
        <f>'RISK PAGE'!F55</f>
        <v>0.66537119000000033</v>
      </c>
      <c r="H53" s="183">
        <f t="shared" si="2"/>
        <v>216.24563674999848</v>
      </c>
      <c r="J53" s="181">
        <v>0</v>
      </c>
      <c r="N53" s="181">
        <v>5.0000000000000001E-3</v>
      </c>
      <c r="O53" s="3">
        <f>'RISK PAGE'!D53</f>
        <v>-6474.2199900000005</v>
      </c>
      <c r="Q53" s="183">
        <f t="shared" si="4"/>
        <v>-3237.1099950000003</v>
      </c>
      <c r="R53" s="3">
        <f>'OPTION RISK BY MONTH'!I44</f>
        <v>-6474.2199900000005</v>
      </c>
      <c r="S53" s="181">
        <f t="shared" si="6"/>
        <v>-3237.1099950000003</v>
      </c>
    </row>
    <row r="54" spans="1:19" ht="13.2" x14ac:dyDescent="0.25">
      <c r="A54" s="181">
        <f>curves!H48</f>
        <v>3.3250000000000002</v>
      </c>
      <c r="B54" s="181">
        <v>3.3574999999999999</v>
      </c>
      <c r="D54" s="181">
        <f t="shared" si="1"/>
        <v>3.2499999999999751E-2</v>
      </c>
      <c r="E54" s="84">
        <v>38504</v>
      </c>
      <c r="F54" s="181">
        <f>'RISK PAGE'!F56</f>
        <v>-4.5356290000000049E-2</v>
      </c>
      <c r="H54" s="183">
        <f t="shared" si="2"/>
        <v>-14.740794249999905</v>
      </c>
      <c r="J54" s="181">
        <v>0</v>
      </c>
      <c r="N54" s="181">
        <v>5.0000000000000001E-3</v>
      </c>
      <c r="O54" s="3">
        <f>'RISK PAGE'!D54</f>
        <v>-2391.4431670000004</v>
      </c>
      <c r="Q54" s="183">
        <f t="shared" si="4"/>
        <v>-1195.7215835000002</v>
      </c>
      <c r="R54" s="3">
        <f>'OPTION RISK BY MONTH'!I45</f>
        <v>-2391.4431670000004</v>
      </c>
      <c r="S54" s="181">
        <f t="shared" si="6"/>
        <v>-1195.7215835000002</v>
      </c>
    </row>
    <row r="55" spans="1:19" ht="13.2" x14ac:dyDescent="0.25">
      <c r="A55" s="181">
        <f>curves!H49</f>
        <v>3.3650000000000002</v>
      </c>
      <c r="B55" s="181">
        <v>3.3994999999999997</v>
      </c>
      <c r="D55" s="181">
        <f t="shared" si="1"/>
        <v>3.4499999999999531E-2</v>
      </c>
      <c r="E55" s="84">
        <v>38534</v>
      </c>
      <c r="F55" s="181">
        <f>'RISK PAGE'!F57</f>
        <v>-0.17707798999999988</v>
      </c>
      <c r="H55" s="183">
        <f t="shared" si="2"/>
        <v>-61.091906549999123</v>
      </c>
      <c r="J55" s="181">
        <v>0</v>
      </c>
      <c r="N55" s="181">
        <v>5.0000000000000001E-3</v>
      </c>
      <c r="O55" s="3">
        <f>'RISK PAGE'!D55</f>
        <v>-2336.2575040000002</v>
      </c>
      <c r="Q55" s="183">
        <f t="shared" si="4"/>
        <v>-1168.1287520000001</v>
      </c>
      <c r="R55" s="3">
        <f>'OPTION RISK BY MONTH'!I46</f>
        <v>-2336.2575040000002</v>
      </c>
      <c r="S55" s="181">
        <f t="shared" si="6"/>
        <v>-1168.1287520000001</v>
      </c>
    </row>
    <row r="56" spans="1:19" ht="13.2" x14ac:dyDescent="0.25">
      <c r="A56" s="181">
        <f>curves!H50</f>
        <v>3.36</v>
      </c>
      <c r="B56" s="181">
        <v>3.4415</v>
      </c>
      <c r="D56" s="181">
        <f t="shared" si="1"/>
        <v>8.1500000000000128E-2</v>
      </c>
      <c r="E56" s="84">
        <v>38565</v>
      </c>
      <c r="F56" s="181">
        <f>'RISK PAGE'!F58</f>
        <v>0.24245753000000028</v>
      </c>
      <c r="H56" s="183">
        <f t="shared" si="2"/>
        <v>197.60288695000054</v>
      </c>
      <c r="J56" s="181">
        <v>0</v>
      </c>
      <c r="N56" s="181">
        <v>5.0000000000000001E-3</v>
      </c>
      <c r="O56" s="3">
        <f>'RISK PAGE'!D56</f>
        <v>-2417.8531119999998</v>
      </c>
      <c r="Q56" s="183">
        <f t="shared" si="4"/>
        <v>-1208.9265559999999</v>
      </c>
      <c r="R56" s="3">
        <f>'OPTION RISK BY MONTH'!I47</f>
        <v>-2417.8531119999998</v>
      </c>
      <c r="S56" s="181">
        <f t="shared" si="6"/>
        <v>-1208.9265559999999</v>
      </c>
    </row>
    <row r="57" spans="1:19" ht="13.2" x14ac:dyDescent="0.25">
      <c r="A57" s="181">
        <f>curves!H51</f>
        <v>3.3849999999999998</v>
      </c>
      <c r="B57" s="181">
        <v>3.4244999999999997</v>
      </c>
      <c r="D57" s="181">
        <f t="shared" si="1"/>
        <v>3.9499999999999869E-2</v>
      </c>
      <c r="E57" s="84">
        <v>38596</v>
      </c>
      <c r="F57" s="181">
        <f>'RISK PAGE'!F59</f>
        <v>8.3765999999999952E-2</v>
      </c>
      <c r="H57" s="183">
        <f t="shared" si="2"/>
        <v>33.087569999999872</v>
      </c>
      <c r="J57" s="181">
        <v>0</v>
      </c>
      <c r="N57" s="181">
        <v>5.0000000000000001E-3</v>
      </c>
      <c r="O57" s="3">
        <f>'RISK PAGE'!D57</f>
        <v>-2458.0265380000001</v>
      </c>
      <c r="Q57" s="183">
        <f t="shared" si="4"/>
        <v>-1229.013269</v>
      </c>
      <c r="R57" s="3">
        <f>'OPTION RISK BY MONTH'!I48</f>
        <v>-2458.0265380000001</v>
      </c>
      <c r="S57" s="181">
        <f t="shared" si="6"/>
        <v>-1229.013269</v>
      </c>
    </row>
    <row r="58" spans="1:19" ht="13.2" x14ac:dyDescent="0.25">
      <c r="A58" s="181">
        <f>curves!H52</f>
        <v>3.5369999999999999</v>
      </c>
      <c r="B58" s="181">
        <v>3.4375</v>
      </c>
      <c r="D58" s="181">
        <f t="shared" si="1"/>
        <v>-9.9499999999999922E-2</v>
      </c>
      <c r="E58" s="84">
        <v>38626</v>
      </c>
      <c r="F58" s="181">
        <f>'RISK PAGE'!F60</f>
        <v>-7.6808599999999672E-2</v>
      </c>
      <c r="H58" s="183">
        <f t="shared" si="2"/>
        <v>76.424556999999609</v>
      </c>
      <c r="J58" s="181">
        <v>0</v>
      </c>
      <c r="N58" s="181">
        <v>5.0000000000000001E-3</v>
      </c>
      <c r="O58" s="3">
        <f>'RISK PAGE'!D58</f>
        <v>-1019.2831160000001</v>
      </c>
      <c r="Q58" s="183">
        <f t="shared" si="4"/>
        <v>-509.64155800000003</v>
      </c>
      <c r="R58" s="3">
        <f>'OPTION RISK BY MONTH'!I49</f>
        <v>-1019.2831160000001</v>
      </c>
      <c r="S58" s="181">
        <f t="shared" si="6"/>
        <v>-509.64155800000003</v>
      </c>
    </row>
    <row r="59" spans="1:19" ht="13.2" x14ac:dyDescent="0.25">
      <c r="A59" s="181">
        <f>curves!H53</f>
        <v>3.68</v>
      </c>
      <c r="B59" s="181">
        <v>3.5894999999999997</v>
      </c>
      <c r="D59" s="181">
        <f t="shared" si="1"/>
        <v>-9.0500000000000469E-2</v>
      </c>
      <c r="E59" s="84">
        <v>38657</v>
      </c>
      <c r="F59" s="181">
        <f>'RISK PAGE'!F61</f>
        <v>-1.4290365099999995</v>
      </c>
      <c r="H59" s="183">
        <f t="shared" si="2"/>
        <v>1293.2780415500065</v>
      </c>
      <c r="J59" s="181">
        <v>0</v>
      </c>
      <c r="N59" s="181">
        <v>5.0000000000000001E-3</v>
      </c>
      <c r="O59" s="3">
        <f>'RISK PAGE'!D59</f>
        <v>-1072.3970529999999</v>
      </c>
      <c r="Q59" s="183">
        <f t="shared" si="4"/>
        <v>-536.19852649999996</v>
      </c>
      <c r="R59" s="3">
        <f>'OPTION RISK BY MONTH'!I50</f>
        <v>-1072.3970529999999</v>
      </c>
      <c r="S59" s="181">
        <f t="shared" si="6"/>
        <v>-536.19852649999996</v>
      </c>
    </row>
    <row r="60" spans="1:19" ht="13.2" x14ac:dyDescent="0.25">
      <c r="A60" s="181">
        <f>curves!H54</f>
        <v>3.7349999999999999</v>
      </c>
      <c r="B60" s="181">
        <v>3.7494999999999998</v>
      </c>
      <c r="D60" s="181">
        <f t="shared" si="1"/>
        <v>1.4499999999999957E-2</v>
      </c>
      <c r="E60" s="84">
        <v>38687</v>
      </c>
      <c r="F60" s="181">
        <f>'RISK PAGE'!F62</f>
        <v>-1.3735122099999999</v>
      </c>
      <c r="H60" s="183">
        <f t="shared" si="2"/>
        <v>-199.15927044999941</v>
      </c>
      <c r="J60" s="181">
        <v>0</v>
      </c>
      <c r="N60" s="181">
        <v>5.0000000000000001E-3</v>
      </c>
      <c r="O60" s="3">
        <f>'RISK PAGE'!D60</f>
        <v>-1161.9080389999999</v>
      </c>
      <c r="Q60" s="183">
        <f t="shared" si="4"/>
        <v>-580.95401949999996</v>
      </c>
      <c r="R60" s="3">
        <f>'OPTION RISK BY MONTH'!I51</f>
        <v>-1161.9080389999999</v>
      </c>
      <c r="S60" s="181">
        <f t="shared" si="6"/>
        <v>-580.95401949999996</v>
      </c>
    </row>
    <row r="61" spans="1:19" ht="13.2" x14ac:dyDescent="0.25">
      <c r="A61" s="181">
        <f>curves!H55</f>
        <v>3.65</v>
      </c>
      <c r="B61" s="181">
        <v>3.7969999999999997</v>
      </c>
      <c r="D61" s="181">
        <f t="shared" si="1"/>
        <v>0.1469999999999998</v>
      </c>
      <c r="E61" s="84">
        <v>38718</v>
      </c>
      <c r="F61" s="181">
        <f>'RISK PAGE'!F63</f>
        <v>-7.2670649999999837E-2</v>
      </c>
      <c r="H61" s="183">
        <f t="shared" si="2"/>
        <v>-106.82585549999962</v>
      </c>
      <c r="J61" s="181">
        <v>0</v>
      </c>
      <c r="N61" s="181">
        <v>5.0000000000000001E-3</v>
      </c>
      <c r="O61" s="3">
        <f>'RISK PAGE'!D61</f>
        <v>-2420.7529020000002</v>
      </c>
      <c r="Q61" s="183">
        <f t="shared" si="4"/>
        <v>-1210.3764510000001</v>
      </c>
      <c r="R61" s="3">
        <f>'OPTION RISK BY MONTH'!I52</f>
        <v>-2420.7529020000002</v>
      </c>
      <c r="S61" s="181">
        <f t="shared" si="6"/>
        <v>-1210.3764510000001</v>
      </c>
    </row>
    <row r="62" spans="1:19" ht="13.2" x14ac:dyDescent="0.25">
      <c r="A62" s="181">
        <f>curves!H56</f>
        <v>3.52</v>
      </c>
      <c r="B62" s="181">
        <v>3.7170000000000001</v>
      </c>
      <c r="D62" s="181">
        <f t="shared" si="1"/>
        <v>0.19700000000000006</v>
      </c>
      <c r="E62" s="84">
        <v>38749</v>
      </c>
      <c r="F62" s="181">
        <f>'RISK PAGE'!F64</f>
        <v>-0.37091241999999974</v>
      </c>
      <c r="H62" s="183">
        <f t="shared" si="2"/>
        <v>-730.69746739999971</v>
      </c>
      <c r="J62" s="181">
        <v>0</v>
      </c>
      <c r="N62" s="181">
        <v>5.0000000000000001E-3</v>
      </c>
      <c r="O62" s="3">
        <f>'RISK PAGE'!D62</f>
        <v>-2390.8214119999998</v>
      </c>
      <c r="Q62" s="183">
        <f t="shared" si="4"/>
        <v>-1195.4107059999999</v>
      </c>
      <c r="R62" s="3">
        <f>'OPTION RISK BY MONTH'!I53</f>
        <v>-2390.8214119999998</v>
      </c>
      <c r="S62" s="181">
        <f t="shared" si="6"/>
        <v>-1195.4107059999999</v>
      </c>
    </row>
    <row r="63" spans="1:19" ht="13.2" x14ac:dyDescent="0.25">
      <c r="A63" s="181">
        <f>curves!H57</f>
        <v>3.335</v>
      </c>
      <c r="B63" s="181">
        <v>3.5869999999999997</v>
      </c>
      <c r="D63" s="181">
        <f t="shared" si="1"/>
        <v>0.25199999999999978</v>
      </c>
      <c r="E63" s="84">
        <v>38777</v>
      </c>
      <c r="F63" s="181">
        <f>'RISK PAGE'!F65</f>
        <v>0.80666307000000026</v>
      </c>
      <c r="H63" s="183">
        <f t="shared" si="2"/>
        <v>2032.7909363999988</v>
      </c>
      <c r="J63" s="181">
        <v>0</v>
      </c>
      <c r="N63" s="181">
        <v>0</v>
      </c>
      <c r="O63" s="3">
        <f>'RISK PAGE'!D63</f>
        <v>-2067.1137119999999</v>
      </c>
      <c r="Q63" s="183">
        <f t="shared" si="4"/>
        <v>0</v>
      </c>
      <c r="R63" s="3">
        <f>'OPTION RISK BY MONTH'!I54</f>
        <v>-2067.1137119999999</v>
      </c>
      <c r="S63" s="181">
        <f t="shared" si="6"/>
        <v>0</v>
      </c>
    </row>
    <row r="64" spans="1:19" ht="13.2" x14ac:dyDescent="0.25">
      <c r="A64" s="181">
        <f>curves!H58</f>
        <v>3.33</v>
      </c>
      <c r="B64" s="181">
        <v>3.4019999999999997</v>
      </c>
      <c r="D64" s="181">
        <f t="shared" si="1"/>
        <v>7.199999999999962E-2</v>
      </c>
      <c r="E64" s="84">
        <v>38808</v>
      </c>
      <c r="F64" s="181">
        <f>'RISK PAGE'!F66</f>
        <v>0.66824567000000012</v>
      </c>
      <c r="H64" s="183">
        <f t="shared" si="2"/>
        <v>481.1368823999976</v>
      </c>
      <c r="J64" s="181">
        <v>0</v>
      </c>
      <c r="N64" s="181">
        <v>0</v>
      </c>
      <c r="O64" s="3">
        <f>'RISK PAGE'!D64</f>
        <v>-1087.6927759999999</v>
      </c>
      <c r="Q64" s="183">
        <f t="shared" si="4"/>
        <v>0</v>
      </c>
      <c r="R64" s="3">
        <f>'OPTION RISK BY MONTH'!I55</f>
        <v>-1087.6927759999999</v>
      </c>
      <c r="S64" s="181">
        <f t="shared" si="6"/>
        <v>0</v>
      </c>
    </row>
    <row r="65" spans="1:19" ht="13.2" x14ac:dyDescent="0.25">
      <c r="A65" s="181">
        <f>curves!H59</f>
        <v>3.3650000000000002</v>
      </c>
      <c r="B65" s="181">
        <v>3.4</v>
      </c>
      <c r="D65" s="181">
        <f t="shared" si="1"/>
        <v>3.4999999999999698E-2</v>
      </c>
      <c r="E65" s="84">
        <v>38838</v>
      </c>
      <c r="F65" s="181">
        <f>'RISK PAGE'!F67</f>
        <v>0.8919405199999999</v>
      </c>
      <c r="H65" s="183">
        <f t="shared" si="2"/>
        <v>312.17918199999724</v>
      </c>
      <c r="J65" s="181">
        <v>0</v>
      </c>
      <c r="N65" s="181">
        <v>0</v>
      </c>
      <c r="O65" s="3">
        <f>'RISK PAGE'!D65</f>
        <v>-880.91258000000005</v>
      </c>
      <c r="Q65" s="183">
        <f t="shared" si="4"/>
        <v>0</v>
      </c>
      <c r="R65" s="3">
        <f>'OPTION RISK BY MONTH'!I56</f>
        <v>-880.91258000000005</v>
      </c>
      <c r="S65" s="181">
        <f t="shared" si="6"/>
        <v>0</v>
      </c>
    </row>
    <row r="66" spans="1:19" ht="13.2" x14ac:dyDescent="0.25">
      <c r="A66" s="181">
        <f>curves!H60</f>
        <v>3.4049999999999998</v>
      </c>
      <c r="B66" s="181">
        <v>3.44</v>
      </c>
      <c r="D66" s="181">
        <f t="shared" si="1"/>
        <v>3.5000000000000142E-2</v>
      </c>
      <c r="E66" s="84">
        <v>38869</v>
      </c>
      <c r="F66" s="181">
        <f>'RISK PAGE'!F68</f>
        <v>0.24136994000000034</v>
      </c>
      <c r="H66" s="183">
        <f t="shared" si="2"/>
        <v>84.479479000000453</v>
      </c>
      <c r="J66" s="181">
        <v>0</v>
      </c>
      <c r="N66" s="181">
        <v>0</v>
      </c>
      <c r="O66" s="3">
        <f>'RISK PAGE'!D66</f>
        <v>-932.83009200000004</v>
      </c>
      <c r="Q66" s="183">
        <f t="shared" si="4"/>
        <v>0</v>
      </c>
      <c r="R66" s="3">
        <f>'OPTION RISK BY MONTH'!I57</f>
        <v>-932.83009200000004</v>
      </c>
      <c r="S66" s="181">
        <f t="shared" si="6"/>
        <v>0</v>
      </c>
    </row>
    <row r="67" spans="1:19" ht="13.2" x14ac:dyDescent="0.25">
      <c r="A67" s="181">
        <f>curves!H61</f>
        <v>3.4449999999999998</v>
      </c>
      <c r="B67" s="181">
        <v>3.4819999999999998</v>
      </c>
      <c r="D67" s="181">
        <f t="shared" si="1"/>
        <v>3.6999999999999922E-2</v>
      </c>
      <c r="E67" s="84">
        <v>38899</v>
      </c>
      <c r="F67" s="181">
        <f>'RISK PAGE'!F69</f>
        <v>0.17765584000000012</v>
      </c>
      <c r="H67" s="183">
        <f t="shared" si="2"/>
        <v>65.732660799999906</v>
      </c>
      <c r="J67" s="181">
        <v>0</v>
      </c>
      <c r="N67" s="181">
        <v>0</v>
      </c>
      <c r="O67" s="3">
        <f>'RISK PAGE'!D67</f>
        <v>-918.03738699999997</v>
      </c>
      <c r="Q67" s="183">
        <f t="shared" si="4"/>
        <v>0</v>
      </c>
      <c r="R67" s="3">
        <f>'OPTION RISK BY MONTH'!I58</f>
        <v>-918.03738699999997</v>
      </c>
      <c r="S67" s="181">
        <f t="shared" si="6"/>
        <v>0</v>
      </c>
    </row>
    <row r="68" spans="1:19" ht="13.2" x14ac:dyDescent="0.25">
      <c r="A68" s="181">
        <f>curves!H62</f>
        <v>3.44</v>
      </c>
      <c r="B68" s="181">
        <v>3.524</v>
      </c>
      <c r="D68" s="181">
        <f t="shared" si="1"/>
        <v>8.4000000000000075E-2</v>
      </c>
      <c r="E68" s="84">
        <v>38930</v>
      </c>
      <c r="F68" s="181">
        <f>'RISK PAGE'!F70</f>
        <v>-1.8497509999999412E-2</v>
      </c>
      <c r="H68" s="183">
        <f t="shared" si="2"/>
        <v>-15.53790839999952</v>
      </c>
      <c r="J68" s="181">
        <v>0</v>
      </c>
      <c r="N68" s="181">
        <v>0</v>
      </c>
      <c r="O68" s="3">
        <f>'RISK PAGE'!D68</f>
        <v>-993.04171800000006</v>
      </c>
      <c r="Q68" s="183">
        <f t="shared" si="4"/>
        <v>0</v>
      </c>
      <c r="R68" s="3">
        <f>'OPTION RISK BY MONTH'!I59</f>
        <v>-993.04171800000006</v>
      </c>
      <c r="S68" s="181">
        <f t="shared" si="6"/>
        <v>0</v>
      </c>
    </row>
    <row r="69" spans="1:19" ht="13.2" x14ac:dyDescent="0.25">
      <c r="A69" s="181">
        <f>curves!H63</f>
        <v>3.4649999999999999</v>
      </c>
      <c r="B69" s="181">
        <v>3.5069999999999997</v>
      </c>
      <c r="D69" s="181">
        <f t="shared" si="1"/>
        <v>4.1999999999999815E-2</v>
      </c>
      <c r="E69" s="84">
        <v>38961</v>
      </c>
      <c r="F69" s="181">
        <f>'RISK PAGE'!F71</f>
        <v>0.11771475000000012</v>
      </c>
      <c r="H69" s="183">
        <f t="shared" si="2"/>
        <v>49.440194999999832</v>
      </c>
      <c r="J69" s="181">
        <v>0</v>
      </c>
      <c r="N69" s="181">
        <v>0</v>
      </c>
      <c r="O69" s="3">
        <f>'RISK PAGE'!D69</f>
        <v>-1037.405311</v>
      </c>
      <c r="Q69" s="183">
        <f t="shared" si="4"/>
        <v>0</v>
      </c>
      <c r="R69" s="3">
        <f>'OPTION RISK BY MONTH'!I60</f>
        <v>-1037.405311</v>
      </c>
      <c r="S69" s="181">
        <f t="shared" si="6"/>
        <v>0</v>
      </c>
    </row>
    <row r="70" spans="1:19" ht="13.2" x14ac:dyDescent="0.25">
      <c r="A70" s="181">
        <f>curves!H64</f>
        <v>3.617</v>
      </c>
      <c r="B70" s="181">
        <v>3.52</v>
      </c>
      <c r="D70" s="181">
        <f t="shared" si="1"/>
        <v>-9.6999999999999975E-2</v>
      </c>
      <c r="E70" s="84">
        <v>38991</v>
      </c>
      <c r="F70" s="181">
        <f>'RISK PAGE'!F72</f>
        <v>0.26625284999999987</v>
      </c>
      <c r="H70" s="183">
        <f t="shared" si="2"/>
        <v>-258.26526449999983</v>
      </c>
      <c r="J70" s="181">
        <v>0</v>
      </c>
      <c r="N70" s="181">
        <v>0</v>
      </c>
      <c r="O70" s="3">
        <f>'RISK PAGE'!D70</f>
        <v>-1032.841471</v>
      </c>
      <c r="Q70" s="183">
        <f t="shared" si="4"/>
        <v>0</v>
      </c>
      <c r="R70" s="3">
        <f>'OPTION RISK BY MONTH'!I61</f>
        <v>-1032.841471</v>
      </c>
      <c r="S70" s="181">
        <f t="shared" si="6"/>
        <v>0</v>
      </c>
    </row>
    <row r="71" spans="1:19" ht="13.2" x14ac:dyDescent="0.25">
      <c r="A71" s="181">
        <f>curves!H65</f>
        <v>3.76</v>
      </c>
      <c r="B71" s="181">
        <v>3.6719999999999997</v>
      </c>
      <c r="D71" s="181">
        <f t="shared" si="1"/>
        <v>-8.8000000000000078E-2</v>
      </c>
      <c r="E71" s="84">
        <v>39022</v>
      </c>
      <c r="F71" s="181">
        <f>'RISK PAGE'!F73</f>
        <v>-0.25215368999999999</v>
      </c>
      <c r="H71" s="183">
        <f t="shared" si="2"/>
        <v>221.8952472000002</v>
      </c>
      <c r="J71" s="181">
        <v>0</v>
      </c>
      <c r="N71" s="181">
        <v>0</v>
      </c>
      <c r="O71" s="3">
        <f>'RISK PAGE'!D71</f>
        <v>-1076.9681409999998</v>
      </c>
      <c r="Q71" s="183">
        <f t="shared" si="4"/>
        <v>0</v>
      </c>
      <c r="R71" s="3">
        <f>'OPTION RISK BY MONTH'!I62</f>
        <v>-1076.9681409999998</v>
      </c>
      <c r="S71" s="181">
        <f t="shared" si="6"/>
        <v>0</v>
      </c>
    </row>
    <row r="72" spans="1:19" ht="13.2" x14ac:dyDescent="0.25">
      <c r="A72" s="181">
        <f>curves!H66</f>
        <v>3.8125</v>
      </c>
      <c r="B72" s="181">
        <v>3.8319999999999999</v>
      </c>
      <c r="D72" s="181">
        <f t="shared" si="1"/>
        <v>1.9499999999999851E-2</v>
      </c>
      <c r="E72" s="84">
        <v>39052</v>
      </c>
      <c r="F72" s="181">
        <f>'RISK PAGE'!F74</f>
        <v>0.24472149000000021</v>
      </c>
      <c r="H72" s="183">
        <f t="shared" si="2"/>
        <v>47.720690549999674</v>
      </c>
      <c r="J72" s="181">
        <v>0</v>
      </c>
      <c r="N72" s="181">
        <v>0</v>
      </c>
      <c r="O72" s="3">
        <f>'RISK PAGE'!D72</f>
        <v>-1169.1290879999999</v>
      </c>
      <c r="Q72" s="183">
        <f t="shared" si="4"/>
        <v>0</v>
      </c>
      <c r="R72" s="3">
        <f>'OPTION RISK BY MONTH'!I63</f>
        <v>-1169.1290879999999</v>
      </c>
      <c r="S72" s="181">
        <f t="shared" si="6"/>
        <v>0</v>
      </c>
    </row>
    <row r="73" spans="1:19" ht="13.2" x14ac:dyDescent="0.25">
      <c r="A73" s="181">
        <f>curves!H67</f>
        <v>3.7275</v>
      </c>
      <c r="B73" s="181">
        <v>3.8819999999999997</v>
      </c>
      <c r="D73" s="181">
        <f t="shared" si="1"/>
        <v>0.15449999999999964</v>
      </c>
      <c r="E73" s="84">
        <v>39083</v>
      </c>
      <c r="F73" s="181">
        <f>'RISK PAGE'!F75</f>
        <v>1.5622023100000004</v>
      </c>
      <c r="H73" s="183">
        <f t="shared" si="2"/>
        <v>2413.6025689499947</v>
      </c>
      <c r="J73" s="181">
        <v>0</v>
      </c>
      <c r="N73" s="181">
        <v>0</v>
      </c>
      <c r="O73" s="3">
        <f>'RISK PAGE'!D73</f>
        <v>-2455.5381010000001</v>
      </c>
      <c r="Q73" s="183">
        <f t="shared" si="4"/>
        <v>0</v>
      </c>
      <c r="R73" s="3">
        <f>'OPTION RISK BY MONTH'!I64</f>
        <v>-2455.5381010000001</v>
      </c>
      <c r="S73" s="181">
        <f t="shared" si="6"/>
        <v>0</v>
      </c>
    </row>
    <row r="74" spans="1:19" ht="13.2" x14ac:dyDescent="0.25">
      <c r="A74" s="181">
        <f>curves!H68</f>
        <v>3.5975000000000001</v>
      </c>
      <c r="B74" s="181">
        <v>3.802</v>
      </c>
      <c r="D74" s="181">
        <f t="shared" si="1"/>
        <v>0.2044999999999999</v>
      </c>
      <c r="E74" s="84">
        <v>39114</v>
      </c>
      <c r="F74" s="181">
        <f>'RISK PAGE'!F76</f>
        <v>1.4503817800000001</v>
      </c>
      <c r="H74" s="183">
        <f t="shared" si="2"/>
        <v>2966.0307400999986</v>
      </c>
      <c r="J74" s="181">
        <v>0</v>
      </c>
      <c r="N74" s="181">
        <v>0</v>
      </c>
      <c r="O74" s="3">
        <f>'RISK PAGE'!D74</f>
        <v>-2366.2138059999997</v>
      </c>
      <c r="Q74" s="183">
        <f t="shared" si="4"/>
        <v>0</v>
      </c>
      <c r="R74" s="3">
        <f>'OPTION RISK BY MONTH'!I65</f>
        <v>-2366.2138059999997</v>
      </c>
      <c r="S74" s="181">
        <f t="shared" si="6"/>
        <v>0</v>
      </c>
    </row>
    <row r="75" spans="1:19" ht="13.2" x14ac:dyDescent="0.25">
      <c r="A75" s="181">
        <f>curves!H69</f>
        <v>3.4125000000000001</v>
      </c>
      <c r="B75" s="181">
        <v>3.6719999999999997</v>
      </c>
      <c r="D75" s="181">
        <f t="shared" si="1"/>
        <v>0.25949999999999962</v>
      </c>
      <c r="E75" s="84">
        <v>39142</v>
      </c>
      <c r="F75" s="181">
        <f>'RISK PAGE'!F77</f>
        <v>2.6545466900000001</v>
      </c>
      <c r="H75" s="183">
        <f t="shared" si="2"/>
        <v>6888.54866054999</v>
      </c>
      <c r="J75" s="181">
        <v>0</v>
      </c>
      <c r="N75" s="181">
        <v>0</v>
      </c>
      <c r="O75" s="3">
        <f>'RISK PAGE'!D75</f>
        <v>-2022.525007</v>
      </c>
      <c r="Q75" s="183">
        <f t="shared" si="4"/>
        <v>0</v>
      </c>
      <c r="R75" s="3">
        <f>'OPTION RISK BY MONTH'!I66</f>
        <v>-2022.525007</v>
      </c>
      <c r="S75" s="181">
        <f t="shared" si="6"/>
        <v>0</v>
      </c>
    </row>
    <row r="76" spans="1:19" ht="13.2" x14ac:dyDescent="0.25">
      <c r="A76" s="181">
        <f>curves!H70</f>
        <v>3.4075000000000002</v>
      </c>
      <c r="B76" s="181">
        <v>3.4869999999999997</v>
      </c>
      <c r="D76" s="181">
        <f t="shared" si="1"/>
        <v>7.949999999999946E-2</v>
      </c>
      <c r="E76" s="84">
        <v>39173</v>
      </c>
      <c r="F76" s="181">
        <f>'RISK PAGE'!F78</f>
        <v>2.46630327</v>
      </c>
      <c r="H76" s="183">
        <f t="shared" si="2"/>
        <v>1960.7110996499869</v>
      </c>
      <c r="J76" s="181">
        <v>0</v>
      </c>
      <c r="N76" s="181">
        <v>0</v>
      </c>
      <c r="O76" s="3">
        <f>'RISK PAGE'!D76</f>
        <v>-1065.2107619999999</v>
      </c>
      <c r="Q76" s="183">
        <f t="shared" si="4"/>
        <v>0</v>
      </c>
      <c r="R76" s="3">
        <f>'OPTION RISK BY MONTH'!I67</f>
        <v>-1065.2107619999999</v>
      </c>
      <c r="S76" s="181">
        <f t="shared" si="6"/>
        <v>0</v>
      </c>
    </row>
    <row r="77" spans="1:19" ht="13.2" x14ac:dyDescent="0.25">
      <c r="A77" s="181">
        <f>curves!H71</f>
        <v>3.4424999999999999</v>
      </c>
      <c r="B77" s="181">
        <v>3.4849999999999999</v>
      </c>
      <c r="D77" s="181">
        <f t="shared" ref="D77:D140" si="7">B77-A77</f>
        <v>4.2499999999999982E-2</v>
      </c>
      <c r="E77" s="84">
        <v>39203</v>
      </c>
      <c r="F77" s="181">
        <f>'RISK PAGE'!F79</f>
        <v>2.57451118</v>
      </c>
      <c r="H77" s="183">
        <f t="shared" ref="H77:H140" si="8">F77*D77*10000</f>
        <v>1094.1672514999996</v>
      </c>
      <c r="J77" s="181">
        <v>0</v>
      </c>
      <c r="N77" s="181">
        <v>0</v>
      </c>
      <c r="O77" s="3">
        <f>'RISK PAGE'!D77</f>
        <v>-946.25507499999992</v>
      </c>
      <c r="Q77" s="183">
        <f t="shared" ref="Q77:Q140" si="9">O77*N77*100</f>
        <v>0</v>
      </c>
      <c r="R77" s="3">
        <f>'OPTION RISK BY MONTH'!I68</f>
        <v>-946.25507499999992</v>
      </c>
      <c r="S77" s="181">
        <f t="shared" si="6"/>
        <v>0</v>
      </c>
    </row>
    <row r="78" spans="1:19" ht="13.2" x14ac:dyDescent="0.25">
      <c r="A78" s="181">
        <f>curves!H72</f>
        <v>3.4824999999999999</v>
      </c>
      <c r="B78" s="181">
        <v>3.5249999999999999</v>
      </c>
      <c r="D78" s="181">
        <f t="shared" si="7"/>
        <v>4.2499999999999982E-2</v>
      </c>
      <c r="E78" s="84">
        <v>39234</v>
      </c>
      <c r="F78" s="181">
        <f>'RISK PAGE'!F80</f>
        <v>1.9696855</v>
      </c>
      <c r="H78" s="183">
        <f t="shared" si="8"/>
        <v>837.11633749999953</v>
      </c>
      <c r="J78" s="181">
        <v>0</v>
      </c>
      <c r="N78" s="181">
        <v>0</v>
      </c>
      <c r="O78" s="3">
        <f>'RISK PAGE'!D78</f>
        <v>-1030.108514</v>
      </c>
      <c r="Q78" s="183">
        <f t="shared" si="9"/>
        <v>0</v>
      </c>
      <c r="R78" s="3">
        <f>'OPTION RISK BY MONTH'!I69</f>
        <v>-1030.108514</v>
      </c>
      <c r="S78" s="181">
        <f t="shared" si="6"/>
        <v>0</v>
      </c>
    </row>
    <row r="79" spans="1:19" ht="13.2" x14ac:dyDescent="0.25">
      <c r="A79" s="181">
        <f>curves!H73</f>
        <v>3.5225</v>
      </c>
      <c r="B79" s="181">
        <v>3.5669999999999997</v>
      </c>
      <c r="D79" s="181">
        <f t="shared" si="7"/>
        <v>4.4499999999999762E-2</v>
      </c>
      <c r="E79" s="84">
        <v>39264</v>
      </c>
      <c r="F79" s="181">
        <f>'RISK PAGE'!F81</f>
        <v>1.9191656500000001</v>
      </c>
      <c r="H79" s="183">
        <f t="shared" si="8"/>
        <v>854.02871424999546</v>
      </c>
      <c r="J79" s="181">
        <v>0</v>
      </c>
      <c r="N79" s="181">
        <v>0</v>
      </c>
      <c r="O79" s="3">
        <f>'RISK PAGE'!D79</f>
        <v>-987.96322400000008</v>
      </c>
      <c r="Q79" s="183">
        <f t="shared" si="9"/>
        <v>0</v>
      </c>
      <c r="R79" s="3">
        <f>'OPTION RISK BY MONTH'!I70</f>
        <v>-987.96322400000008</v>
      </c>
      <c r="S79" s="181">
        <f t="shared" ref="S79:S142" si="10">R79*N79*100</f>
        <v>0</v>
      </c>
    </row>
    <row r="80" spans="1:19" ht="13.2" x14ac:dyDescent="0.25">
      <c r="A80" s="181">
        <f>curves!H74</f>
        <v>3.5175000000000001</v>
      </c>
      <c r="B80" s="181">
        <v>3.609</v>
      </c>
      <c r="D80" s="181">
        <f t="shared" si="7"/>
        <v>9.1499999999999915E-2</v>
      </c>
      <c r="E80" s="84">
        <v>39295</v>
      </c>
      <c r="F80" s="181">
        <f>'RISK PAGE'!F82</f>
        <v>2.1283793500000003</v>
      </c>
      <c r="H80" s="183">
        <f t="shared" si="8"/>
        <v>1947.4671052499984</v>
      </c>
      <c r="J80" s="181">
        <v>0</v>
      </c>
      <c r="N80" s="181">
        <v>0</v>
      </c>
      <c r="O80" s="3">
        <f>'RISK PAGE'!D80</f>
        <v>-1058.0070949999999</v>
      </c>
      <c r="Q80" s="183">
        <f t="shared" si="9"/>
        <v>0</v>
      </c>
      <c r="R80" s="3">
        <f>'OPTION RISK BY MONTH'!I71</f>
        <v>-1058.0070949999999</v>
      </c>
      <c r="S80" s="181">
        <f t="shared" si="10"/>
        <v>0</v>
      </c>
    </row>
    <row r="81" spans="1:19" ht="13.2" x14ac:dyDescent="0.25">
      <c r="A81" s="181">
        <f>curves!H75</f>
        <v>3.5425</v>
      </c>
      <c r="B81" s="181">
        <v>3.5919999999999996</v>
      </c>
      <c r="D81" s="181">
        <f t="shared" si="7"/>
        <v>4.9499999999999655E-2</v>
      </c>
      <c r="E81" s="84">
        <v>39326</v>
      </c>
      <c r="F81" s="181">
        <f>'RISK PAGE'!F83</f>
        <v>2.0223358800000004</v>
      </c>
      <c r="H81" s="183">
        <f t="shared" si="8"/>
        <v>1001.0562605999933</v>
      </c>
      <c r="J81" s="181">
        <v>0</v>
      </c>
      <c r="N81" s="181">
        <v>0</v>
      </c>
      <c r="O81" s="3">
        <f>'RISK PAGE'!D81</f>
        <v>-1105.2653339999999</v>
      </c>
      <c r="Q81" s="183">
        <f t="shared" si="9"/>
        <v>0</v>
      </c>
      <c r="R81" s="3">
        <f>'OPTION RISK BY MONTH'!I72</f>
        <v>-1105.2653339999999</v>
      </c>
      <c r="S81" s="181">
        <f t="shared" si="10"/>
        <v>0</v>
      </c>
    </row>
    <row r="82" spans="1:19" ht="13.2" x14ac:dyDescent="0.25">
      <c r="A82" s="181">
        <f>curves!H76</f>
        <v>3.6945000000000001</v>
      </c>
      <c r="B82" s="181">
        <v>3.605</v>
      </c>
      <c r="D82" s="181">
        <f t="shared" si="7"/>
        <v>-8.9500000000000135E-2</v>
      </c>
      <c r="E82" s="84">
        <v>39356</v>
      </c>
      <c r="F82" s="181">
        <f>'RISK PAGE'!F84</f>
        <v>1.8063714799999999</v>
      </c>
      <c r="H82" s="183">
        <f t="shared" si="8"/>
        <v>-1616.7024746000025</v>
      </c>
      <c r="J82" s="181">
        <v>0</v>
      </c>
      <c r="N82" s="181">
        <v>0</v>
      </c>
      <c r="O82" s="3">
        <f>'RISK PAGE'!D82</f>
        <v>-1123.1444840000001</v>
      </c>
      <c r="Q82" s="183">
        <f t="shared" si="9"/>
        <v>0</v>
      </c>
      <c r="R82" s="3">
        <f>'OPTION RISK BY MONTH'!I73</f>
        <v>-1123.1444840000001</v>
      </c>
      <c r="S82" s="181">
        <f t="shared" si="10"/>
        <v>0</v>
      </c>
    </row>
    <row r="83" spans="1:19" ht="13.2" x14ac:dyDescent="0.25">
      <c r="A83" s="181">
        <f>curves!H77</f>
        <v>3.8374999999999999</v>
      </c>
      <c r="B83" s="181">
        <v>3.7569999999999997</v>
      </c>
      <c r="D83" s="181">
        <f t="shared" si="7"/>
        <v>-8.0500000000000238E-2</v>
      </c>
      <c r="E83" s="84">
        <v>39387</v>
      </c>
      <c r="F83" s="181">
        <f>'RISK PAGE'!F85</f>
        <v>0.35201620999999983</v>
      </c>
      <c r="H83" s="183">
        <f t="shared" si="8"/>
        <v>-283.3730490500007</v>
      </c>
      <c r="J83" s="181">
        <v>0</v>
      </c>
      <c r="N83" s="181">
        <v>0</v>
      </c>
      <c r="O83" s="3">
        <f>'RISK PAGE'!D83</f>
        <v>-1134.0386040000001</v>
      </c>
      <c r="Q83" s="183">
        <f t="shared" si="9"/>
        <v>0</v>
      </c>
      <c r="R83" s="3">
        <f>'OPTION RISK BY MONTH'!I74</f>
        <v>-1134.0386040000001</v>
      </c>
      <c r="S83" s="181">
        <f t="shared" si="10"/>
        <v>0</v>
      </c>
    </row>
    <row r="84" spans="1:19" ht="13.2" x14ac:dyDescent="0.25">
      <c r="A84" s="181">
        <f>curves!H78</f>
        <v>3.8875000000000002</v>
      </c>
      <c r="B84" s="181">
        <v>3.9169999999999998</v>
      </c>
      <c r="D84" s="181">
        <f t="shared" si="7"/>
        <v>2.9499999999999638E-2</v>
      </c>
      <c r="E84" s="84">
        <v>39417</v>
      </c>
      <c r="F84" s="181">
        <f>'RISK PAGE'!F86</f>
        <v>-0.73628417999999995</v>
      </c>
      <c r="H84" s="183">
        <f t="shared" si="8"/>
        <v>-217.20383309999733</v>
      </c>
      <c r="J84" s="181">
        <v>0</v>
      </c>
      <c r="N84" s="181">
        <v>0</v>
      </c>
      <c r="O84" s="3">
        <f>'RISK PAGE'!D84</f>
        <v>-1216.9708759999999</v>
      </c>
      <c r="Q84" s="183">
        <f t="shared" si="9"/>
        <v>0</v>
      </c>
      <c r="R84" s="3">
        <f>'OPTION RISK BY MONTH'!I75</f>
        <v>-1216.9708759999999</v>
      </c>
      <c r="S84" s="181">
        <f t="shared" si="10"/>
        <v>0</v>
      </c>
    </row>
    <row r="85" spans="1:19" ht="13.2" x14ac:dyDescent="0.25">
      <c r="A85" s="181">
        <f>curves!H79</f>
        <v>3.8025000000000002</v>
      </c>
      <c r="B85" s="181">
        <v>3.9694999999999996</v>
      </c>
      <c r="D85" s="181">
        <f t="shared" si="7"/>
        <v>0.16699999999999937</v>
      </c>
      <c r="E85" s="84">
        <v>39448</v>
      </c>
      <c r="F85" s="181">
        <f>'RISK PAGE'!F87</f>
        <v>-7.351430000000006E-3</v>
      </c>
      <c r="H85" s="183">
        <f t="shared" si="8"/>
        <v>-12.276888099999963</v>
      </c>
      <c r="J85" s="181">
        <v>0</v>
      </c>
      <c r="N85" s="181">
        <v>0</v>
      </c>
      <c r="O85" s="3">
        <f>'RISK PAGE'!D85</f>
        <v>-2541.0845830000003</v>
      </c>
      <c r="Q85" s="183">
        <f t="shared" si="9"/>
        <v>0</v>
      </c>
      <c r="R85" s="3">
        <f>'OPTION RISK BY MONTH'!I76</f>
        <v>-2541.0845830000003</v>
      </c>
      <c r="S85" s="181">
        <f t="shared" si="10"/>
        <v>0</v>
      </c>
    </row>
    <row r="86" spans="1:19" ht="13.2" x14ac:dyDescent="0.25">
      <c r="A86" s="181">
        <f>curves!H80</f>
        <v>3.6724999999999999</v>
      </c>
      <c r="B86" s="181">
        <v>3.8895</v>
      </c>
      <c r="D86" s="181">
        <f t="shared" si="7"/>
        <v>0.21700000000000008</v>
      </c>
      <c r="E86" s="84">
        <v>39479</v>
      </c>
      <c r="F86" s="181">
        <f>'RISK PAGE'!F88</f>
        <v>-0.26013343</v>
      </c>
      <c r="H86" s="183">
        <f t="shared" si="8"/>
        <v>-564.48954310000022</v>
      </c>
      <c r="J86" s="181">
        <v>0</v>
      </c>
      <c r="N86" s="181">
        <v>0</v>
      </c>
      <c r="O86" s="3">
        <f>'RISK PAGE'!D86</f>
        <v>-186.032442</v>
      </c>
      <c r="Q86" s="183">
        <f t="shared" si="9"/>
        <v>0</v>
      </c>
      <c r="R86" s="3">
        <f>'OPTION RISK BY MONTH'!I77</f>
        <v>-186.032442</v>
      </c>
      <c r="S86" s="181">
        <f t="shared" si="10"/>
        <v>0</v>
      </c>
    </row>
    <row r="87" spans="1:19" ht="13.2" x14ac:dyDescent="0.25">
      <c r="A87" s="181">
        <f>curves!H81</f>
        <v>3.4874999999999998</v>
      </c>
      <c r="B87" s="181">
        <v>3.7594999999999996</v>
      </c>
      <c r="D87" s="181">
        <f t="shared" si="7"/>
        <v>0.2719999999999998</v>
      </c>
      <c r="E87" s="84">
        <v>39508</v>
      </c>
      <c r="F87" s="181">
        <f>'RISK PAGE'!F89</f>
        <v>-9.0054460000000003E-2</v>
      </c>
      <c r="H87" s="183">
        <f t="shared" si="8"/>
        <v>-244.94813119999984</v>
      </c>
      <c r="J87" s="181">
        <v>0</v>
      </c>
      <c r="N87" s="181">
        <v>0</v>
      </c>
      <c r="O87" s="3">
        <f>'RISK PAGE'!D87</f>
        <v>-173.17481100000001</v>
      </c>
      <c r="Q87" s="183">
        <f t="shared" si="9"/>
        <v>0</v>
      </c>
      <c r="R87" s="3">
        <f>'OPTION RISK BY MONTH'!I78</f>
        <v>-173.17481100000001</v>
      </c>
      <c r="S87" s="181">
        <f t="shared" si="10"/>
        <v>0</v>
      </c>
    </row>
    <row r="88" spans="1:19" ht="13.2" x14ac:dyDescent="0.25">
      <c r="A88" s="181">
        <f>curves!H82</f>
        <v>3.4824999999999999</v>
      </c>
      <c r="B88" s="181">
        <v>3.5744999999999996</v>
      </c>
      <c r="D88" s="181">
        <f t="shared" si="7"/>
        <v>9.1999999999999638E-2</v>
      </c>
      <c r="E88" s="84">
        <v>39539</v>
      </c>
      <c r="F88" s="181">
        <f>'RISK PAGE'!F90</f>
        <v>-0.20972001000000001</v>
      </c>
      <c r="H88" s="183">
        <f t="shared" si="8"/>
        <v>-192.94240919999925</v>
      </c>
      <c r="J88" s="181">
        <v>0</v>
      </c>
      <c r="N88" s="181">
        <v>0</v>
      </c>
      <c r="O88" s="3">
        <f>'RISK PAGE'!D88</f>
        <v>-123.67626100000001</v>
      </c>
      <c r="Q88" s="183">
        <f t="shared" si="9"/>
        <v>0</v>
      </c>
      <c r="R88" s="3">
        <f>'OPTION RISK BY MONTH'!I79</f>
        <v>-123.67626100000001</v>
      </c>
      <c r="S88" s="181">
        <f t="shared" si="10"/>
        <v>0</v>
      </c>
    </row>
    <row r="89" spans="1:19" ht="13.2" x14ac:dyDescent="0.25">
      <c r="A89" s="181">
        <f>curves!H83</f>
        <v>3.5175000000000001</v>
      </c>
      <c r="B89" s="181">
        <v>3.5724999999999998</v>
      </c>
      <c r="D89" s="181">
        <f t="shared" si="7"/>
        <v>5.4999999999999716E-2</v>
      </c>
      <c r="E89" s="84">
        <v>39569</v>
      </c>
      <c r="F89" s="181">
        <f>'RISK PAGE'!F91</f>
        <v>-0.13794508999999999</v>
      </c>
      <c r="H89" s="183">
        <f t="shared" si="8"/>
        <v>-75.869799499999601</v>
      </c>
      <c r="J89" s="181">
        <v>0</v>
      </c>
      <c r="N89" s="181">
        <v>0</v>
      </c>
      <c r="O89" s="3">
        <f>'RISK PAGE'!D89</f>
        <v>-141.91663699999998</v>
      </c>
      <c r="Q89" s="183">
        <f t="shared" si="9"/>
        <v>0</v>
      </c>
      <c r="R89" s="3">
        <f>'OPTION RISK BY MONTH'!I80</f>
        <v>-141.91663699999998</v>
      </c>
      <c r="S89" s="181">
        <f t="shared" si="10"/>
        <v>0</v>
      </c>
    </row>
    <row r="90" spans="1:19" ht="13.2" x14ac:dyDescent="0.25">
      <c r="A90" s="181">
        <f>curves!H84</f>
        <v>3.5575000000000001</v>
      </c>
      <c r="B90" s="181">
        <v>3.6124999999999998</v>
      </c>
      <c r="D90" s="181">
        <f t="shared" si="7"/>
        <v>5.4999999999999716E-2</v>
      </c>
      <c r="E90" s="84">
        <v>39600</v>
      </c>
      <c r="F90" s="181">
        <f>'RISK PAGE'!F92</f>
        <v>-0.13794508999999999</v>
      </c>
      <c r="H90" s="183">
        <f t="shared" si="8"/>
        <v>-75.869799499999601</v>
      </c>
      <c r="J90" s="181">
        <v>0</v>
      </c>
      <c r="N90" s="181">
        <v>0</v>
      </c>
      <c r="O90" s="3">
        <f>'RISK PAGE'!D90</f>
        <v>-193.35539600000001</v>
      </c>
      <c r="Q90" s="183">
        <f t="shared" si="9"/>
        <v>0</v>
      </c>
      <c r="R90" s="3">
        <f>'OPTION RISK BY MONTH'!I81</f>
        <v>-193.35539600000001</v>
      </c>
      <c r="S90" s="181">
        <f t="shared" si="10"/>
        <v>0</v>
      </c>
    </row>
    <row r="91" spans="1:19" ht="13.2" x14ac:dyDescent="0.25">
      <c r="A91" s="181">
        <f>curves!H85</f>
        <v>3.5975000000000001</v>
      </c>
      <c r="B91" s="181">
        <v>3.6544999999999996</v>
      </c>
      <c r="D91" s="181">
        <f t="shared" si="7"/>
        <v>5.6999999999999496E-2</v>
      </c>
      <c r="E91" s="84">
        <v>39600</v>
      </c>
      <c r="F91" s="181">
        <f>'RISK PAGE'!F93</f>
        <v>-0.13794508999999999</v>
      </c>
      <c r="H91" s="183">
        <f t="shared" si="8"/>
        <v>-78.628701299999307</v>
      </c>
      <c r="J91" s="181">
        <v>0</v>
      </c>
      <c r="N91" s="181">
        <v>0</v>
      </c>
      <c r="O91" s="3">
        <f>'RISK PAGE'!D91</f>
        <v>-140.34339599999998</v>
      </c>
      <c r="Q91" s="183">
        <f t="shared" si="9"/>
        <v>0</v>
      </c>
      <c r="R91" s="3">
        <f>'OPTION RISK BY MONTH'!I82</f>
        <v>-140.34339599999998</v>
      </c>
      <c r="S91" s="181">
        <f t="shared" si="10"/>
        <v>0</v>
      </c>
    </row>
    <row r="92" spans="1:19" ht="13.2" x14ac:dyDescent="0.25">
      <c r="A92" s="181">
        <f>curves!H86</f>
        <v>3.5924999999999998</v>
      </c>
      <c r="B92" s="181">
        <v>3.6964999999999999</v>
      </c>
      <c r="D92" s="181">
        <f t="shared" si="7"/>
        <v>0.10400000000000009</v>
      </c>
      <c r="E92" s="84">
        <v>39600</v>
      </c>
      <c r="F92" s="181">
        <f>'RISK PAGE'!F94</f>
        <v>-0.13794508999999999</v>
      </c>
      <c r="H92" s="183">
        <f t="shared" si="8"/>
        <v>-143.46289360000011</v>
      </c>
      <c r="J92" s="181">
        <v>0</v>
      </c>
      <c r="N92" s="181">
        <v>0</v>
      </c>
      <c r="O92" s="3">
        <f>'RISK PAGE'!D92</f>
        <v>-140.34339599999998</v>
      </c>
      <c r="Q92" s="183">
        <f t="shared" si="9"/>
        <v>0</v>
      </c>
      <c r="R92" s="3">
        <f>'OPTION RISK BY MONTH'!I83</f>
        <v>-145.01300499999999</v>
      </c>
      <c r="S92" s="181">
        <f t="shared" si="10"/>
        <v>0</v>
      </c>
    </row>
    <row r="93" spans="1:19" ht="13.2" x14ac:dyDescent="0.25">
      <c r="A93" s="181">
        <f>curves!H87</f>
        <v>3.6175000000000002</v>
      </c>
      <c r="B93" s="181">
        <v>3.6794999999999995</v>
      </c>
      <c r="D93" s="181">
        <f t="shared" si="7"/>
        <v>6.1999999999999389E-2</v>
      </c>
      <c r="E93" s="84">
        <v>39600</v>
      </c>
      <c r="F93" s="181">
        <f>'RISK PAGE'!F95</f>
        <v>-0.13794508999999999</v>
      </c>
      <c r="H93" s="183">
        <f t="shared" si="8"/>
        <v>-85.525955799999153</v>
      </c>
      <c r="J93" s="181">
        <v>0</v>
      </c>
      <c r="N93" s="181">
        <v>0</v>
      </c>
      <c r="O93" s="3">
        <f>'RISK PAGE'!D93</f>
        <v>-140.34339599999998</v>
      </c>
      <c r="Q93" s="183">
        <f t="shared" si="9"/>
        <v>0</v>
      </c>
      <c r="R93" s="3">
        <f>'OPTION RISK BY MONTH'!I84</f>
        <v>-156.10347200000001</v>
      </c>
      <c r="S93" s="181">
        <f t="shared" si="10"/>
        <v>0</v>
      </c>
    </row>
    <row r="94" spans="1:19" ht="13.2" x14ac:dyDescent="0.25">
      <c r="A94" s="181">
        <f>curves!H88</f>
        <v>3.7694999999999999</v>
      </c>
      <c r="B94" s="181">
        <v>3.6924999999999999</v>
      </c>
      <c r="D94" s="181">
        <f t="shared" si="7"/>
        <v>-7.6999999999999957E-2</v>
      </c>
      <c r="E94" s="84">
        <v>39600</v>
      </c>
      <c r="F94" s="181">
        <f>'RISK PAGE'!F96</f>
        <v>0</v>
      </c>
      <c r="H94" s="183">
        <f t="shared" si="8"/>
        <v>0</v>
      </c>
      <c r="J94" s="181">
        <v>0</v>
      </c>
      <c r="N94" s="181">
        <v>0</v>
      </c>
      <c r="O94" s="3">
        <f>'RISK PAGE'!D94</f>
        <v>-140.34339599999998</v>
      </c>
      <c r="Q94" s="183">
        <f t="shared" si="9"/>
        <v>0</v>
      </c>
      <c r="R94" s="3">
        <f>'OPTION RISK BY MONTH'!I85</f>
        <v>-200.39846</v>
      </c>
      <c r="S94" s="181">
        <f t="shared" si="10"/>
        <v>0</v>
      </c>
    </row>
    <row r="95" spans="1:19" ht="13.2" x14ac:dyDescent="0.25">
      <c r="A95" s="181">
        <f>curves!H89</f>
        <v>3.9125000000000001</v>
      </c>
      <c r="B95" s="181">
        <v>3.8444999999999996</v>
      </c>
      <c r="D95" s="181">
        <f t="shared" si="7"/>
        <v>-6.8000000000000504E-2</v>
      </c>
      <c r="E95" s="84">
        <v>39600</v>
      </c>
      <c r="F95" s="181">
        <f>'RISK PAGE'!F97</f>
        <v>0</v>
      </c>
      <c r="H95" s="183">
        <f t="shared" si="8"/>
        <v>0</v>
      </c>
      <c r="J95" s="181">
        <v>0</v>
      </c>
      <c r="N95" s="181">
        <v>0</v>
      </c>
      <c r="O95" s="3">
        <f>'RISK PAGE'!D95</f>
        <v>-140.34339599999998</v>
      </c>
      <c r="Q95" s="183">
        <f t="shared" si="9"/>
        <v>0</v>
      </c>
      <c r="R95" s="3">
        <f>'OPTION RISK BY MONTH'!I86</f>
        <v>-155.53050400000001</v>
      </c>
      <c r="S95" s="181">
        <f t="shared" si="10"/>
        <v>0</v>
      </c>
    </row>
    <row r="96" spans="1:19" ht="13.2" x14ac:dyDescent="0.25">
      <c r="A96" s="181">
        <f>curves!H90</f>
        <v>3.9649999999999999</v>
      </c>
      <c r="B96" s="181">
        <v>4.0045000000000002</v>
      </c>
      <c r="D96" s="181">
        <f t="shared" si="7"/>
        <v>3.9500000000000313E-2</v>
      </c>
      <c r="E96" s="84">
        <v>39600</v>
      </c>
      <c r="F96" s="181">
        <f>'RISK PAGE'!F98</f>
        <v>0</v>
      </c>
      <c r="H96" s="183">
        <f t="shared" si="8"/>
        <v>0</v>
      </c>
      <c r="J96" s="181">
        <v>0</v>
      </c>
      <c r="N96" s="181">
        <v>0</v>
      </c>
      <c r="O96" s="3">
        <f>'RISK PAGE'!D96</f>
        <v>-140.34339599999998</v>
      </c>
      <c r="Q96" s="183">
        <f t="shared" si="9"/>
        <v>0</v>
      </c>
      <c r="R96" s="3">
        <f>'OPTION RISK BY MONTH'!I87</f>
        <v>-171.77071000000001</v>
      </c>
      <c r="S96" s="181">
        <f t="shared" si="10"/>
        <v>0</v>
      </c>
    </row>
    <row r="97" spans="1:19" ht="13.2" x14ac:dyDescent="0.25">
      <c r="A97" s="181">
        <f>curves!H91</f>
        <v>3.88</v>
      </c>
      <c r="B97" s="181">
        <v>4.0594999999999999</v>
      </c>
      <c r="D97" s="181">
        <f t="shared" si="7"/>
        <v>0.17949999999999999</v>
      </c>
      <c r="E97" s="84">
        <v>39600</v>
      </c>
      <c r="F97" s="181">
        <f>'RISK PAGE'!F99</f>
        <v>0</v>
      </c>
      <c r="H97" s="183">
        <f t="shared" si="8"/>
        <v>0</v>
      </c>
      <c r="J97" s="181">
        <v>0</v>
      </c>
      <c r="N97" s="181">
        <v>0</v>
      </c>
      <c r="O97" s="3">
        <f>'RISK PAGE'!D97</f>
        <v>-140.34339599999998</v>
      </c>
      <c r="Q97" s="183">
        <f t="shared" si="9"/>
        <v>0</v>
      </c>
      <c r="R97" s="3">
        <f>'OPTION RISK BY MONTH'!I88</f>
        <v>-185.429261</v>
      </c>
      <c r="S97" s="181">
        <f t="shared" si="10"/>
        <v>0</v>
      </c>
    </row>
    <row r="98" spans="1:19" ht="13.2" x14ac:dyDescent="0.25">
      <c r="A98" s="181">
        <f>curves!H92</f>
        <v>3.75</v>
      </c>
      <c r="B98" s="181">
        <v>3.9794999999999998</v>
      </c>
      <c r="D98" s="181">
        <f t="shared" si="7"/>
        <v>0.22949999999999982</v>
      </c>
      <c r="E98" s="84">
        <v>39600</v>
      </c>
      <c r="F98" s="181">
        <f>'RISK PAGE'!F100</f>
        <v>0</v>
      </c>
      <c r="H98" s="183">
        <f t="shared" si="8"/>
        <v>0</v>
      </c>
      <c r="J98" s="181">
        <v>0</v>
      </c>
      <c r="N98" s="181">
        <v>0</v>
      </c>
      <c r="O98" s="3">
        <f>'RISK PAGE'!D98</f>
        <v>-140.34339599999998</v>
      </c>
      <c r="Q98" s="183">
        <f t="shared" si="9"/>
        <v>0</v>
      </c>
      <c r="R98" s="3">
        <f>'OPTION RISK BY MONTH'!I89</f>
        <v>-176.54243</v>
      </c>
      <c r="S98" s="181">
        <f t="shared" si="10"/>
        <v>0</v>
      </c>
    </row>
    <row r="99" spans="1:19" ht="13.2" x14ac:dyDescent="0.25">
      <c r="A99" s="181">
        <f>curves!H93</f>
        <v>3.5649999999999999</v>
      </c>
      <c r="B99" s="181">
        <v>3.8494999999999995</v>
      </c>
      <c r="D99" s="181">
        <f t="shared" si="7"/>
        <v>0.28449999999999953</v>
      </c>
      <c r="F99" s="181">
        <f>'RISK PAGE'!F101</f>
        <v>0</v>
      </c>
      <c r="H99" s="183">
        <f t="shared" si="8"/>
        <v>0</v>
      </c>
      <c r="J99" s="181">
        <v>0</v>
      </c>
      <c r="N99" s="181">
        <v>0</v>
      </c>
      <c r="O99" s="3">
        <f>'RISK PAGE'!D99</f>
        <v>-140.34339599999998</v>
      </c>
      <c r="Q99" s="183">
        <f t="shared" si="9"/>
        <v>0</v>
      </c>
      <c r="R99" s="3">
        <f>'OPTION RISK BY MONTH'!I90</f>
        <v>-161.54741799999999</v>
      </c>
      <c r="S99" s="181">
        <f t="shared" si="10"/>
        <v>0</v>
      </c>
    </row>
    <row r="100" spans="1:19" ht="13.2" x14ac:dyDescent="0.25">
      <c r="A100" s="181">
        <f>curves!H94</f>
        <v>3.56</v>
      </c>
      <c r="B100" s="181">
        <v>3.6644999999999994</v>
      </c>
      <c r="D100" s="181">
        <f t="shared" si="7"/>
        <v>0.10449999999999937</v>
      </c>
      <c r="F100" s="181">
        <f>'RISK PAGE'!F102</f>
        <v>0</v>
      </c>
      <c r="H100" s="183">
        <f t="shared" si="8"/>
        <v>0</v>
      </c>
      <c r="J100" s="181">
        <v>0</v>
      </c>
      <c r="N100" s="181">
        <v>0</v>
      </c>
      <c r="O100" s="3">
        <f>'RISK PAGE'!D100</f>
        <v>-140.34339599999998</v>
      </c>
      <c r="Q100" s="183">
        <f t="shared" si="9"/>
        <v>0</v>
      </c>
      <c r="R100" s="3">
        <f>'OPTION RISK BY MONTH'!I91</f>
        <v>-108.797596</v>
      </c>
      <c r="S100" s="181">
        <f t="shared" si="10"/>
        <v>0</v>
      </c>
    </row>
    <row r="101" spans="1:19" ht="13.2" x14ac:dyDescent="0.25">
      <c r="A101" s="181">
        <f>curves!H95</f>
        <v>3.5950000000000002</v>
      </c>
      <c r="B101" s="181">
        <v>3.6625000000000001</v>
      </c>
      <c r="D101" s="181">
        <f t="shared" si="7"/>
        <v>6.7499999999999893E-2</v>
      </c>
      <c r="F101" s="181">
        <f>'RISK PAGE'!F103</f>
        <v>0</v>
      </c>
      <c r="H101" s="183">
        <f t="shared" si="8"/>
        <v>0</v>
      </c>
      <c r="J101" s="181">
        <v>0</v>
      </c>
      <c r="N101" s="181">
        <v>0</v>
      </c>
      <c r="O101" s="3">
        <f>'RISK PAGE'!D101</f>
        <v>0</v>
      </c>
      <c r="Q101" s="183">
        <f t="shared" si="9"/>
        <v>0</v>
      </c>
      <c r="R101" s="3">
        <f>'OPTION RISK BY MONTH'!I92</f>
        <v>-110.76443600000002</v>
      </c>
      <c r="S101" s="181">
        <f t="shared" si="10"/>
        <v>0</v>
      </c>
    </row>
    <row r="102" spans="1:19" ht="13.2" x14ac:dyDescent="0.25">
      <c r="A102" s="181">
        <f>curves!H96</f>
        <v>3.6349999999999998</v>
      </c>
      <c r="B102" s="181">
        <v>3.7025000000000001</v>
      </c>
      <c r="D102" s="181">
        <f t="shared" si="7"/>
        <v>6.7500000000000338E-2</v>
      </c>
      <c r="F102" s="181">
        <f>'RISK PAGE'!F104</f>
        <v>0</v>
      </c>
      <c r="H102" s="183">
        <f t="shared" si="8"/>
        <v>0</v>
      </c>
      <c r="J102" s="181">
        <v>0</v>
      </c>
      <c r="N102" s="181">
        <v>0</v>
      </c>
      <c r="O102" s="3">
        <f>'RISK PAGE'!D102</f>
        <v>0</v>
      </c>
      <c r="Q102" s="183">
        <f t="shared" si="9"/>
        <v>0</v>
      </c>
      <c r="R102" s="3">
        <f>'OPTION RISK BY MONTH'!I93</f>
        <v>-151.43373400000002</v>
      </c>
      <c r="S102" s="181">
        <f t="shared" si="10"/>
        <v>0</v>
      </c>
    </row>
    <row r="103" spans="1:19" ht="13.2" x14ac:dyDescent="0.25">
      <c r="A103" s="181">
        <f>curves!H97</f>
        <v>3.6749999999999998</v>
      </c>
      <c r="B103" s="181">
        <v>3.7444999999999995</v>
      </c>
      <c r="D103" s="181">
        <f t="shared" si="7"/>
        <v>6.9499999999999673E-2</v>
      </c>
      <c r="F103" s="181">
        <f>'RISK PAGE'!F105</f>
        <v>0</v>
      </c>
      <c r="H103" s="183">
        <f t="shared" si="8"/>
        <v>0</v>
      </c>
      <c r="J103" s="181">
        <v>0</v>
      </c>
      <c r="N103" s="181">
        <v>0</v>
      </c>
      <c r="O103" s="3"/>
      <c r="Q103" s="183">
        <f t="shared" si="9"/>
        <v>0</v>
      </c>
      <c r="S103" s="181">
        <f t="shared" si="10"/>
        <v>0</v>
      </c>
    </row>
    <row r="104" spans="1:19" ht="13.2" x14ac:dyDescent="0.25">
      <c r="A104" s="181">
        <f>curves!H98</f>
        <v>3.67</v>
      </c>
      <c r="B104" s="181">
        <v>3.7864999999999998</v>
      </c>
      <c r="D104" s="181">
        <f t="shared" si="7"/>
        <v>0.11649999999999983</v>
      </c>
      <c r="F104" s="181">
        <f>'RISK PAGE'!F106</f>
        <v>0</v>
      </c>
      <c r="H104" s="183">
        <f t="shared" si="8"/>
        <v>0</v>
      </c>
      <c r="J104" s="181">
        <v>0</v>
      </c>
      <c r="N104" s="181">
        <v>0</v>
      </c>
      <c r="O104" s="3"/>
      <c r="Q104" s="183">
        <f t="shared" si="9"/>
        <v>0</v>
      </c>
      <c r="S104" s="181">
        <f t="shared" si="10"/>
        <v>0</v>
      </c>
    </row>
    <row r="105" spans="1:19" ht="13.2" x14ac:dyDescent="0.25">
      <c r="A105" s="181">
        <f>curves!H99</f>
        <v>3.6949999999999998</v>
      </c>
      <c r="B105" s="181">
        <v>3.7694999999999994</v>
      </c>
      <c r="D105" s="181">
        <f t="shared" si="7"/>
        <v>7.4499999999999567E-2</v>
      </c>
      <c r="F105" s="181">
        <f>'RISK PAGE'!F107</f>
        <v>0</v>
      </c>
      <c r="H105" s="183">
        <f t="shared" si="8"/>
        <v>0</v>
      </c>
      <c r="J105" s="181">
        <v>0</v>
      </c>
      <c r="N105" s="181">
        <v>0</v>
      </c>
      <c r="O105" s="3"/>
      <c r="Q105" s="183">
        <f t="shared" si="9"/>
        <v>0</v>
      </c>
      <c r="S105" s="181">
        <f t="shared" si="10"/>
        <v>0</v>
      </c>
    </row>
    <row r="106" spans="1:19" ht="13.2" x14ac:dyDescent="0.25">
      <c r="A106" s="181">
        <f>curves!H100</f>
        <v>3.847</v>
      </c>
      <c r="B106" s="181">
        <v>3.7825000000000002</v>
      </c>
      <c r="D106" s="181">
        <f t="shared" si="7"/>
        <v>-6.449999999999978E-2</v>
      </c>
      <c r="F106" s="181">
        <f>'RISK PAGE'!F108</f>
        <v>0</v>
      </c>
      <c r="H106" s="183">
        <f t="shared" si="8"/>
        <v>0</v>
      </c>
      <c r="J106" s="181">
        <v>0</v>
      </c>
      <c r="N106" s="181">
        <v>0</v>
      </c>
      <c r="O106" s="3"/>
      <c r="Q106" s="183">
        <f t="shared" si="9"/>
        <v>0</v>
      </c>
      <c r="S106" s="181">
        <f t="shared" si="10"/>
        <v>0</v>
      </c>
    </row>
    <row r="107" spans="1:19" ht="13.2" x14ac:dyDescent="0.25">
      <c r="A107" s="181">
        <f>curves!H101</f>
        <v>3.99</v>
      </c>
      <c r="B107" s="181">
        <v>3.9344999999999994</v>
      </c>
      <c r="D107" s="181">
        <f t="shared" si="7"/>
        <v>-5.5500000000000771E-2</v>
      </c>
      <c r="F107" s="181">
        <f>'RISK PAGE'!F109</f>
        <v>0</v>
      </c>
      <c r="H107" s="183">
        <f t="shared" si="8"/>
        <v>0</v>
      </c>
      <c r="J107" s="181">
        <v>0</v>
      </c>
      <c r="N107" s="181">
        <v>0</v>
      </c>
      <c r="O107" s="3"/>
      <c r="Q107" s="183">
        <f t="shared" si="9"/>
        <v>0</v>
      </c>
      <c r="S107" s="181">
        <f t="shared" si="10"/>
        <v>0</v>
      </c>
    </row>
    <row r="108" spans="1:19" ht="13.2" x14ac:dyDescent="0.25">
      <c r="A108" s="181">
        <f>curves!H102</f>
        <v>4.0449999999999999</v>
      </c>
      <c r="B108" s="181">
        <v>4.0945</v>
      </c>
      <c r="D108" s="181">
        <f t="shared" si="7"/>
        <v>4.9500000000000099E-2</v>
      </c>
      <c r="F108" s="181">
        <f>'RISK PAGE'!F110</f>
        <v>0</v>
      </c>
      <c r="H108" s="183">
        <f t="shared" si="8"/>
        <v>0</v>
      </c>
      <c r="J108" s="181">
        <v>0</v>
      </c>
      <c r="N108" s="181">
        <v>0</v>
      </c>
      <c r="O108" s="3"/>
      <c r="Q108" s="183">
        <f t="shared" si="9"/>
        <v>0</v>
      </c>
      <c r="S108" s="181">
        <f t="shared" si="10"/>
        <v>0</v>
      </c>
    </row>
    <row r="109" spans="1:19" ht="13.2" x14ac:dyDescent="0.25">
      <c r="A109" s="181">
        <f>curves!H103</f>
        <v>3.96</v>
      </c>
      <c r="B109" s="181">
        <v>4.1520000000000001</v>
      </c>
      <c r="D109" s="181">
        <f t="shared" si="7"/>
        <v>0.19200000000000017</v>
      </c>
      <c r="H109" s="183">
        <f t="shared" si="8"/>
        <v>0</v>
      </c>
      <c r="J109" s="181">
        <v>0</v>
      </c>
      <c r="N109" s="181">
        <v>0</v>
      </c>
      <c r="O109" s="3"/>
      <c r="Q109" s="183">
        <f t="shared" si="9"/>
        <v>0</v>
      </c>
      <c r="S109" s="181">
        <f t="shared" si="10"/>
        <v>0</v>
      </c>
    </row>
    <row r="110" spans="1:19" ht="13.2" x14ac:dyDescent="0.25">
      <c r="A110" s="181">
        <f>curves!H104</f>
        <v>3.83</v>
      </c>
      <c r="B110" s="181">
        <v>4.0720000000000001</v>
      </c>
      <c r="D110" s="181">
        <f t="shared" si="7"/>
        <v>0.24199999999999999</v>
      </c>
      <c r="H110" s="183">
        <f t="shared" si="8"/>
        <v>0</v>
      </c>
      <c r="J110" s="181">
        <v>0</v>
      </c>
      <c r="N110" s="181">
        <v>0</v>
      </c>
      <c r="O110" s="3"/>
      <c r="Q110" s="183">
        <f t="shared" si="9"/>
        <v>0</v>
      </c>
      <c r="S110" s="181">
        <f t="shared" si="10"/>
        <v>0</v>
      </c>
    </row>
    <row r="111" spans="1:19" ht="13.2" x14ac:dyDescent="0.25">
      <c r="A111" s="181">
        <f>curves!H105</f>
        <v>3.645</v>
      </c>
      <c r="B111" s="181">
        <v>3.9419999999999993</v>
      </c>
      <c r="D111" s="181">
        <f t="shared" si="7"/>
        <v>0.29699999999999926</v>
      </c>
      <c r="H111" s="183">
        <f t="shared" si="8"/>
        <v>0</v>
      </c>
      <c r="N111" s="181">
        <v>0</v>
      </c>
      <c r="O111" s="3"/>
      <c r="Q111" s="183">
        <f t="shared" si="9"/>
        <v>0</v>
      </c>
      <c r="S111" s="181">
        <f t="shared" si="10"/>
        <v>0</v>
      </c>
    </row>
    <row r="112" spans="1:19" ht="13.2" x14ac:dyDescent="0.25">
      <c r="A112" s="181">
        <f>curves!H106</f>
        <v>3.64</v>
      </c>
      <c r="B112" s="181">
        <v>3.7569999999999992</v>
      </c>
      <c r="D112" s="181">
        <f t="shared" si="7"/>
        <v>0.1169999999999991</v>
      </c>
      <c r="H112" s="183">
        <f t="shared" si="8"/>
        <v>0</v>
      </c>
      <c r="N112" s="181">
        <v>0</v>
      </c>
      <c r="O112" s="3"/>
      <c r="Q112" s="183">
        <f t="shared" si="9"/>
        <v>0</v>
      </c>
      <c r="S112" s="181">
        <f t="shared" si="10"/>
        <v>0</v>
      </c>
    </row>
    <row r="113" spans="1:19" ht="13.2" x14ac:dyDescent="0.25">
      <c r="A113" s="181">
        <f>curves!H107</f>
        <v>3.6749999999999998</v>
      </c>
      <c r="B113" s="181">
        <v>3.7549999999999999</v>
      </c>
      <c r="D113" s="181">
        <f t="shared" si="7"/>
        <v>8.0000000000000071E-2</v>
      </c>
      <c r="H113" s="183">
        <f t="shared" si="8"/>
        <v>0</v>
      </c>
      <c r="N113" s="181">
        <v>0</v>
      </c>
      <c r="O113" s="3"/>
      <c r="Q113" s="183">
        <f t="shared" si="9"/>
        <v>0</v>
      </c>
      <c r="S113" s="181">
        <f t="shared" si="10"/>
        <v>0</v>
      </c>
    </row>
    <row r="114" spans="1:19" ht="13.2" x14ac:dyDescent="0.25">
      <c r="A114" s="181">
        <f>curves!H108</f>
        <v>3.7149999999999999</v>
      </c>
      <c r="B114" s="181">
        <v>3.7949999999999999</v>
      </c>
      <c r="D114" s="181">
        <f t="shared" si="7"/>
        <v>8.0000000000000071E-2</v>
      </c>
      <c r="H114" s="183">
        <f t="shared" si="8"/>
        <v>0</v>
      </c>
      <c r="N114" s="181">
        <v>0</v>
      </c>
      <c r="O114" s="3"/>
      <c r="Q114" s="183">
        <f t="shared" si="9"/>
        <v>0</v>
      </c>
      <c r="S114" s="181">
        <f t="shared" si="10"/>
        <v>0</v>
      </c>
    </row>
    <row r="115" spans="1:19" ht="13.2" x14ac:dyDescent="0.25">
      <c r="A115" s="181">
        <f>curves!H109</f>
        <v>3.7549999999999999</v>
      </c>
      <c r="B115" s="181">
        <v>3.8369999999999993</v>
      </c>
      <c r="D115" s="181">
        <f t="shared" si="7"/>
        <v>8.1999999999999407E-2</v>
      </c>
      <c r="H115" s="183">
        <f t="shared" si="8"/>
        <v>0</v>
      </c>
      <c r="N115" s="181">
        <v>0</v>
      </c>
      <c r="O115" s="3"/>
      <c r="Q115" s="183">
        <f t="shared" si="9"/>
        <v>0</v>
      </c>
      <c r="S115" s="181">
        <f t="shared" si="10"/>
        <v>0</v>
      </c>
    </row>
    <row r="116" spans="1:19" ht="13.2" x14ac:dyDescent="0.25">
      <c r="A116" s="181">
        <f>curves!H110</f>
        <v>3.75</v>
      </c>
      <c r="B116" s="181">
        <v>3.8789999999999996</v>
      </c>
      <c r="D116" s="181">
        <f t="shared" si="7"/>
        <v>0.12899999999999956</v>
      </c>
      <c r="H116" s="183">
        <f t="shared" si="8"/>
        <v>0</v>
      </c>
      <c r="N116" s="181">
        <v>0</v>
      </c>
      <c r="O116" s="3"/>
      <c r="Q116" s="183">
        <f t="shared" si="9"/>
        <v>0</v>
      </c>
      <c r="S116" s="181">
        <f t="shared" si="10"/>
        <v>0</v>
      </c>
    </row>
    <row r="117" spans="1:19" ht="13.2" x14ac:dyDescent="0.25">
      <c r="A117" s="181">
        <f>curves!H111</f>
        <v>3.7749999999999999</v>
      </c>
      <c r="B117" s="181">
        <v>3.8619999999999992</v>
      </c>
      <c r="D117" s="181">
        <f t="shared" si="7"/>
        <v>8.69999999999993E-2</v>
      </c>
      <c r="H117" s="183">
        <f t="shared" si="8"/>
        <v>0</v>
      </c>
      <c r="N117" s="181">
        <v>0</v>
      </c>
      <c r="O117" s="3"/>
      <c r="Q117" s="183">
        <f t="shared" si="9"/>
        <v>0</v>
      </c>
      <c r="S117" s="181">
        <f t="shared" si="10"/>
        <v>0</v>
      </c>
    </row>
    <row r="118" spans="1:19" ht="13.2" x14ac:dyDescent="0.25">
      <c r="A118" s="181">
        <f>curves!H112</f>
        <v>3.927</v>
      </c>
      <c r="B118" s="181">
        <v>3.875</v>
      </c>
      <c r="D118" s="181">
        <f t="shared" si="7"/>
        <v>-5.2000000000000046E-2</v>
      </c>
      <c r="H118" s="183">
        <f t="shared" si="8"/>
        <v>0</v>
      </c>
      <c r="N118" s="181">
        <v>0</v>
      </c>
      <c r="O118" s="3"/>
      <c r="Q118" s="183">
        <f t="shared" si="9"/>
        <v>0</v>
      </c>
      <c r="S118" s="181">
        <f t="shared" si="10"/>
        <v>0</v>
      </c>
    </row>
    <row r="119" spans="1:19" ht="13.2" x14ac:dyDescent="0.25">
      <c r="A119" s="181">
        <f>curves!H113</f>
        <v>4.07</v>
      </c>
      <c r="B119" s="181">
        <v>4.0269999999999992</v>
      </c>
      <c r="D119" s="181">
        <f t="shared" si="7"/>
        <v>-4.3000000000001037E-2</v>
      </c>
      <c r="H119" s="183">
        <f t="shared" si="8"/>
        <v>0</v>
      </c>
      <c r="N119" s="181">
        <v>0</v>
      </c>
      <c r="O119" s="3"/>
      <c r="Q119" s="183">
        <f t="shared" si="9"/>
        <v>0</v>
      </c>
      <c r="S119" s="181">
        <f t="shared" si="10"/>
        <v>0</v>
      </c>
    </row>
    <row r="120" spans="1:19" ht="13.2" x14ac:dyDescent="0.25">
      <c r="A120" s="181">
        <f>curves!H114</f>
        <v>4.1275000000000004</v>
      </c>
      <c r="B120" s="181">
        <v>4.1870000000000003</v>
      </c>
      <c r="D120" s="181">
        <f t="shared" si="7"/>
        <v>5.9499999999999886E-2</v>
      </c>
      <c r="H120" s="183">
        <f t="shared" si="8"/>
        <v>0</v>
      </c>
      <c r="N120" s="181">
        <v>0</v>
      </c>
      <c r="O120" s="3"/>
      <c r="Q120" s="183">
        <f t="shared" si="9"/>
        <v>0</v>
      </c>
      <c r="S120" s="181">
        <f t="shared" si="10"/>
        <v>0</v>
      </c>
    </row>
    <row r="121" spans="1:19" ht="13.2" x14ac:dyDescent="0.25">
      <c r="A121" s="181">
        <f>curves!H115</f>
        <v>4.0425000000000004</v>
      </c>
      <c r="B121" s="181">
        <v>4.2469999999999999</v>
      </c>
      <c r="D121" s="181">
        <f t="shared" si="7"/>
        <v>0.20449999999999946</v>
      </c>
      <c r="H121" s="183">
        <f t="shared" si="8"/>
        <v>0</v>
      </c>
      <c r="N121" s="181">
        <v>0</v>
      </c>
      <c r="O121" s="3"/>
      <c r="Q121" s="183">
        <f t="shared" si="9"/>
        <v>0</v>
      </c>
      <c r="S121" s="181">
        <f t="shared" si="10"/>
        <v>0</v>
      </c>
    </row>
    <row r="122" spans="1:19" ht="13.2" x14ac:dyDescent="0.25">
      <c r="A122" s="181">
        <f>curves!H116</f>
        <v>3.9125000000000001</v>
      </c>
      <c r="B122" s="181">
        <v>4.1669999999999998</v>
      </c>
      <c r="D122" s="181">
        <f t="shared" si="7"/>
        <v>0.25449999999999973</v>
      </c>
      <c r="H122" s="183">
        <f t="shared" si="8"/>
        <v>0</v>
      </c>
      <c r="N122" s="181">
        <v>0</v>
      </c>
      <c r="O122" s="3"/>
      <c r="Q122" s="183">
        <f t="shared" si="9"/>
        <v>0</v>
      </c>
      <c r="S122" s="181">
        <f t="shared" si="10"/>
        <v>0</v>
      </c>
    </row>
    <row r="123" spans="1:19" ht="13.2" x14ac:dyDescent="0.25">
      <c r="A123" s="181">
        <f>curves!H117</f>
        <v>3.7275</v>
      </c>
      <c r="B123" s="181">
        <v>4.036999999999999</v>
      </c>
      <c r="D123" s="181">
        <f t="shared" si="7"/>
        <v>0.309499999999999</v>
      </c>
      <c r="H123" s="183">
        <f t="shared" si="8"/>
        <v>0</v>
      </c>
      <c r="N123" s="181">
        <v>0</v>
      </c>
      <c r="O123" s="3"/>
      <c r="Q123" s="183">
        <f t="shared" si="9"/>
        <v>0</v>
      </c>
      <c r="S123" s="181">
        <f t="shared" si="10"/>
        <v>0</v>
      </c>
    </row>
    <row r="124" spans="1:19" ht="13.2" x14ac:dyDescent="0.25">
      <c r="A124" s="181">
        <f>curves!H118</f>
        <v>3.7225000000000001</v>
      </c>
      <c r="B124" s="181">
        <v>3.8519999999999994</v>
      </c>
      <c r="D124" s="181">
        <f t="shared" si="7"/>
        <v>0.12949999999999928</v>
      </c>
      <c r="H124" s="183">
        <f t="shared" si="8"/>
        <v>0</v>
      </c>
      <c r="N124" s="181">
        <v>0</v>
      </c>
      <c r="O124" s="3"/>
      <c r="Q124" s="183">
        <f t="shared" si="9"/>
        <v>0</v>
      </c>
      <c r="S124" s="181">
        <f t="shared" si="10"/>
        <v>0</v>
      </c>
    </row>
    <row r="125" spans="1:19" ht="13.2" x14ac:dyDescent="0.25">
      <c r="A125" s="181">
        <f>curves!H119</f>
        <v>3.7574999999999998</v>
      </c>
      <c r="B125" s="181">
        <v>3.85</v>
      </c>
      <c r="D125" s="181">
        <f t="shared" si="7"/>
        <v>9.2500000000000249E-2</v>
      </c>
      <c r="H125" s="183">
        <f t="shared" si="8"/>
        <v>0</v>
      </c>
      <c r="N125" s="181">
        <v>0</v>
      </c>
      <c r="O125" s="3"/>
      <c r="Q125" s="183">
        <f t="shared" si="9"/>
        <v>0</v>
      </c>
      <c r="S125" s="181">
        <f t="shared" si="10"/>
        <v>0</v>
      </c>
    </row>
    <row r="126" spans="1:19" ht="13.2" x14ac:dyDescent="0.25">
      <c r="A126" s="181">
        <f>curves!H120</f>
        <v>3.7974999999999999</v>
      </c>
      <c r="B126" s="181">
        <v>3.89</v>
      </c>
      <c r="D126" s="181">
        <f t="shared" si="7"/>
        <v>9.2500000000000249E-2</v>
      </c>
      <c r="H126" s="183">
        <f t="shared" si="8"/>
        <v>0</v>
      </c>
      <c r="N126" s="181">
        <v>0</v>
      </c>
      <c r="O126" s="3"/>
      <c r="Q126" s="183">
        <f t="shared" si="9"/>
        <v>0</v>
      </c>
      <c r="S126" s="181">
        <f t="shared" si="10"/>
        <v>0</v>
      </c>
    </row>
    <row r="127" spans="1:19" ht="13.2" x14ac:dyDescent="0.25">
      <c r="A127" s="181">
        <f>curves!H121</f>
        <v>3.8374999999999999</v>
      </c>
      <c r="B127" s="181">
        <v>3.9319999999999995</v>
      </c>
      <c r="D127" s="181">
        <f t="shared" si="7"/>
        <v>9.4499999999999584E-2</v>
      </c>
      <c r="H127" s="183">
        <f t="shared" si="8"/>
        <v>0</v>
      </c>
      <c r="N127" s="181">
        <v>0</v>
      </c>
      <c r="O127" s="3"/>
      <c r="Q127" s="183">
        <f t="shared" si="9"/>
        <v>0</v>
      </c>
      <c r="S127" s="181">
        <f t="shared" si="10"/>
        <v>0</v>
      </c>
    </row>
    <row r="128" spans="1:19" ht="13.2" x14ac:dyDescent="0.25">
      <c r="A128" s="181">
        <f>curves!H122</f>
        <v>3.8325</v>
      </c>
      <c r="B128" s="181">
        <v>3.9739999999999998</v>
      </c>
      <c r="D128" s="181">
        <f t="shared" si="7"/>
        <v>0.14149999999999974</v>
      </c>
      <c r="H128" s="183">
        <f t="shared" si="8"/>
        <v>0</v>
      </c>
      <c r="N128" s="181">
        <v>0</v>
      </c>
      <c r="O128" s="3"/>
      <c r="Q128" s="183">
        <f t="shared" si="9"/>
        <v>0</v>
      </c>
      <c r="S128" s="181">
        <f t="shared" si="10"/>
        <v>0</v>
      </c>
    </row>
    <row r="129" spans="1:19" ht="13.2" x14ac:dyDescent="0.25">
      <c r="A129" s="181">
        <f>curves!H123</f>
        <v>3.8574999999999999</v>
      </c>
      <c r="B129" s="181">
        <v>3.9569999999999994</v>
      </c>
      <c r="D129" s="181">
        <f t="shared" si="7"/>
        <v>9.9499999999999478E-2</v>
      </c>
      <c r="H129" s="183">
        <f t="shared" si="8"/>
        <v>0</v>
      </c>
      <c r="N129" s="181">
        <v>0</v>
      </c>
      <c r="O129" s="3"/>
      <c r="Q129" s="183">
        <f t="shared" si="9"/>
        <v>0</v>
      </c>
      <c r="S129" s="181">
        <f t="shared" si="10"/>
        <v>0</v>
      </c>
    </row>
    <row r="130" spans="1:19" ht="13.2" x14ac:dyDescent="0.25">
      <c r="A130" s="181">
        <f>curves!H124</f>
        <v>4.0095000000000001</v>
      </c>
      <c r="B130" s="181">
        <v>3.97</v>
      </c>
      <c r="D130" s="181">
        <f t="shared" si="7"/>
        <v>-3.9499999999999869E-2</v>
      </c>
      <c r="H130" s="183">
        <f t="shared" si="8"/>
        <v>0</v>
      </c>
      <c r="N130" s="181">
        <v>0</v>
      </c>
      <c r="O130" s="3"/>
      <c r="Q130" s="183">
        <f t="shared" si="9"/>
        <v>0</v>
      </c>
      <c r="S130" s="181">
        <f t="shared" si="10"/>
        <v>0</v>
      </c>
    </row>
    <row r="131" spans="1:19" ht="13.2" x14ac:dyDescent="0.25">
      <c r="A131" s="181">
        <f>curves!H125</f>
        <v>4.1524999999999999</v>
      </c>
      <c r="B131" s="181">
        <v>4.121999999999999</v>
      </c>
      <c r="D131" s="181">
        <f t="shared" si="7"/>
        <v>-3.050000000000086E-2</v>
      </c>
      <c r="H131" s="183">
        <f t="shared" si="8"/>
        <v>0</v>
      </c>
      <c r="N131" s="181">
        <v>0</v>
      </c>
      <c r="O131" s="3"/>
      <c r="Q131" s="183">
        <f t="shared" si="9"/>
        <v>0</v>
      </c>
      <c r="S131" s="181">
        <f t="shared" si="10"/>
        <v>0</v>
      </c>
    </row>
    <row r="132" spans="1:19" ht="13.2" x14ac:dyDescent="0.25">
      <c r="A132" s="181">
        <f>curves!H126</f>
        <v>4.2125000000000004</v>
      </c>
      <c r="B132" s="181">
        <v>4.282</v>
      </c>
      <c r="D132" s="181">
        <f t="shared" si="7"/>
        <v>6.9499999999999673E-2</v>
      </c>
      <c r="H132" s="183">
        <f t="shared" si="8"/>
        <v>0</v>
      </c>
      <c r="N132" s="181">
        <v>0</v>
      </c>
      <c r="O132" s="3"/>
      <c r="Q132" s="183">
        <f t="shared" si="9"/>
        <v>0</v>
      </c>
      <c r="S132" s="181">
        <f t="shared" si="10"/>
        <v>0</v>
      </c>
    </row>
    <row r="133" spans="1:19" ht="13.2" x14ac:dyDescent="0.25">
      <c r="A133" s="181">
        <f>curves!H127</f>
        <v>4.1275000000000004</v>
      </c>
      <c r="B133" s="181">
        <v>4.3445</v>
      </c>
      <c r="D133" s="181">
        <f t="shared" si="7"/>
        <v>0.21699999999999964</v>
      </c>
      <c r="H133" s="183">
        <f t="shared" si="8"/>
        <v>0</v>
      </c>
      <c r="N133" s="181">
        <v>0</v>
      </c>
      <c r="O133" s="3"/>
      <c r="Q133" s="183">
        <f t="shared" si="9"/>
        <v>0</v>
      </c>
      <c r="S133" s="181">
        <f t="shared" si="10"/>
        <v>0</v>
      </c>
    </row>
    <row r="134" spans="1:19" ht="13.2" x14ac:dyDescent="0.25">
      <c r="A134" s="181">
        <f>curves!H128</f>
        <v>3.9975000000000001</v>
      </c>
      <c r="B134" s="181">
        <v>4.2645</v>
      </c>
      <c r="D134" s="181">
        <f t="shared" si="7"/>
        <v>0.2669999999999999</v>
      </c>
      <c r="H134" s="183">
        <f t="shared" si="8"/>
        <v>0</v>
      </c>
      <c r="N134" s="181">
        <v>0</v>
      </c>
      <c r="O134" s="3"/>
      <c r="Q134" s="183">
        <f t="shared" si="9"/>
        <v>0</v>
      </c>
      <c r="S134" s="181">
        <f t="shared" si="10"/>
        <v>0</v>
      </c>
    </row>
    <row r="135" spans="1:19" ht="13.2" x14ac:dyDescent="0.25">
      <c r="A135" s="181">
        <f>curves!H129</f>
        <v>3.8125</v>
      </c>
      <c r="B135" s="181">
        <v>4.1344999999999992</v>
      </c>
      <c r="D135" s="181">
        <f t="shared" si="7"/>
        <v>0.32199999999999918</v>
      </c>
      <c r="H135" s="183">
        <f t="shared" si="8"/>
        <v>0</v>
      </c>
      <c r="N135" s="181">
        <v>0</v>
      </c>
      <c r="O135" s="3"/>
      <c r="Q135" s="183">
        <f t="shared" si="9"/>
        <v>0</v>
      </c>
      <c r="S135" s="181">
        <f t="shared" si="10"/>
        <v>0</v>
      </c>
    </row>
    <row r="136" spans="1:19" ht="13.2" x14ac:dyDescent="0.25">
      <c r="A136" s="181">
        <f>curves!H130</f>
        <v>3.8075000000000001</v>
      </c>
      <c r="B136" s="181">
        <v>3.9494999999999996</v>
      </c>
      <c r="D136" s="181">
        <f t="shared" si="7"/>
        <v>0.14199999999999946</v>
      </c>
      <c r="H136" s="183">
        <f t="shared" si="8"/>
        <v>0</v>
      </c>
      <c r="N136" s="181">
        <v>0</v>
      </c>
      <c r="O136" s="3"/>
      <c r="Q136" s="183">
        <f t="shared" si="9"/>
        <v>0</v>
      </c>
      <c r="S136" s="181">
        <f t="shared" si="10"/>
        <v>0</v>
      </c>
    </row>
    <row r="137" spans="1:19" ht="13.2" x14ac:dyDescent="0.25">
      <c r="A137" s="181">
        <f>curves!H131</f>
        <v>3.8424999999999998</v>
      </c>
      <c r="B137" s="181">
        <v>3.9474999999999998</v>
      </c>
      <c r="D137" s="181">
        <f t="shared" si="7"/>
        <v>0.10499999999999998</v>
      </c>
      <c r="H137" s="183">
        <f t="shared" si="8"/>
        <v>0</v>
      </c>
      <c r="N137" s="181">
        <v>0</v>
      </c>
      <c r="O137" s="3"/>
      <c r="Q137" s="183">
        <f t="shared" si="9"/>
        <v>0</v>
      </c>
      <c r="S137" s="181">
        <f t="shared" si="10"/>
        <v>0</v>
      </c>
    </row>
    <row r="138" spans="1:19" ht="13.2" x14ac:dyDescent="0.25">
      <c r="A138" s="181">
        <f>curves!H132</f>
        <v>3.8824999999999998</v>
      </c>
      <c r="B138" s="181">
        <v>3.9874999999999998</v>
      </c>
      <c r="D138" s="181">
        <f t="shared" si="7"/>
        <v>0.10499999999999998</v>
      </c>
      <c r="H138" s="183">
        <f t="shared" si="8"/>
        <v>0</v>
      </c>
      <c r="N138" s="181">
        <v>0</v>
      </c>
      <c r="O138" s="3"/>
      <c r="Q138" s="183">
        <f t="shared" si="9"/>
        <v>0</v>
      </c>
      <c r="S138" s="181">
        <f t="shared" si="10"/>
        <v>0</v>
      </c>
    </row>
    <row r="139" spans="1:19" ht="13.2" x14ac:dyDescent="0.25">
      <c r="A139" s="181">
        <f>curves!H133</f>
        <v>3.9224999999999999</v>
      </c>
      <c r="B139" s="181">
        <v>4.0294999999999996</v>
      </c>
      <c r="D139" s="181">
        <f t="shared" si="7"/>
        <v>0.10699999999999976</v>
      </c>
      <c r="H139" s="183">
        <f t="shared" si="8"/>
        <v>0</v>
      </c>
      <c r="N139" s="181">
        <v>0</v>
      </c>
      <c r="O139" s="3"/>
      <c r="Q139" s="183">
        <f t="shared" si="9"/>
        <v>0</v>
      </c>
      <c r="S139" s="181">
        <f t="shared" si="10"/>
        <v>0</v>
      </c>
    </row>
    <row r="140" spans="1:19" ht="13.2" x14ac:dyDescent="0.25">
      <c r="A140" s="181">
        <f>curves!H134</f>
        <v>3.9175</v>
      </c>
      <c r="B140" s="181">
        <v>4.0714999999999995</v>
      </c>
      <c r="D140" s="181">
        <f t="shared" si="7"/>
        <v>0.15399999999999947</v>
      </c>
      <c r="H140" s="183">
        <f t="shared" si="8"/>
        <v>0</v>
      </c>
      <c r="N140" s="181">
        <v>0</v>
      </c>
      <c r="O140" s="3"/>
      <c r="Q140" s="183">
        <f t="shared" si="9"/>
        <v>0</v>
      </c>
      <c r="S140" s="181">
        <f t="shared" si="10"/>
        <v>0</v>
      </c>
    </row>
    <row r="141" spans="1:19" ht="13.2" x14ac:dyDescent="0.25">
      <c r="A141" s="181">
        <f>curves!H135</f>
        <v>3.9424999999999999</v>
      </c>
      <c r="B141" s="181">
        <v>4.0544999999999991</v>
      </c>
      <c r="D141" s="181">
        <f t="shared" ref="D141:D204" si="11">B141-A141</f>
        <v>0.11199999999999921</v>
      </c>
      <c r="H141" s="183">
        <f t="shared" ref="H141:H204" si="12">F141*D141*10000</f>
        <v>0</v>
      </c>
      <c r="N141" s="181">
        <v>0</v>
      </c>
      <c r="O141" s="3"/>
      <c r="Q141" s="183">
        <f t="shared" ref="Q141:Q146" si="13">O141*N141*100</f>
        <v>0</v>
      </c>
      <c r="S141" s="181">
        <f t="shared" si="10"/>
        <v>0</v>
      </c>
    </row>
    <row r="142" spans="1:19" ht="13.2" x14ac:dyDescent="0.25">
      <c r="A142" s="181">
        <f>curves!H136</f>
        <v>4.0945</v>
      </c>
      <c r="B142" s="181">
        <v>4.0674999999999999</v>
      </c>
      <c r="D142" s="181">
        <f t="shared" si="11"/>
        <v>-2.7000000000000135E-2</v>
      </c>
      <c r="H142" s="183">
        <f t="shared" si="12"/>
        <v>0</v>
      </c>
      <c r="N142" s="181">
        <v>0</v>
      </c>
      <c r="O142" s="3"/>
      <c r="Q142" s="183">
        <f t="shared" si="13"/>
        <v>0</v>
      </c>
      <c r="S142" s="181">
        <f t="shared" si="10"/>
        <v>0</v>
      </c>
    </row>
    <row r="143" spans="1:19" ht="13.2" x14ac:dyDescent="0.25">
      <c r="A143" s="181">
        <f>curves!H137</f>
        <v>4.2374999999999998</v>
      </c>
      <c r="B143" s="181">
        <v>4.2194999999999991</v>
      </c>
      <c r="D143" s="181">
        <f t="shared" si="11"/>
        <v>-1.8000000000000682E-2</v>
      </c>
      <c r="H143" s="183">
        <f t="shared" si="12"/>
        <v>0</v>
      </c>
      <c r="N143" s="181">
        <v>0</v>
      </c>
      <c r="O143" s="3"/>
      <c r="Q143" s="183">
        <f t="shared" si="13"/>
        <v>0</v>
      </c>
      <c r="S143" s="181">
        <f>R143*N143*100</f>
        <v>0</v>
      </c>
    </row>
    <row r="144" spans="1:19" ht="13.2" x14ac:dyDescent="0.25">
      <c r="A144" s="181">
        <f>curves!H138</f>
        <v>4.2975000000000003</v>
      </c>
      <c r="B144" s="181">
        <v>4.3795000000000002</v>
      </c>
      <c r="D144" s="181">
        <f t="shared" si="11"/>
        <v>8.1999999999999851E-2</v>
      </c>
      <c r="H144" s="183">
        <f t="shared" si="12"/>
        <v>0</v>
      </c>
      <c r="N144" s="181">
        <v>0</v>
      </c>
      <c r="O144" s="3"/>
      <c r="Q144" s="183">
        <f t="shared" si="13"/>
        <v>0</v>
      </c>
      <c r="S144" s="181">
        <f>R144*N144*100</f>
        <v>0</v>
      </c>
    </row>
    <row r="145" spans="1:19" ht="13.2" x14ac:dyDescent="0.25">
      <c r="A145" s="181">
        <f>curves!H139</f>
        <v>4.2125000000000004</v>
      </c>
      <c r="B145" s="181">
        <v>4.4420000000000002</v>
      </c>
      <c r="D145" s="181">
        <f t="shared" si="11"/>
        <v>0.22949999999999982</v>
      </c>
      <c r="H145" s="183">
        <f t="shared" si="12"/>
        <v>0</v>
      </c>
      <c r="N145" s="181">
        <v>0</v>
      </c>
      <c r="O145" s="3"/>
      <c r="Q145" s="183">
        <f t="shared" si="13"/>
        <v>0</v>
      </c>
      <c r="S145" s="181">
        <f>R145*N145*100</f>
        <v>0</v>
      </c>
    </row>
    <row r="146" spans="1:19" ht="13.2" x14ac:dyDescent="0.25">
      <c r="A146" s="181">
        <f>curves!H140</f>
        <v>4.0824999999999996</v>
      </c>
      <c r="B146" s="181">
        <v>4.3620000000000001</v>
      </c>
      <c r="D146" s="181">
        <f t="shared" si="11"/>
        <v>0.27950000000000053</v>
      </c>
      <c r="H146" s="183">
        <f t="shared" si="12"/>
        <v>0</v>
      </c>
      <c r="N146" s="181">
        <v>0</v>
      </c>
      <c r="O146" s="3"/>
      <c r="Q146" s="183">
        <f t="shared" si="13"/>
        <v>0</v>
      </c>
      <c r="S146" s="181">
        <f>R146*N146*100</f>
        <v>0</v>
      </c>
    </row>
    <row r="147" spans="1:19" ht="13.2" x14ac:dyDescent="0.25">
      <c r="A147" s="181">
        <f>curves!H141</f>
        <v>3.8975</v>
      </c>
      <c r="B147" s="181">
        <v>4.2319999999999993</v>
      </c>
      <c r="D147" s="181">
        <f t="shared" si="11"/>
        <v>0.33449999999999935</v>
      </c>
      <c r="H147" s="183">
        <f t="shared" si="12"/>
        <v>0</v>
      </c>
      <c r="N147" s="181">
        <v>0</v>
      </c>
      <c r="O147" s="3"/>
    </row>
    <row r="148" spans="1:19" ht="13.2" x14ac:dyDescent="0.25">
      <c r="A148" s="181">
        <f>curves!H142</f>
        <v>3.8925000000000001</v>
      </c>
      <c r="B148" s="181">
        <v>4.0469999999999997</v>
      </c>
      <c r="D148" s="181">
        <f t="shared" si="11"/>
        <v>0.15449999999999964</v>
      </c>
      <c r="H148" s="183">
        <f t="shared" si="12"/>
        <v>0</v>
      </c>
      <c r="N148" s="181">
        <v>0</v>
      </c>
      <c r="O148" s="3"/>
    </row>
    <row r="149" spans="1:19" ht="13.2" x14ac:dyDescent="0.25">
      <c r="A149" s="181">
        <f>curves!H143</f>
        <v>3.9275000000000002</v>
      </c>
      <c r="B149" s="181">
        <v>4.0449999999999999</v>
      </c>
      <c r="D149" s="181">
        <f t="shared" si="11"/>
        <v>0.11749999999999972</v>
      </c>
      <c r="H149" s="183">
        <f t="shared" si="12"/>
        <v>0</v>
      </c>
      <c r="N149" s="181">
        <v>0</v>
      </c>
      <c r="O149" s="3"/>
    </row>
    <row r="150" spans="1:19" ht="13.2" x14ac:dyDescent="0.25">
      <c r="A150" s="181">
        <f>curves!H144</f>
        <v>3.9674999999999998</v>
      </c>
      <c r="B150" s="181">
        <v>4.085</v>
      </c>
      <c r="D150" s="181">
        <f t="shared" si="11"/>
        <v>0.11750000000000016</v>
      </c>
      <c r="H150" s="183">
        <f t="shared" si="12"/>
        <v>0</v>
      </c>
      <c r="N150" s="181">
        <v>0</v>
      </c>
      <c r="O150" s="3"/>
    </row>
    <row r="151" spans="1:19" ht="13.2" x14ac:dyDescent="0.25">
      <c r="A151" s="181">
        <f>curves!H145</f>
        <v>4.0075000000000003</v>
      </c>
      <c r="B151" s="181">
        <v>4.1269999999999998</v>
      </c>
      <c r="D151" s="181">
        <f t="shared" si="11"/>
        <v>0.1194999999999995</v>
      </c>
      <c r="H151" s="183">
        <f t="shared" si="12"/>
        <v>0</v>
      </c>
      <c r="N151" s="181">
        <v>0</v>
      </c>
      <c r="O151" s="3"/>
    </row>
    <row r="152" spans="1:19" ht="13.2" x14ac:dyDescent="0.25">
      <c r="A152" s="181">
        <f>curves!H146</f>
        <v>4.0025000000000004</v>
      </c>
      <c r="B152" s="181">
        <v>4.1689999999999996</v>
      </c>
      <c r="D152" s="181">
        <f t="shared" si="11"/>
        <v>0.1664999999999992</v>
      </c>
      <c r="H152" s="183">
        <f t="shared" si="12"/>
        <v>0</v>
      </c>
      <c r="N152" s="181">
        <v>0</v>
      </c>
      <c r="O152" s="3"/>
    </row>
    <row r="153" spans="1:19" ht="13.2" x14ac:dyDescent="0.25">
      <c r="A153" s="181">
        <f>curves!H147</f>
        <v>4.0274999999999999</v>
      </c>
      <c r="B153" s="181">
        <v>4.1519999999999992</v>
      </c>
      <c r="D153" s="181">
        <f t="shared" si="11"/>
        <v>0.12449999999999939</v>
      </c>
      <c r="H153" s="183">
        <f t="shared" si="12"/>
        <v>0</v>
      </c>
      <c r="N153" s="181">
        <v>0</v>
      </c>
      <c r="O153" s="3"/>
    </row>
    <row r="154" spans="1:19" ht="13.2" x14ac:dyDescent="0.25">
      <c r="A154" s="181">
        <f>curves!H148</f>
        <v>4.1795</v>
      </c>
      <c r="B154" s="181">
        <v>4.165</v>
      </c>
      <c r="D154" s="181">
        <f t="shared" si="11"/>
        <v>-1.4499999999999957E-2</v>
      </c>
      <c r="H154" s="183">
        <f t="shared" si="12"/>
        <v>0</v>
      </c>
      <c r="N154" s="181">
        <v>0</v>
      </c>
      <c r="O154" s="3"/>
    </row>
    <row r="155" spans="1:19" ht="13.2" x14ac:dyDescent="0.25">
      <c r="A155" s="181">
        <f>curves!H149</f>
        <v>4.3224999999999998</v>
      </c>
      <c r="B155" s="181">
        <v>4.3169999999999993</v>
      </c>
      <c r="D155" s="181">
        <f t="shared" si="11"/>
        <v>-5.5000000000005045E-3</v>
      </c>
      <c r="H155" s="183">
        <f t="shared" si="12"/>
        <v>0</v>
      </c>
      <c r="N155" s="181">
        <v>0</v>
      </c>
      <c r="O155" s="3"/>
    </row>
    <row r="156" spans="1:19" ht="13.2" x14ac:dyDescent="0.25">
      <c r="A156" s="181">
        <f>curves!H150</f>
        <v>4.3825000000000003</v>
      </c>
      <c r="B156" s="181">
        <v>4.4770000000000003</v>
      </c>
      <c r="D156" s="181">
        <f t="shared" si="11"/>
        <v>9.4500000000000028E-2</v>
      </c>
      <c r="H156" s="183">
        <f t="shared" si="12"/>
        <v>0</v>
      </c>
      <c r="N156" s="181">
        <v>0</v>
      </c>
      <c r="O156" s="3"/>
    </row>
    <row r="157" spans="1:19" ht="13.2" x14ac:dyDescent="0.25">
      <c r="A157" s="181">
        <f>curves!H151</f>
        <v>4.2975000000000003</v>
      </c>
      <c r="B157" s="181">
        <v>4.5395000000000003</v>
      </c>
      <c r="D157" s="181">
        <f t="shared" si="11"/>
        <v>0.24199999999999999</v>
      </c>
      <c r="H157" s="183">
        <f t="shared" si="12"/>
        <v>0</v>
      </c>
      <c r="N157" s="181">
        <v>0</v>
      </c>
      <c r="O157" s="3"/>
    </row>
    <row r="158" spans="1:19" ht="13.2" x14ac:dyDescent="0.25">
      <c r="A158" s="181">
        <f>curves!H152</f>
        <v>4.1675000000000004</v>
      </c>
      <c r="B158" s="181">
        <v>4.4595000000000002</v>
      </c>
      <c r="D158" s="181">
        <f t="shared" si="11"/>
        <v>0.29199999999999982</v>
      </c>
      <c r="H158" s="183">
        <f t="shared" si="12"/>
        <v>0</v>
      </c>
      <c r="N158" s="181">
        <v>0</v>
      </c>
      <c r="O158" s="3"/>
    </row>
    <row r="159" spans="1:19" ht="13.2" x14ac:dyDescent="0.25">
      <c r="A159" s="181">
        <f>curves!H153</f>
        <v>3.9824999999999999</v>
      </c>
      <c r="B159" s="181">
        <v>4.3294999999999995</v>
      </c>
      <c r="D159" s="181">
        <f t="shared" si="11"/>
        <v>0.34699999999999953</v>
      </c>
      <c r="H159" s="183">
        <f t="shared" si="12"/>
        <v>0</v>
      </c>
      <c r="N159" s="181">
        <v>0</v>
      </c>
      <c r="O159" s="3"/>
    </row>
    <row r="160" spans="1:19" ht="13.2" x14ac:dyDescent="0.25">
      <c r="A160" s="181">
        <f>curves!H154</f>
        <v>3.9775</v>
      </c>
      <c r="B160" s="181">
        <v>4.1444999999999999</v>
      </c>
      <c r="D160" s="181">
        <f t="shared" si="11"/>
        <v>0.16699999999999982</v>
      </c>
      <c r="H160" s="183">
        <f t="shared" si="12"/>
        <v>0</v>
      </c>
      <c r="N160" s="181">
        <v>0</v>
      </c>
      <c r="O160" s="3"/>
    </row>
    <row r="161" spans="1:15" ht="13.2" x14ac:dyDescent="0.25">
      <c r="A161" s="181">
        <f>curves!H155</f>
        <v>4.0125000000000002</v>
      </c>
      <c r="B161" s="181">
        <v>4.1425000000000001</v>
      </c>
      <c r="D161" s="181">
        <f t="shared" si="11"/>
        <v>0.12999999999999989</v>
      </c>
      <c r="H161" s="183">
        <f t="shared" si="12"/>
        <v>0</v>
      </c>
      <c r="N161" s="181">
        <v>0</v>
      </c>
      <c r="O161" s="3"/>
    </row>
    <row r="162" spans="1:15" ht="13.2" x14ac:dyDescent="0.25">
      <c r="A162" s="181">
        <f>curves!H156</f>
        <v>4.0525000000000002</v>
      </c>
      <c r="B162" s="181">
        <v>4.1825000000000001</v>
      </c>
      <c r="D162" s="181">
        <f t="shared" si="11"/>
        <v>0.12999999999999989</v>
      </c>
      <c r="H162" s="183">
        <f t="shared" si="12"/>
        <v>0</v>
      </c>
      <c r="N162" s="181">
        <v>0</v>
      </c>
      <c r="O162" s="3"/>
    </row>
    <row r="163" spans="1:15" ht="13.2" x14ac:dyDescent="0.25">
      <c r="A163" s="181">
        <f>curves!H157</f>
        <v>4.0925000000000002</v>
      </c>
      <c r="B163" s="181">
        <v>4.2244999999999999</v>
      </c>
      <c r="D163" s="181">
        <f t="shared" si="11"/>
        <v>0.13199999999999967</v>
      </c>
      <c r="H163" s="183">
        <f t="shared" si="12"/>
        <v>0</v>
      </c>
      <c r="N163" s="181">
        <v>0</v>
      </c>
      <c r="O163" s="3"/>
    </row>
    <row r="164" spans="1:15" ht="13.2" x14ac:dyDescent="0.25">
      <c r="A164" s="181">
        <f>curves!H158</f>
        <v>4.0875000000000004</v>
      </c>
      <c r="B164" s="181">
        <v>4.2664999999999997</v>
      </c>
      <c r="D164" s="181">
        <f t="shared" si="11"/>
        <v>0.17899999999999938</v>
      </c>
      <c r="H164" s="183">
        <f t="shared" si="12"/>
        <v>0</v>
      </c>
      <c r="N164" s="181">
        <v>0</v>
      </c>
      <c r="O164" s="3"/>
    </row>
    <row r="165" spans="1:15" ht="13.2" x14ac:dyDescent="0.25">
      <c r="A165" s="181">
        <f>curves!H159</f>
        <v>4.1124999999999998</v>
      </c>
      <c r="B165" s="181">
        <v>4.2494999999999994</v>
      </c>
      <c r="D165" s="181">
        <f t="shared" si="11"/>
        <v>0.13699999999999957</v>
      </c>
      <c r="H165" s="183">
        <f t="shared" si="12"/>
        <v>0</v>
      </c>
      <c r="N165" s="181">
        <v>0</v>
      </c>
      <c r="O165" s="3"/>
    </row>
    <row r="166" spans="1:15" ht="13.2" x14ac:dyDescent="0.25">
      <c r="A166" s="181">
        <f>curves!H160</f>
        <v>4.2645</v>
      </c>
      <c r="B166" s="181">
        <v>4.2625000000000002</v>
      </c>
      <c r="D166" s="181">
        <f t="shared" si="11"/>
        <v>-1.9999999999997797E-3</v>
      </c>
      <c r="H166" s="183">
        <f t="shared" si="12"/>
        <v>0</v>
      </c>
      <c r="N166" s="181">
        <v>0</v>
      </c>
      <c r="O166" s="3"/>
    </row>
    <row r="167" spans="1:15" ht="13.2" x14ac:dyDescent="0.25">
      <c r="A167" s="181">
        <f>curves!H161</f>
        <v>4.4074999999999998</v>
      </c>
      <c r="B167" s="181">
        <v>4.4144999999999994</v>
      </c>
      <c r="D167" s="181">
        <f t="shared" si="11"/>
        <v>6.9999999999996732E-3</v>
      </c>
      <c r="H167" s="183">
        <f t="shared" si="12"/>
        <v>0</v>
      </c>
      <c r="N167" s="181">
        <v>0</v>
      </c>
      <c r="O167" s="3"/>
    </row>
    <row r="168" spans="1:15" ht="13.2" x14ac:dyDescent="0.25">
      <c r="A168" s="181">
        <f>curves!H162</f>
        <v>4.4675000000000002</v>
      </c>
      <c r="B168" s="181">
        <v>4.5745000000000005</v>
      </c>
      <c r="D168" s="181">
        <f t="shared" si="11"/>
        <v>0.10700000000000021</v>
      </c>
      <c r="H168" s="183">
        <f t="shared" si="12"/>
        <v>0</v>
      </c>
      <c r="N168" s="181">
        <v>0</v>
      </c>
      <c r="O168" s="3"/>
    </row>
    <row r="169" spans="1:15" ht="13.2" x14ac:dyDescent="0.25">
      <c r="A169" s="181">
        <f>curves!H163</f>
        <v>4.3825000000000003</v>
      </c>
      <c r="B169" s="181">
        <v>4.6370000000000005</v>
      </c>
      <c r="D169" s="181">
        <f t="shared" si="11"/>
        <v>0.25450000000000017</v>
      </c>
      <c r="H169" s="183">
        <f t="shared" si="12"/>
        <v>0</v>
      </c>
      <c r="N169" s="181">
        <v>0</v>
      </c>
      <c r="O169" s="3"/>
    </row>
    <row r="170" spans="1:15" ht="13.2" x14ac:dyDescent="0.25">
      <c r="A170" s="181">
        <f>curves!H164</f>
        <v>4.2525000000000004</v>
      </c>
      <c r="B170" s="181">
        <v>4.5570000000000004</v>
      </c>
      <c r="D170" s="181">
        <f t="shared" si="11"/>
        <v>0.30449999999999999</v>
      </c>
      <c r="H170" s="183">
        <f t="shared" si="12"/>
        <v>0</v>
      </c>
      <c r="N170" s="181">
        <v>0</v>
      </c>
      <c r="O170" s="3"/>
    </row>
    <row r="171" spans="1:15" ht="13.2" x14ac:dyDescent="0.25">
      <c r="A171" s="181">
        <f>curves!H165</f>
        <v>4.0674999999999999</v>
      </c>
      <c r="B171" s="181">
        <v>4.4269999999999996</v>
      </c>
      <c r="D171" s="181">
        <f t="shared" si="11"/>
        <v>0.35949999999999971</v>
      </c>
      <c r="H171" s="183">
        <f t="shared" si="12"/>
        <v>0</v>
      </c>
      <c r="N171" s="181">
        <v>0</v>
      </c>
      <c r="O171" s="3"/>
    </row>
    <row r="172" spans="1:15" ht="13.2" x14ac:dyDescent="0.25">
      <c r="A172" s="181">
        <f>curves!H166</f>
        <v>4.0625</v>
      </c>
      <c r="B172" s="181">
        <v>4.242</v>
      </c>
      <c r="D172" s="181">
        <f t="shared" si="11"/>
        <v>0.17949999999999999</v>
      </c>
      <c r="H172" s="183">
        <f t="shared" si="12"/>
        <v>0</v>
      </c>
      <c r="N172" s="181">
        <v>0</v>
      </c>
      <c r="O172" s="3"/>
    </row>
    <row r="173" spans="1:15" ht="13.2" x14ac:dyDescent="0.25">
      <c r="A173" s="181">
        <f>curves!H167</f>
        <v>4.0975000000000001</v>
      </c>
      <c r="B173" s="181">
        <v>4.24</v>
      </c>
      <c r="D173" s="181">
        <f t="shared" si="11"/>
        <v>0.14250000000000007</v>
      </c>
      <c r="H173" s="183">
        <f t="shared" si="12"/>
        <v>0</v>
      </c>
      <c r="N173" s="181">
        <v>0</v>
      </c>
      <c r="O173" s="3"/>
    </row>
    <row r="174" spans="1:15" ht="13.2" x14ac:dyDescent="0.25">
      <c r="A174" s="181">
        <f>curves!H168</f>
        <v>4.1375000000000002</v>
      </c>
      <c r="B174" s="181">
        <v>4.28</v>
      </c>
      <c r="D174" s="181">
        <f t="shared" si="11"/>
        <v>0.14250000000000007</v>
      </c>
      <c r="H174" s="183">
        <f t="shared" si="12"/>
        <v>0</v>
      </c>
      <c r="N174" s="181">
        <v>0</v>
      </c>
      <c r="O174" s="3"/>
    </row>
    <row r="175" spans="1:15" ht="13.2" x14ac:dyDescent="0.25">
      <c r="A175" s="181">
        <f>curves!H169</f>
        <v>4.1775000000000002</v>
      </c>
      <c r="B175" s="181">
        <v>4.3220000000000001</v>
      </c>
      <c r="D175" s="181">
        <f t="shared" si="11"/>
        <v>0.14449999999999985</v>
      </c>
      <c r="H175" s="183">
        <f t="shared" si="12"/>
        <v>0</v>
      </c>
      <c r="N175" s="181">
        <v>0</v>
      </c>
      <c r="O175" s="3"/>
    </row>
    <row r="176" spans="1:15" ht="13.2" x14ac:dyDescent="0.25">
      <c r="A176" s="181">
        <f>curves!H170</f>
        <v>4.1725000000000003</v>
      </c>
      <c r="B176" s="181">
        <v>4.3639999999999999</v>
      </c>
      <c r="D176" s="181">
        <f t="shared" si="11"/>
        <v>0.19149999999999956</v>
      </c>
      <c r="H176" s="183">
        <f t="shared" si="12"/>
        <v>0</v>
      </c>
      <c r="N176" s="181">
        <v>0</v>
      </c>
      <c r="O176" s="3"/>
    </row>
    <row r="177" spans="1:15" ht="13.2" x14ac:dyDescent="0.25">
      <c r="A177" s="181">
        <f>curves!H171</f>
        <v>4.1974999999999998</v>
      </c>
      <c r="B177" s="181">
        <v>4.3469999999999995</v>
      </c>
      <c r="D177" s="181">
        <f t="shared" si="11"/>
        <v>0.14949999999999974</v>
      </c>
      <c r="H177" s="183">
        <f t="shared" si="12"/>
        <v>0</v>
      </c>
      <c r="N177" s="181">
        <v>0</v>
      </c>
      <c r="O177" s="3"/>
    </row>
    <row r="178" spans="1:15" ht="13.2" x14ac:dyDescent="0.25">
      <c r="A178" s="181">
        <f>curves!H172</f>
        <v>4.3494999999999999</v>
      </c>
      <c r="B178" s="181">
        <v>4.3600000000000003</v>
      </c>
      <c r="D178" s="181">
        <f t="shared" si="11"/>
        <v>1.0500000000000398E-2</v>
      </c>
      <c r="H178" s="183">
        <f t="shared" si="12"/>
        <v>0</v>
      </c>
      <c r="N178" s="181">
        <v>0</v>
      </c>
      <c r="O178" s="3"/>
    </row>
    <row r="179" spans="1:15" ht="13.2" x14ac:dyDescent="0.25">
      <c r="A179" s="181">
        <f>curves!H173</f>
        <v>4.4924999999999997</v>
      </c>
      <c r="B179" s="181">
        <v>4.5119999999999996</v>
      </c>
      <c r="D179" s="181">
        <f t="shared" si="11"/>
        <v>1.9499999999999851E-2</v>
      </c>
      <c r="H179" s="183">
        <f t="shared" si="12"/>
        <v>0</v>
      </c>
      <c r="N179" s="181">
        <v>0</v>
      </c>
      <c r="O179" s="3"/>
    </row>
    <row r="180" spans="1:15" ht="13.2" x14ac:dyDescent="0.25">
      <c r="A180" s="181">
        <f>curves!H174</f>
        <v>4.5525000000000002</v>
      </c>
      <c r="B180" s="181">
        <v>4.6720000000000006</v>
      </c>
      <c r="D180" s="181">
        <f t="shared" si="11"/>
        <v>0.11950000000000038</v>
      </c>
      <c r="H180" s="183">
        <f t="shared" si="12"/>
        <v>0</v>
      </c>
      <c r="N180" s="181">
        <v>0</v>
      </c>
      <c r="O180" s="3"/>
    </row>
    <row r="181" spans="1:15" ht="13.2" x14ac:dyDescent="0.25">
      <c r="A181" s="181">
        <f>curves!H175</f>
        <v>4.4675000000000002</v>
      </c>
      <c r="B181" s="181">
        <v>4.7345000000000006</v>
      </c>
      <c r="D181" s="181">
        <f t="shared" si="11"/>
        <v>0.26700000000000035</v>
      </c>
      <c r="H181" s="183">
        <f t="shared" si="12"/>
        <v>0</v>
      </c>
      <c r="N181" s="181">
        <v>0</v>
      </c>
      <c r="O181" s="3"/>
    </row>
    <row r="182" spans="1:15" ht="13.2" x14ac:dyDescent="0.25">
      <c r="A182" s="181">
        <f>curves!H176</f>
        <v>4.3375000000000004</v>
      </c>
      <c r="B182" s="181">
        <v>4.6545000000000005</v>
      </c>
      <c r="D182" s="181">
        <f t="shared" si="11"/>
        <v>0.31700000000000017</v>
      </c>
      <c r="H182" s="183">
        <f t="shared" si="12"/>
        <v>0</v>
      </c>
      <c r="N182" s="181">
        <v>0</v>
      </c>
      <c r="O182" s="3"/>
    </row>
    <row r="183" spans="1:15" ht="13.2" x14ac:dyDescent="0.25">
      <c r="A183" s="181">
        <f>curves!H177</f>
        <v>4.1524999999999999</v>
      </c>
      <c r="B183" s="181">
        <v>4.5244999999999997</v>
      </c>
      <c r="D183" s="181">
        <f t="shared" si="11"/>
        <v>0.37199999999999989</v>
      </c>
      <c r="H183" s="183">
        <f t="shared" si="12"/>
        <v>0</v>
      </c>
      <c r="N183" s="181">
        <v>0</v>
      </c>
      <c r="O183" s="3"/>
    </row>
    <row r="184" spans="1:15" ht="13.2" x14ac:dyDescent="0.25">
      <c r="A184" s="181">
        <f>curves!H178</f>
        <v>4.1475</v>
      </c>
      <c r="B184" s="181">
        <v>4.3395000000000001</v>
      </c>
      <c r="D184" s="181">
        <f t="shared" si="11"/>
        <v>0.19200000000000017</v>
      </c>
      <c r="H184" s="183">
        <f t="shared" si="12"/>
        <v>0</v>
      </c>
      <c r="N184" s="181">
        <v>0</v>
      </c>
      <c r="O184" s="3"/>
    </row>
    <row r="185" spans="1:15" ht="13.2" x14ac:dyDescent="0.25">
      <c r="A185" s="181">
        <f>curves!H179</f>
        <v>4.1825000000000001</v>
      </c>
      <c r="B185" s="181">
        <v>4.3375000000000004</v>
      </c>
      <c r="D185" s="181">
        <f t="shared" si="11"/>
        <v>0.15500000000000025</v>
      </c>
      <c r="H185" s="183">
        <f t="shared" si="12"/>
        <v>0</v>
      </c>
      <c r="N185" s="181">
        <v>0</v>
      </c>
      <c r="O185" s="3"/>
    </row>
    <row r="186" spans="1:15" ht="13.2" x14ac:dyDescent="0.25">
      <c r="A186" s="181">
        <f>curves!H180</f>
        <v>4.2225000000000001</v>
      </c>
      <c r="B186" s="181">
        <v>4.3775000000000004</v>
      </c>
      <c r="D186" s="181">
        <f t="shared" si="11"/>
        <v>0.15500000000000025</v>
      </c>
      <c r="H186" s="183">
        <f t="shared" si="12"/>
        <v>0</v>
      </c>
      <c r="N186" s="181">
        <v>0</v>
      </c>
      <c r="O186" s="3"/>
    </row>
    <row r="187" spans="1:15" ht="13.2" x14ac:dyDescent="0.25">
      <c r="A187" s="181">
        <f>curves!H181</f>
        <v>4.2625000000000002</v>
      </c>
      <c r="B187" s="181">
        <v>4.4195000000000002</v>
      </c>
      <c r="D187" s="181">
        <f t="shared" si="11"/>
        <v>0.15700000000000003</v>
      </c>
      <c r="H187" s="183">
        <f t="shared" si="12"/>
        <v>0</v>
      </c>
      <c r="N187" s="181">
        <v>0</v>
      </c>
      <c r="O187" s="3"/>
    </row>
    <row r="188" spans="1:15" ht="13.2" x14ac:dyDescent="0.25">
      <c r="A188" s="181">
        <f>curves!H182</f>
        <v>4.2575000000000003</v>
      </c>
      <c r="B188" s="181">
        <v>4.4615</v>
      </c>
      <c r="D188" s="181">
        <f t="shared" si="11"/>
        <v>0.20399999999999974</v>
      </c>
      <c r="H188" s="183">
        <f t="shared" si="12"/>
        <v>0</v>
      </c>
      <c r="N188" s="181">
        <v>0</v>
      </c>
      <c r="O188" s="3"/>
    </row>
    <row r="189" spans="1:15" ht="13.2" x14ac:dyDescent="0.25">
      <c r="A189" s="181">
        <f>curves!H183</f>
        <v>4.2824999999999998</v>
      </c>
      <c r="B189" s="181">
        <v>4.4444999999999997</v>
      </c>
      <c r="D189" s="181">
        <f t="shared" si="11"/>
        <v>0.16199999999999992</v>
      </c>
      <c r="H189" s="183">
        <f t="shared" si="12"/>
        <v>0</v>
      </c>
      <c r="N189" s="181">
        <v>0</v>
      </c>
      <c r="O189" s="3"/>
    </row>
    <row r="190" spans="1:15" ht="13.2" x14ac:dyDescent="0.25">
      <c r="A190" s="181">
        <f>curves!H184</f>
        <v>4.4344999999999999</v>
      </c>
      <c r="B190" s="181">
        <v>4.4574999999999996</v>
      </c>
      <c r="D190" s="181">
        <f t="shared" si="11"/>
        <v>2.2999999999999687E-2</v>
      </c>
      <c r="H190" s="183">
        <f t="shared" si="12"/>
        <v>0</v>
      </c>
      <c r="N190" s="181">
        <v>0</v>
      </c>
      <c r="O190" s="3"/>
    </row>
    <row r="191" spans="1:15" ht="13.2" x14ac:dyDescent="0.25">
      <c r="A191" s="181">
        <f>curves!H185</f>
        <v>4.5774999999999997</v>
      </c>
      <c r="B191" s="181">
        <v>4.6094999999999997</v>
      </c>
      <c r="D191" s="181">
        <f t="shared" si="11"/>
        <v>3.2000000000000028E-2</v>
      </c>
      <c r="H191" s="183">
        <f t="shared" si="12"/>
        <v>0</v>
      </c>
      <c r="N191" s="181">
        <v>0</v>
      </c>
      <c r="O191" s="3"/>
    </row>
    <row r="192" spans="1:15" ht="13.2" x14ac:dyDescent="0.25">
      <c r="A192" s="181">
        <f>curves!H186</f>
        <v>4.6375000000000002</v>
      </c>
      <c r="B192" s="181">
        <v>4.7695000000000007</v>
      </c>
      <c r="D192" s="181">
        <f t="shared" si="11"/>
        <v>0.13200000000000056</v>
      </c>
      <c r="H192" s="183">
        <f t="shared" si="12"/>
        <v>0</v>
      </c>
      <c r="N192" s="181">
        <v>0</v>
      </c>
      <c r="O192" s="3"/>
    </row>
    <row r="193" spans="1:15" ht="13.2" x14ac:dyDescent="0.25">
      <c r="A193" s="181">
        <f>curves!H187</f>
        <v>4.5525000000000002</v>
      </c>
      <c r="B193" s="181">
        <v>4.8320000000000007</v>
      </c>
      <c r="D193" s="181">
        <f t="shared" si="11"/>
        <v>0.27950000000000053</v>
      </c>
      <c r="H193" s="183">
        <f t="shared" si="12"/>
        <v>0</v>
      </c>
      <c r="N193" s="181">
        <v>0</v>
      </c>
      <c r="O193" s="3"/>
    </row>
    <row r="194" spans="1:15" ht="13.2" x14ac:dyDescent="0.25">
      <c r="A194" s="181">
        <f>curves!H188</f>
        <v>4.4225000000000003</v>
      </c>
      <c r="B194" s="181">
        <v>4.7520000000000007</v>
      </c>
      <c r="D194" s="181">
        <f t="shared" si="11"/>
        <v>0.32950000000000035</v>
      </c>
      <c r="H194" s="183">
        <f t="shared" si="12"/>
        <v>0</v>
      </c>
      <c r="N194" s="181">
        <v>0</v>
      </c>
      <c r="O194" s="3"/>
    </row>
    <row r="195" spans="1:15" ht="13.2" x14ac:dyDescent="0.25">
      <c r="A195" s="181">
        <f>curves!H189</f>
        <v>4.2374999999999998</v>
      </c>
      <c r="B195" s="181">
        <v>4.6219999999999999</v>
      </c>
      <c r="D195" s="181">
        <f t="shared" si="11"/>
        <v>0.38450000000000006</v>
      </c>
      <c r="H195" s="183">
        <f t="shared" si="12"/>
        <v>0</v>
      </c>
      <c r="N195" s="181">
        <v>0</v>
      </c>
      <c r="O195" s="3"/>
    </row>
    <row r="196" spans="1:15" ht="13.2" x14ac:dyDescent="0.25">
      <c r="A196" s="181">
        <f>curves!H190</f>
        <v>4.2324999999999999</v>
      </c>
      <c r="B196" s="181">
        <v>4.4370000000000003</v>
      </c>
      <c r="D196" s="181">
        <f t="shared" si="11"/>
        <v>0.20450000000000035</v>
      </c>
      <c r="H196" s="183">
        <f t="shared" si="12"/>
        <v>0</v>
      </c>
      <c r="N196" s="181">
        <v>0</v>
      </c>
      <c r="O196" s="3"/>
    </row>
    <row r="197" spans="1:15" ht="13.2" x14ac:dyDescent="0.25">
      <c r="A197" s="181">
        <f>curves!H191</f>
        <v>4.2675000000000001</v>
      </c>
      <c r="B197" s="181">
        <v>4.4349999999999996</v>
      </c>
      <c r="D197" s="181">
        <f t="shared" si="11"/>
        <v>0.16749999999999954</v>
      </c>
      <c r="H197" s="183">
        <f t="shared" si="12"/>
        <v>0</v>
      </c>
      <c r="N197" s="181">
        <v>0</v>
      </c>
      <c r="O197" s="3"/>
    </row>
    <row r="198" spans="1:15" ht="13.2" x14ac:dyDescent="0.25">
      <c r="A198" s="181">
        <f>curves!H192</f>
        <v>4.3075000000000001</v>
      </c>
      <c r="B198" s="181">
        <v>4.4749999999999996</v>
      </c>
      <c r="D198" s="181">
        <f t="shared" si="11"/>
        <v>0.16749999999999954</v>
      </c>
      <c r="H198" s="183">
        <f t="shared" si="12"/>
        <v>0</v>
      </c>
      <c r="N198" s="181">
        <v>0</v>
      </c>
      <c r="O198" s="3"/>
    </row>
    <row r="199" spans="1:15" ht="13.2" x14ac:dyDescent="0.25">
      <c r="A199" s="181">
        <f>curves!H193</f>
        <v>4.3475000000000001</v>
      </c>
      <c r="B199" s="181">
        <v>4.5170000000000003</v>
      </c>
      <c r="D199" s="181">
        <f t="shared" si="11"/>
        <v>0.16950000000000021</v>
      </c>
      <c r="H199" s="183">
        <f t="shared" si="12"/>
        <v>0</v>
      </c>
      <c r="N199" s="181">
        <v>0</v>
      </c>
      <c r="O199" s="3"/>
    </row>
    <row r="200" spans="1:15" ht="13.2" x14ac:dyDescent="0.25">
      <c r="A200" s="181">
        <f>curves!H194</f>
        <v>4.3425000000000002</v>
      </c>
      <c r="B200" s="181">
        <v>4.5590000000000002</v>
      </c>
      <c r="D200" s="181">
        <f t="shared" si="11"/>
        <v>0.21649999999999991</v>
      </c>
      <c r="H200" s="183">
        <f t="shared" si="12"/>
        <v>0</v>
      </c>
      <c r="N200" s="181">
        <v>0</v>
      </c>
      <c r="O200" s="3"/>
    </row>
    <row r="201" spans="1:15" ht="13.2" x14ac:dyDescent="0.25">
      <c r="A201" s="181">
        <f>curves!H195</f>
        <v>4.3674999999999997</v>
      </c>
      <c r="B201" s="181">
        <v>4.5419999999999998</v>
      </c>
      <c r="D201" s="181">
        <f t="shared" si="11"/>
        <v>0.1745000000000001</v>
      </c>
      <c r="H201" s="183">
        <f t="shared" si="12"/>
        <v>0</v>
      </c>
      <c r="N201" s="181">
        <v>0</v>
      </c>
      <c r="O201" s="3"/>
    </row>
    <row r="202" spans="1:15" ht="13.2" x14ac:dyDescent="0.25">
      <c r="A202" s="181">
        <f>curves!H196</f>
        <v>4.5194999999999999</v>
      </c>
      <c r="B202" s="181">
        <v>4.5549999999999997</v>
      </c>
      <c r="D202" s="181">
        <f t="shared" si="11"/>
        <v>3.5499999999999865E-2</v>
      </c>
      <c r="H202" s="183">
        <f t="shared" si="12"/>
        <v>0</v>
      </c>
      <c r="N202" s="181">
        <v>0</v>
      </c>
      <c r="O202" s="3"/>
    </row>
    <row r="203" spans="1:15" ht="13.2" x14ac:dyDescent="0.25">
      <c r="A203" s="181">
        <f>curves!H197</f>
        <v>4.6624999999999996</v>
      </c>
      <c r="B203" s="181">
        <v>4.7069999999999999</v>
      </c>
      <c r="D203" s="181">
        <f t="shared" si="11"/>
        <v>4.4500000000000206E-2</v>
      </c>
      <c r="H203" s="183">
        <f t="shared" si="12"/>
        <v>0</v>
      </c>
      <c r="N203" s="181">
        <v>0</v>
      </c>
      <c r="O203" s="3"/>
    </row>
    <row r="204" spans="1:15" ht="13.2" x14ac:dyDescent="0.25">
      <c r="A204" s="181">
        <f>curves!H198</f>
        <v>4.7225000000000001</v>
      </c>
      <c r="B204" s="181">
        <v>4.8670000000000009</v>
      </c>
      <c r="D204" s="181">
        <f t="shared" si="11"/>
        <v>0.14450000000000074</v>
      </c>
      <c r="H204" s="183">
        <f t="shared" si="12"/>
        <v>0</v>
      </c>
      <c r="N204" s="181">
        <v>0</v>
      </c>
      <c r="O204" s="3"/>
    </row>
    <row r="205" spans="1:15" ht="13.2" x14ac:dyDescent="0.25">
      <c r="A205" s="181">
        <f>curves!H199</f>
        <v>4.6375000000000002</v>
      </c>
      <c r="B205" s="181">
        <v>4.9295000000000009</v>
      </c>
      <c r="D205" s="181">
        <f t="shared" ref="D205:D268" si="14">B205-A205</f>
        <v>0.2920000000000007</v>
      </c>
      <c r="H205" s="183">
        <f t="shared" ref="H205:H221" si="15">F205*D205*10000</f>
        <v>0</v>
      </c>
      <c r="N205" s="181">
        <v>0</v>
      </c>
      <c r="O205" s="3"/>
    </row>
    <row r="206" spans="1:15" ht="13.2" x14ac:dyDescent="0.25">
      <c r="A206" s="181">
        <f>curves!H200</f>
        <v>4.5075000000000003</v>
      </c>
      <c r="B206" s="181">
        <v>4.8495000000000008</v>
      </c>
      <c r="D206" s="181">
        <f t="shared" si="14"/>
        <v>0.34200000000000053</v>
      </c>
      <c r="H206" s="183">
        <f t="shared" si="15"/>
        <v>0</v>
      </c>
      <c r="N206" s="181">
        <v>0</v>
      </c>
      <c r="O206" s="3"/>
    </row>
    <row r="207" spans="1:15" ht="13.2" x14ac:dyDescent="0.25">
      <c r="A207" s="181">
        <f>curves!H201</f>
        <v>4.3224999999999998</v>
      </c>
      <c r="B207" s="181">
        <v>4.7195</v>
      </c>
      <c r="D207" s="181">
        <f t="shared" si="14"/>
        <v>0.39700000000000024</v>
      </c>
      <c r="H207" s="183">
        <f t="shared" si="15"/>
        <v>0</v>
      </c>
      <c r="N207" s="181">
        <v>0</v>
      </c>
      <c r="O207" s="3"/>
    </row>
    <row r="208" spans="1:15" ht="13.2" x14ac:dyDescent="0.25">
      <c r="A208" s="181">
        <f>curves!H202</f>
        <v>4.3174999999999999</v>
      </c>
      <c r="B208" s="181">
        <v>4.5345000000000004</v>
      </c>
      <c r="D208" s="181">
        <f t="shared" si="14"/>
        <v>0.21700000000000053</v>
      </c>
      <c r="H208" s="183">
        <f t="shared" si="15"/>
        <v>0</v>
      </c>
      <c r="N208" s="181">
        <v>0</v>
      </c>
      <c r="O208" s="3"/>
    </row>
    <row r="209" spans="1:15" ht="13.2" x14ac:dyDescent="0.25">
      <c r="A209" s="181">
        <f>curves!H203</f>
        <v>4.3525</v>
      </c>
      <c r="B209" s="181">
        <v>4.5324999999999998</v>
      </c>
      <c r="D209" s="181">
        <f t="shared" si="14"/>
        <v>0.17999999999999972</v>
      </c>
      <c r="H209" s="183">
        <f t="shared" si="15"/>
        <v>0</v>
      </c>
      <c r="N209" s="181">
        <v>0</v>
      </c>
      <c r="O209" s="3"/>
    </row>
    <row r="210" spans="1:15" ht="13.2" x14ac:dyDescent="0.25">
      <c r="A210" s="181">
        <f>curves!H204</f>
        <v>4.3925000000000001</v>
      </c>
      <c r="B210" s="181">
        <v>4.5724999999999998</v>
      </c>
      <c r="D210" s="181">
        <f t="shared" si="14"/>
        <v>0.17999999999999972</v>
      </c>
      <c r="H210" s="183">
        <f t="shared" si="15"/>
        <v>0</v>
      </c>
      <c r="N210" s="181">
        <v>0</v>
      </c>
      <c r="O210" s="3"/>
    </row>
    <row r="211" spans="1:15" ht="13.2" x14ac:dyDescent="0.25">
      <c r="A211" s="181">
        <f>curves!H205</f>
        <v>4.4325000000000001</v>
      </c>
      <c r="B211" s="181">
        <v>4.6145000000000005</v>
      </c>
      <c r="D211" s="181">
        <f t="shared" si="14"/>
        <v>0.18200000000000038</v>
      </c>
      <c r="H211" s="183">
        <f t="shared" si="15"/>
        <v>0</v>
      </c>
      <c r="N211" s="181">
        <v>0</v>
      </c>
      <c r="O211" s="3"/>
    </row>
    <row r="212" spans="1:15" ht="13.2" x14ac:dyDescent="0.25">
      <c r="A212" s="181">
        <f>curves!H206</f>
        <v>4.4275000000000002</v>
      </c>
      <c r="B212" s="181">
        <v>4.6565000000000003</v>
      </c>
      <c r="D212" s="181">
        <f t="shared" si="14"/>
        <v>0.22900000000000009</v>
      </c>
      <c r="H212" s="183">
        <f t="shared" si="15"/>
        <v>0</v>
      </c>
      <c r="N212" s="181">
        <v>0</v>
      </c>
      <c r="O212" s="3"/>
    </row>
    <row r="213" spans="1:15" ht="13.2" x14ac:dyDescent="0.25">
      <c r="A213" s="181">
        <f>curves!H207</f>
        <v>4.4524999999999997</v>
      </c>
      <c r="B213" s="181">
        <v>4.6395</v>
      </c>
      <c r="D213" s="181">
        <f t="shared" si="14"/>
        <v>0.18700000000000028</v>
      </c>
      <c r="H213" s="183">
        <f t="shared" si="15"/>
        <v>0</v>
      </c>
      <c r="N213" s="181">
        <v>0</v>
      </c>
      <c r="O213" s="3"/>
    </row>
    <row r="214" spans="1:15" ht="13.2" x14ac:dyDescent="0.25">
      <c r="A214" s="181">
        <f>curves!H208</f>
        <v>4.6044999999999998</v>
      </c>
      <c r="B214" s="181">
        <v>4.6524999999999999</v>
      </c>
      <c r="D214" s="181">
        <f t="shared" si="14"/>
        <v>4.8000000000000043E-2</v>
      </c>
      <c r="H214" s="183">
        <f t="shared" si="15"/>
        <v>0</v>
      </c>
      <c r="N214" s="181">
        <v>0</v>
      </c>
      <c r="O214" s="3"/>
    </row>
    <row r="215" spans="1:15" ht="13.2" x14ac:dyDescent="0.25">
      <c r="A215" s="181">
        <f>curves!H209</f>
        <v>4.7474999999999996</v>
      </c>
      <c r="B215" s="181">
        <v>4.8045</v>
      </c>
      <c r="D215" s="181">
        <f t="shared" si="14"/>
        <v>5.7000000000000384E-2</v>
      </c>
      <c r="H215" s="183">
        <f t="shared" si="15"/>
        <v>0</v>
      </c>
      <c r="N215" s="181">
        <v>0</v>
      </c>
      <c r="O215" s="3"/>
    </row>
    <row r="216" spans="1:15" ht="13.2" x14ac:dyDescent="0.25">
      <c r="A216" s="181">
        <f>curves!H210</f>
        <v>4.8075000000000001</v>
      </c>
      <c r="B216" s="181">
        <v>4.964500000000001</v>
      </c>
      <c r="D216" s="181">
        <f t="shared" si="14"/>
        <v>0.15700000000000092</v>
      </c>
      <c r="H216" s="183">
        <f t="shared" si="15"/>
        <v>0</v>
      </c>
      <c r="N216" s="181">
        <v>0</v>
      </c>
      <c r="O216" s="3"/>
    </row>
    <row r="217" spans="1:15" ht="13.2" x14ac:dyDescent="0.25">
      <c r="A217" s="181">
        <f>curves!H211</f>
        <v>4.7225000000000001</v>
      </c>
      <c r="B217" s="181">
        <v>5.027000000000001</v>
      </c>
      <c r="D217" s="181">
        <f t="shared" si="14"/>
        <v>0.30450000000000088</v>
      </c>
      <c r="H217" s="183">
        <f t="shared" si="15"/>
        <v>0</v>
      </c>
      <c r="N217" s="181">
        <v>0</v>
      </c>
      <c r="O217" s="3"/>
    </row>
    <row r="218" spans="1:15" ht="13.2" x14ac:dyDescent="0.25">
      <c r="A218" s="181">
        <f>curves!H212</f>
        <v>4.5925000000000002</v>
      </c>
      <c r="B218" s="181">
        <v>4.947000000000001</v>
      </c>
      <c r="D218" s="181">
        <f t="shared" si="14"/>
        <v>0.3545000000000007</v>
      </c>
      <c r="H218" s="183">
        <f t="shared" si="15"/>
        <v>0</v>
      </c>
      <c r="N218" s="181">
        <v>0</v>
      </c>
      <c r="O218" s="3"/>
    </row>
    <row r="219" spans="1:15" ht="13.2" x14ac:dyDescent="0.25">
      <c r="A219" s="181">
        <f>curves!H213</f>
        <v>4.4074999999999998</v>
      </c>
      <c r="B219" s="181">
        <v>4.8170000000000002</v>
      </c>
      <c r="D219" s="181">
        <f t="shared" si="14"/>
        <v>0.40950000000000042</v>
      </c>
      <c r="H219" s="183">
        <f t="shared" si="15"/>
        <v>0</v>
      </c>
      <c r="N219" s="181">
        <v>0</v>
      </c>
      <c r="O219" s="3"/>
    </row>
    <row r="220" spans="1:15" ht="13.2" x14ac:dyDescent="0.25">
      <c r="A220" s="181">
        <f>curves!H214</f>
        <v>4.4024999999999999</v>
      </c>
      <c r="B220" s="181">
        <v>4.6320000000000006</v>
      </c>
      <c r="D220" s="181">
        <f t="shared" si="14"/>
        <v>0.2295000000000007</v>
      </c>
      <c r="H220" s="183">
        <f t="shared" si="15"/>
        <v>0</v>
      </c>
      <c r="N220" s="181">
        <v>0</v>
      </c>
      <c r="O220" s="3"/>
    </row>
    <row r="221" spans="1:15" ht="13.2" x14ac:dyDescent="0.25">
      <c r="A221" s="181">
        <f>curves!H215</f>
        <v>4.4375</v>
      </c>
      <c r="B221" s="181">
        <v>4.63</v>
      </c>
      <c r="D221" s="181">
        <f t="shared" si="14"/>
        <v>0.19249999999999989</v>
      </c>
      <c r="H221" s="183">
        <f t="shared" si="15"/>
        <v>0</v>
      </c>
      <c r="N221" s="181">
        <v>0</v>
      </c>
      <c r="O221" s="3"/>
    </row>
    <row r="222" spans="1:15" x14ac:dyDescent="0.25">
      <c r="A222" s="181">
        <f>curves!H216</f>
        <v>4.4775</v>
      </c>
      <c r="B222" s="181">
        <v>4.67</v>
      </c>
      <c r="D222" s="181">
        <f t="shared" si="14"/>
        <v>0.19249999999999989</v>
      </c>
      <c r="N222" s="181">
        <v>0</v>
      </c>
    </row>
    <row r="223" spans="1:15" x14ac:dyDescent="0.25">
      <c r="A223" s="181">
        <f>curves!H217</f>
        <v>4.5175000000000001</v>
      </c>
      <c r="B223" s="181">
        <v>4.7120000000000006</v>
      </c>
      <c r="D223" s="181">
        <f t="shared" si="14"/>
        <v>0.19450000000000056</v>
      </c>
      <c r="N223" s="181">
        <v>0</v>
      </c>
    </row>
    <row r="224" spans="1:15" x14ac:dyDescent="0.25">
      <c r="A224" s="181">
        <f>curves!H218</f>
        <v>4.5125000000000002</v>
      </c>
      <c r="B224" s="181">
        <v>4.7540000000000004</v>
      </c>
      <c r="D224" s="181">
        <f t="shared" si="14"/>
        <v>0.24150000000000027</v>
      </c>
      <c r="N224" s="181">
        <v>0</v>
      </c>
    </row>
    <row r="225" spans="1:14" x14ac:dyDescent="0.25">
      <c r="A225" s="181">
        <f>curves!H219</f>
        <v>4.5374999999999996</v>
      </c>
      <c r="B225" s="181">
        <v>4.7370000000000001</v>
      </c>
      <c r="D225" s="181">
        <f t="shared" si="14"/>
        <v>0.19950000000000045</v>
      </c>
      <c r="N225" s="181">
        <v>0</v>
      </c>
    </row>
    <row r="226" spans="1:14" x14ac:dyDescent="0.25">
      <c r="A226" s="181">
        <f>curves!H220</f>
        <v>4.6894999999999998</v>
      </c>
      <c r="B226" s="181">
        <v>4.75</v>
      </c>
      <c r="D226" s="181">
        <f t="shared" si="14"/>
        <v>6.050000000000022E-2</v>
      </c>
      <c r="N226" s="181">
        <v>0</v>
      </c>
    </row>
    <row r="227" spans="1:14" x14ac:dyDescent="0.25">
      <c r="A227" s="181">
        <f>curves!H221</f>
        <v>4.8324999999999996</v>
      </c>
      <c r="B227" s="181">
        <v>4.9020000000000001</v>
      </c>
      <c r="D227" s="181">
        <f t="shared" si="14"/>
        <v>6.9500000000000561E-2</v>
      </c>
      <c r="N227" s="181">
        <v>0</v>
      </c>
    </row>
    <row r="228" spans="1:14" x14ac:dyDescent="0.25">
      <c r="A228" s="181">
        <f>curves!H222</f>
        <v>4.8925000000000001</v>
      </c>
      <c r="B228" s="181">
        <v>5.0620000000000012</v>
      </c>
      <c r="D228" s="181">
        <f t="shared" si="14"/>
        <v>0.16950000000000109</v>
      </c>
      <c r="N228" s="181">
        <v>0</v>
      </c>
    </row>
    <row r="229" spans="1:14" x14ac:dyDescent="0.25">
      <c r="A229" s="181">
        <f>curves!H223</f>
        <v>4.8075000000000001</v>
      </c>
      <c r="B229" s="181">
        <v>5.1245000000000012</v>
      </c>
      <c r="D229" s="181">
        <f t="shared" si="14"/>
        <v>0.31700000000000106</v>
      </c>
      <c r="N229" s="181">
        <v>0</v>
      </c>
    </row>
    <row r="230" spans="1:14" x14ac:dyDescent="0.25">
      <c r="A230" s="181">
        <f>curves!H224</f>
        <v>4.6775000000000002</v>
      </c>
      <c r="B230" s="181">
        <v>5.0445000000000011</v>
      </c>
      <c r="D230" s="181">
        <f t="shared" si="14"/>
        <v>0.36700000000000088</v>
      </c>
      <c r="N230" s="181">
        <v>0</v>
      </c>
    </row>
    <row r="231" spans="1:14" x14ac:dyDescent="0.25">
      <c r="A231" s="181">
        <f>curves!H225</f>
        <v>4.4924999999999997</v>
      </c>
      <c r="B231" s="181">
        <v>4.9145000000000003</v>
      </c>
      <c r="D231" s="181">
        <f t="shared" si="14"/>
        <v>0.4220000000000006</v>
      </c>
      <c r="N231" s="181">
        <v>0</v>
      </c>
    </row>
    <row r="232" spans="1:14" x14ac:dyDescent="0.25">
      <c r="A232" s="181">
        <f>curves!H226</f>
        <v>4.4874999999999998</v>
      </c>
      <c r="B232" s="181">
        <v>4.7295000000000007</v>
      </c>
      <c r="D232" s="181">
        <f t="shared" si="14"/>
        <v>0.24200000000000088</v>
      </c>
      <c r="N232" s="181">
        <v>0</v>
      </c>
    </row>
    <row r="233" spans="1:14" x14ac:dyDescent="0.25">
      <c r="A233" s="181">
        <f>curves!H227</f>
        <v>4.5225</v>
      </c>
      <c r="B233" s="181">
        <v>4.7275</v>
      </c>
      <c r="D233" s="181">
        <f t="shared" si="14"/>
        <v>0.20500000000000007</v>
      </c>
      <c r="N233" s="181">
        <v>0</v>
      </c>
    </row>
    <row r="234" spans="1:14" x14ac:dyDescent="0.25">
      <c r="A234" s="181">
        <f>curves!H228</f>
        <v>4.5625</v>
      </c>
      <c r="B234" s="181">
        <v>4.7675000000000001</v>
      </c>
      <c r="D234" s="181">
        <f t="shared" si="14"/>
        <v>0.20500000000000007</v>
      </c>
      <c r="N234" s="181">
        <v>0</v>
      </c>
    </row>
    <row r="235" spans="1:14" x14ac:dyDescent="0.25">
      <c r="A235" s="181">
        <f>curves!H229</f>
        <v>4.6025</v>
      </c>
      <c r="B235" s="181">
        <v>4.8095000000000008</v>
      </c>
      <c r="D235" s="181">
        <f t="shared" si="14"/>
        <v>0.20700000000000074</v>
      </c>
      <c r="N235" s="181">
        <v>0</v>
      </c>
    </row>
    <row r="236" spans="1:14" x14ac:dyDescent="0.25">
      <c r="A236" s="181">
        <f>curves!H230</f>
        <v>4.5975000000000001</v>
      </c>
      <c r="B236" s="181">
        <v>4.8515000000000006</v>
      </c>
      <c r="D236" s="181">
        <f t="shared" si="14"/>
        <v>0.25400000000000045</v>
      </c>
      <c r="N236" s="181">
        <v>0</v>
      </c>
    </row>
    <row r="237" spans="1:14" x14ac:dyDescent="0.25">
      <c r="A237" s="181">
        <f>curves!H231</f>
        <v>4.6224999999999996</v>
      </c>
      <c r="B237" s="181">
        <v>4.8345000000000002</v>
      </c>
      <c r="D237" s="181">
        <f t="shared" si="14"/>
        <v>0.21200000000000063</v>
      </c>
      <c r="N237" s="181">
        <v>0</v>
      </c>
    </row>
    <row r="238" spans="1:14" x14ac:dyDescent="0.25">
      <c r="A238" s="181">
        <f>curves!H232</f>
        <v>4.7744999999999997</v>
      </c>
      <c r="B238" s="181">
        <v>4.8475000000000001</v>
      </c>
      <c r="D238" s="181">
        <f t="shared" si="14"/>
        <v>7.3000000000000398E-2</v>
      </c>
      <c r="N238" s="181">
        <v>0</v>
      </c>
    </row>
    <row r="239" spans="1:14" x14ac:dyDescent="0.25">
      <c r="A239" s="181">
        <f>curves!H233</f>
        <v>4.9175000000000004</v>
      </c>
      <c r="B239" s="181">
        <v>4.9995000000000003</v>
      </c>
      <c r="D239" s="181">
        <f t="shared" si="14"/>
        <v>8.1999999999999851E-2</v>
      </c>
      <c r="N239" s="181">
        <v>0</v>
      </c>
    </row>
    <row r="240" spans="1:14" x14ac:dyDescent="0.25">
      <c r="A240" s="181">
        <f>curves!H234</f>
        <v>4.9775</v>
      </c>
      <c r="B240" s="181">
        <v>5.1595000000000013</v>
      </c>
      <c r="D240" s="181">
        <f t="shared" si="14"/>
        <v>0.18200000000000127</v>
      </c>
      <c r="N240" s="181">
        <v>0</v>
      </c>
    </row>
    <row r="241" spans="1:14" x14ac:dyDescent="0.25">
      <c r="A241" s="181">
        <f>curves!H235</f>
        <v>4.8925000000000001</v>
      </c>
      <c r="B241" s="181">
        <v>5.2220000000000013</v>
      </c>
      <c r="D241" s="181">
        <f t="shared" si="14"/>
        <v>0.32950000000000124</v>
      </c>
      <c r="N241" s="181">
        <v>0</v>
      </c>
    </row>
    <row r="242" spans="1:14" x14ac:dyDescent="0.25">
      <c r="A242" s="181">
        <f>curves!H236</f>
        <v>4.7625000000000002</v>
      </c>
      <c r="B242" s="181">
        <v>5.1420000000000012</v>
      </c>
      <c r="D242" s="181">
        <f t="shared" si="14"/>
        <v>0.37950000000000106</v>
      </c>
      <c r="N242" s="181">
        <v>0</v>
      </c>
    </row>
    <row r="243" spans="1:14" x14ac:dyDescent="0.25">
      <c r="A243" s="181">
        <f>curves!H237</f>
        <v>4.5774999999999997</v>
      </c>
      <c r="B243" s="181">
        <v>5.0120000000000005</v>
      </c>
      <c r="D243" s="181">
        <f t="shared" si="14"/>
        <v>0.43450000000000077</v>
      </c>
      <c r="N243" s="181">
        <v>0</v>
      </c>
    </row>
    <row r="244" spans="1:14" x14ac:dyDescent="0.25">
      <c r="A244" s="181">
        <f>curves!H238</f>
        <v>4.5724999999999998</v>
      </c>
      <c r="B244" s="181">
        <v>4.8270000000000008</v>
      </c>
      <c r="D244" s="181">
        <f t="shared" si="14"/>
        <v>0.25450000000000106</v>
      </c>
      <c r="N244" s="181">
        <v>0</v>
      </c>
    </row>
    <row r="245" spans="1:14" x14ac:dyDescent="0.25">
      <c r="A245" s="181">
        <f>curves!H239</f>
        <v>4.6074999999999999</v>
      </c>
      <c r="B245" s="181">
        <v>4.8250000000000002</v>
      </c>
      <c r="D245" s="181">
        <f t="shared" si="14"/>
        <v>0.21750000000000025</v>
      </c>
      <c r="N245" s="181">
        <v>0</v>
      </c>
    </row>
    <row r="246" spans="1:14" x14ac:dyDescent="0.25">
      <c r="A246" s="181">
        <f>curves!H240</f>
        <v>4.6475</v>
      </c>
      <c r="B246" s="181">
        <v>4.8650000000000002</v>
      </c>
      <c r="D246" s="181">
        <f t="shared" si="14"/>
        <v>0.21750000000000025</v>
      </c>
      <c r="N246" s="181">
        <v>0</v>
      </c>
    </row>
    <row r="247" spans="1:14" x14ac:dyDescent="0.25">
      <c r="A247" s="181">
        <f>curves!H241</f>
        <v>4.6875</v>
      </c>
      <c r="B247" s="181">
        <v>4.9070000000000009</v>
      </c>
      <c r="D247" s="181">
        <f t="shared" si="14"/>
        <v>0.21950000000000092</v>
      </c>
      <c r="N247" s="181">
        <v>0</v>
      </c>
    </row>
    <row r="248" spans="1:14" x14ac:dyDescent="0.25">
      <c r="A248" s="181">
        <f>curves!H242</f>
        <v>4.6825000000000001</v>
      </c>
      <c r="B248" s="181">
        <v>4.9490000000000007</v>
      </c>
      <c r="D248" s="181">
        <f t="shared" si="14"/>
        <v>0.26650000000000063</v>
      </c>
      <c r="N248" s="181">
        <v>0</v>
      </c>
    </row>
    <row r="249" spans="1:14" x14ac:dyDescent="0.25">
      <c r="A249" s="181">
        <f>curves!H243</f>
        <v>4.7074999999999996</v>
      </c>
      <c r="B249" s="181">
        <v>4.9320000000000004</v>
      </c>
      <c r="D249" s="181">
        <f t="shared" si="14"/>
        <v>0.22450000000000081</v>
      </c>
      <c r="N249" s="181">
        <v>0</v>
      </c>
    </row>
    <row r="250" spans="1:14" x14ac:dyDescent="0.25">
      <c r="A250" s="181">
        <f>curves!H244</f>
        <v>4.8594999999999997</v>
      </c>
      <c r="B250" s="181">
        <v>4.9450000000000003</v>
      </c>
      <c r="D250" s="181">
        <f t="shared" si="14"/>
        <v>8.5500000000000576E-2</v>
      </c>
      <c r="N250" s="181">
        <v>0</v>
      </c>
    </row>
    <row r="251" spans="1:14" x14ac:dyDescent="0.25">
      <c r="A251" s="181">
        <f>curves!H245</f>
        <v>5.0025000000000004</v>
      </c>
      <c r="B251" s="181">
        <v>5.0970000000000004</v>
      </c>
      <c r="D251" s="181">
        <f t="shared" si="14"/>
        <v>9.4500000000000028E-2</v>
      </c>
      <c r="N251" s="181">
        <v>0</v>
      </c>
    </row>
    <row r="252" spans="1:14" x14ac:dyDescent="0.25">
      <c r="A252" s="181">
        <f>curves!H246</f>
        <v>5.0625</v>
      </c>
      <c r="B252" s="181">
        <v>5.2570000000000014</v>
      </c>
      <c r="D252" s="181">
        <f t="shared" si="14"/>
        <v>0.19450000000000145</v>
      </c>
      <c r="N252" s="181">
        <v>0</v>
      </c>
    </row>
    <row r="253" spans="1:14" x14ac:dyDescent="0.25">
      <c r="A253" s="181">
        <f>curves!H247</f>
        <v>4.9775</v>
      </c>
      <c r="B253" s="181">
        <v>5.3195000000000014</v>
      </c>
      <c r="D253" s="181">
        <f t="shared" si="14"/>
        <v>0.34200000000000141</v>
      </c>
      <c r="N253" s="181">
        <v>0</v>
      </c>
    </row>
    <row r="254" spans="1:14" x14ac:dyDescent="0.25">
      <c r="A254" s="181">
        <f>curves!H248</f>
        <v>4.8475000000000001</v>
      </c>
      <c r="B254" s="181">
        <v>5.2395000000000014</v>
      </c>
      <c r="D254" s="181">
        <f t="shared" si="14"/>
        <v>0.39200000000000124</v>
      </c>
      <c r="N254" s="181">
        <v>0</v>
      </c>
    </row>
    <row r="255" spans="1:14" x14ac:dyDescent="0.25">
      <c r="A255" s="181">
        <f>curves!H249</f>
        <v>4.6624999999999996</v>
      </c>
      <c r="B255" s="181">
        <v>5.1095000000000006</v>
      </c>
      <c r="D255" s="181">
        <f t="shared" si="14"/>
        <v>0.44700000000000095</v>
      </c>
      <c r="N255" s="181">
        <v>0</v>
      </c>
    </row>
    <row r="256" spans="1:14" x14ac:dyDescent="0.25">
      <c r="A256" s="181">
        <f>curves!H250</f>
        <v>4.6574999999999998</v>
      </c>
      <c r="B256" s="181">
        <v>4.924500000000001</v>
      </c>
      <c r="D256" s="181">
        <f t="shared" si="14"/>
        <v>0.26700000000000124</v>
      </c>
      <c r="N256" s="181">
        <v>0</v>
      </c>
    </row>
    <row r="257" spans="1:14" x14ac:dyDescent="0.25">
      <c r="A257" s="181">
        <f>curves!H251</f>
        <v>4.6924999999999999</v>
      </c>
      <c r="B257" s="181">
        <v>4.9225000000000003</v>
      </c>
      <c r="D257" s="181">
        <f t="shared" si="14"/>
        <v>0.23000000000000043</v>
      </c>
      <c r="N257" s="181">
        <v>0</v>
      </c>
    </row>
    <row r="258" spans="1:14" x14ac:dyDescent="0.25">
      <c r="A258" s="181">
        <f>curves!H252</f>
        <v>4.7324999999999999</v>
      </c>
      <c r="B258" s="181">
        <v>4.9625000000000004</v>
      </c>
      <c r="D258" s="181">
        <f t="shared" si="14"/>
        <v>0.23000000000000043</v>
      </c>
      <c r="N258" s="181">
        <v>0</v>
      </c>
    </row>
    <row r="259" spans="1:14" x14ac:dyDescent="0.25">
      <c r="A259" s="181">
        <f>curves!H253</f>
        <v>4.7725</v>
      </c>
      <c r="B259" s="181">
        <v>5.0045000000000011</v>
      </c>
      <c r="D259" s="181">
        <f t="shared" si="14"/>
        <v>0.23200000000000109</v>
      </c>
      <c r="N259" s="181">
        <v>0</v>
      </c>
    </row>
    <row r="260" spans="1:14" x14ac:dyDescent="0.25">
      <c r="A260" s="181">
        <f>curves!H254</f>
        <v>4.7675000000000001</v>
      </c>
      <c r="B260" s="181">
        <v>5.0465000000000009</v>
      </c>
      <c r="D260" s="181">
        <f t="shared" si="14"/>
        <v>0.2790000000000008</v>
      </c>
      <c r="N260" s="181">
        <v>0</v>
      </c>
    </row>
    <row r="261" spans="1:14" x14ac:dyDescent="0.25">
      <c r="A261" s="181">
        <f>curves!H255</f>
        <v>4.7925000000000004</v>
      </c>
      <c r="B261" s="181">
        <v>5.0295000000000005</v>
      </c>
      <c r="D261" s="181">
        <f t="shared" si="14"/>
        <v>0.2370000000000001</v>
      </c>
      <c r="N261" s="181">
        <v>0</v>
      </c>
    </row>
    <row r="262" spans="1:14" x14ac:dyDescent="0.25">
      <c r="A262" s="181">
        <f>curves!H256</f>
        <v>4.9444999999999997</v>
      </c>
      <c r="B262" s="181">
        <v>5.0425000000000004</v>
      </c>
      <c r="D262" s="181">
        <f t="shared" si="14"/>
        <v>9.8000000000000753E-2</v>
      </c>
      <c r="N262" s="181">
        <v>0</v>
      </c>
    </row>
    <row r="263" spans="1:14" x14ac:dyDescent="0.25">
      <c r="A263" s="181">
        <f>curves!H257</f>
        <v>5.0875000000000004</v>
      </c>
      <c r="B263" s="181">
        <v>5.1945000000000006</v>
      </c>
      <c r="D263" s="181">
        <f t="shared" si="14"/>
        <v>0.10700000000000021</v>
      </c>
      <c r="N263" s="181">
        <v>0</v>
      </c>
    </row>
    <row r="264" spans="1:14" x14ac:dyDescent="0.25">
      <c r="A264" s="181">
        <f>curves!H258</f>
        <v>5.1475</v>
      </c>
      <c r="B264" s="181">
        <v>5.3545000000000016</v>
      </c>
      <c r="D264" s="181">
        <f t="shared" si="14"/>
        <v>0.20700000000000163</v>
      </c>
      <c r="N264" s="181">
        <v>0</v>
      </c>
    </row>
    <row r="265" spans="1:14" x14ac:dyDescent="0.25">
      <c r="A265" s="181">
        <f>curves!H259</f>
        <v>5.0625</v>
      </c>
      <c r="B265" s="181">
        <v>5.4170000000000016</v>
      </c>
      <c r="D265" s="181">
        <f t="shared" si="14"/>
        <v>0.35450000000000159</v>
      </c>
      <c r="N265" s="181">
        <v>0</v>
      </c>
    </row>
    <row r="266" spans="1:14" x14ac:dyDescent="0.25">
      <c r="A266" s="181">
        <f>curves!H260</f>
        <v>4.9325000000000001</v>
      </c>
      <c r="B266" s="181">
        <v>5.3370000000000015</v>
      </c>
      <c r="D266" s="181">
        <f t="shared" si="14"/>
        <v>0.40450000000000141</v>
      </c>
      <c r="N266" s="181">
        <v>0</v>
      </c>
    </row>
    <row r="267" spans="1:14" x14ac:dyDescent="0.25">
      <c r="A267" s="181">
        <f>curves!H261</f>
        <v>4.7474999999999996</v>
      </c>
      <c r="B267" s="181">
        <v>5.2070000000000007</v>
      </c>
      <c r="D267" s="181">
        <f t="shared" si="14"/>
        <v>0.45950000000000113</v>
      </c>
      <c r="N267" s="181">
        <v>0</v>
      </c>
    </row>
    <row r="268" spans="1:14" x14ac:dyDescent="0.25">
      <c r="A268" s="181">
        <f>curves!H262</f>
        <v>4.7424999999999997</v>
      </c>
      <c r="B268" s="181">
        <v>5.0220000000000011</v>
      </c>
      <c r="D268" s="181">
        <f t="shared" si="14"/>
        <v>0.27950000000000141</v>
      </c>
      <c r="N268" s="181">
        <v>0</v>
      </c>
    </row>
    <row r="269" spans="1:14" x14ac:dyDescent="0.25">
      <c r="A269" s="181">
        <f>curves!H263</f>
        <v>4.7774999999999999</v>
      </c>
      <c r="B269" s="181">
        <v>5.0199999999999996</v>
      </c>
      <c r="D269" s="181">
        <f t="shared" ref="D269:D298" si="16">B269-A269</f>
        <v>0.24249999999999972</v>
      </c>
      <c r="N269" s="181">
        <v>0</v>
      </c>
    </row>
    <row r="270" spans="1:14" x14ac:dyDescent="0.25">
      <c r="A270" s="181">
        <f>curves!H264</f>
        <v>4.8174999999999999</v>
      </c>
      <c r="B270" s="181">
        <v>5.0599999999999996</v>
      </c>
      <c r="D270" s="181">
        <f t="shared" si="16"/>
        <v>0.24249999999999972</v>
      </c>
      <c r="N270" s="181">
        <v>0</v>
      </c>
    </row>
    <row r="271" spans="1:14" x14ac:dyDescent="0.25">
      <c r="A271" s="181">
        <f>curves!H265</f>
        <v>4.8574999999999999</v>
      </c>
      <c r="B271" s="181">
        <v>5.1020000000000012</v>
      </c>
      <c r="D271" s="181">
        <f t="shared" si="16"/>
        <v>0.24450000000000127</v>
      </c>
      <c r="N271" s="181">
        <v>0</v>
      </c>
    </row>
    <row r="272" spans="1:14" x14ac:dyDescent="0.25">
      <c r="A272" s="181">
        <f>curves!H266</f>
        <v>4.8525</v>
      </c>
      <c r="B272" s="181">
        <v>5.144000000000001</v>
      </c>
      <c r="D272" s="181">
        <f t="shared" si="16"/>
        <v>0.29150000000000098</v>
      </c>
      <c r="N272" s="181">
        <v>0</v>
      </c>
    </row>
    <row r="273" spans="1:14" x14ac:dyDescent="0.25">
      <c r="A273" s="181">
        <f>curves!H267</f>
        <v>4.8775000000000004</v>
      </c>
      <c r="B273" s="181">
        <v>5.1270000000000007</v>
      </c>
      <c r="D273" s="181">
        <f t="shared" si="16"/>
        <v>0.24950000000000028</v>
      </c>
      <c r="N273" s="181">
        <v>0</v>
      </c>
    </row>
    <row r="274" spans="1:14" x14ac:dyDescent="0.25">
      <c r="A274" s="181">
        <f>curves!H268</f>
        <v>5.0294999999999996</v>
      </c>
      <c r="B274" s="181">
        <v>5.14</v>
      </c>
      <c r="D274" s="181">
        <f t="shared" si="16"/>
        <v>0.11050000000000004</v>
      </c>
      <c r="N274" s="181">
        <v>0</v>
      </c>
    </row>
    <row r="275" spans="1:14" x14ac:dyDescent="0.25">
      <c r="A275" s="181">
        <f>curves!H269</f>
        <v>5.1725000000000003</v>
      </c>
      <c r="B275" s="181">
        <v>5.2920000000000007</v>
      </c>
      <c r="D275" s="181">
        <f t="shared" si="16"/>
        <v>0.11950000000000038</v>
      </c>
      <c r="N275" s="181">
        <v>0</v>
      </c>
    </row>
    <row r="276" spans="1:14" x14ac:dyDescent="0.25">
      <c r="A276" s="181">
        <f>curves!H270</f>
        <v>5.2324999999999999</v>
      </c>
      <c r="B276" s="181">
        <v>5.4520000000000017</v>
      </c>
      <c r="D276" s="181">
        <f t="shared" si="16"/>
        <v>0.2195000000000018</v>
      </c>
      <c r="N276" s="181">
        <v>0</v>
      </c>
    </row>
    <row r="277" spans="1:14" x14ac:dyDescent="0.25">
      <c r="A277" s="181">
        <f>curves!H271</f>
        <v>5.1475</v>
      </c>
      <c r="B277" s="181">
        <v>5.5145000000000017</v>
      </c>
      <c r="D277" s="181">
        <f t="shared" si="16"/>
        <v>0.36700000000000177</v>
      </c>
      <c r="N277" s="181">
        <v>0</v>
      </c>
    </row>
    <row r="278" spans="1:14" x14ac:dyDescent="0.25">
      <c r="A278" s="181">
        <f>curves!H272</f>
        <v>5.0175000000000001</v>
      </c>
      <c r="B278" s="181">
        <v>5.4345000000000017</v>
      </c>
      <c r="D278" s="181">
        <f t="shared" si="16"/>
        <v>0.41700000000000159</v>
      </c>
      <c r="N278" s="181">
        <v>0</v>
      </c>
    </row>
    <row r="279" spans="1:14" x14ac:dyDescent="0.25">
      <c r="A279" s="181">
        <f>curves!H273</f>
        <v>4.8324999999999996</v>
      </c>
      <c r="B279" s="181">
        <v>5.3045000000000009</v>
      </c>
      <c r="D279" s="181">
        <f t="shared" si="16"/>
        <v>0.47200000000000131</v>
      </c>
      <c r="N279" s="181">
        <v>0</v>
      </c>
    </row>
    <row r="280" spans="1:14" x14ac:dyDescent="0.25">
      <c r="A280" s="181">
        <f>curves!H274</f>
        <v>4.8274999999999997</v>
      </c>
      <c r="B280" s="181">
        <v>5.1195000000000013</v>
      </c>
      <c r="D280" s="181">
        <f t="shared" si="16"/>
        <v>0.29200000000000159</v>
      </c>
      <c r="N280" s="181">
        <v>0</v>
      </c>
    </row>
    <row r="281" spans="1:14" x14ac:dyDescent="0.25">
      <c r="A281" s="181">
        <f>curves!H275</f>
        <v>4.8624999999999998</v>
      </c>
      <c r="B281" s="181">
        <v>5.1174999999999997</v>
      </c>
      <c r="D281" s="181">
        <f t="shared" si="16"/>
        <v>0.25499999999999989</v>
      </c>
      <c r="N281" s="181">
        <v>0</v>
      </c>
    </row>
    <row r="282" spans="1:14" x14ac:dyDescent="0.25">
      <c r="A282" s="181">
        <f>curves!H276</f>
        <v>4.9024999999999999</v>
      </c>
      <c r="B282" s="181">
        <v>5.1574999999999998</v>
      </c>
      <c r="D282" s="181">
        <f t="shared" si="16"/>
        <v>0.25499999999999989</v>
      </c>
      <c r="N282" s="181">
        <v>0</v>
      </c>
    </row>
    <row r="283" spans="1:14" x14ac:dyDescent="0.25">
      <c r="A283" s="181">
        <f>curves!H277</f>
        <v>4.9424999999999999</v>
      </c>
      <c r="B283" s="181">
        <v>5.1995000000000013</v>
      </c>
      <c r="D283" s="181">
        <f t="shared" si="16"/>
        <v>0.25700000000000145</v>
      </c>
      <c r="N283" s="181">
        <v>0</v>
      </c>
    </row>
    <row r="284" spans="1:14" x14ac:dyDescent="0.25">
      <c r="A284" s="181">
        <f>curves!H278</f>
        <v>4.9375</v>
      </c>
      <c r="B284" s="181">
        <v>5.2415000000000012</v>
      </c>
      <c r="D284" s="181">
        <f t="shared" si="16"/>
        <v>0.30400000000000116</v>
      </c>
      <c r="N284" s="181">
        <v>0</v>
      </c>
    </row>
    <row r="285" spans="1:14" x14ac:dyDescent="0.25">
      <c r="A285" s="181">
        <f>curves!H279</f>
        <v>4.9625000000000004</v>
      </c>
      <c r="B285" s="181">
        <v>5.2245000000000008</v>
      </c>
      <c r="D285" s="181">
        <f t="shared" si="16"/>
        <v>0.26200000000000045</v>
      </c>
      <c r="N285" s="181">
        <v>0</v>
      </c>
    </row>
    <row r="286" spans="1:14" x14ac:dyDescent="0.25">
      <c r="A286" s="181">
        <f>curves!H280</f>
        <v>5.1144999999999996</v>
      </c>
      <c r="B286" s="181">
        <v>5.2374999999999998</v>
      </c>
      <c r="D286" s="181">
        <f t="shared" si="16"/>
        <v>0.12300000000000022</v>
      </c>
      <c r="N286" s="181">
        <v>0</v>
      </c>
    </row>
    <row r="287" spans="1:14" x14ac:dyDescent="0.25">
      <c r="A287" s="181">
        <f>curves!H281</f>
        <v>5.2575000000000003</v>
      </c>
      <c r="B287" s="181">
        <v>5.3895000000000008</v>
      </c>
      <c r="D287" s="181">
        <f t="shared" si="16"/>
        <v>0.13200000000000056</v>
      </c>
      <c r="N287" s="181">
        <v>0</v>
      </c>
    </row>
    <row r="288" spans="1:14" x14ac:dyDescent="0.25">
      <c r="A288" s="181">
        <f>curves!H282</f>
        <v>0</v>
      </c>
      <c r="B288" s="181">
        <v>5.5495000000000019</v>
      </c>
      <c r="D288" s="181">
        <f t="shared" si="16"/>
        <v>5.5495000000000019</v>
      </c>
      <c r="N288" s="181">
        <v>0</v>
      </c>
    </row>
    <row r="289" spans="1:14" x14ac:dyDescent="0.25">
      <c r="A289" s="181">
        <f>curves!H283</f>
        <v>0</v>
      </c>
      <c r="B289" s="181">
        <v>5.6120000000000019</v>
      </c>
      <c r="D289" s="181">
        <f t="shared" si="16"/>
        <v>5.6120000000000019</v>
      </c>
      <c r="N289" s="181">
        <v>0</v>
      </c>
    </row>
    <row r="290" spans="1:14" x14ac:dyDescent="0.25">
      <c r="A290" s="181">
        <f>curves!H284</f>
        <v>0</v>
      </c>
      <c r="B290" s="181">
        <v>5.5320000000000018</v>
      </c>
      <c r="D290" s="181">
        <f t="shared" si="16"/>
        <v>5.5320000000000018</v>
      </c>
      <c r="N290" s="181">
        <v>0</v>
      </c>
    </row>
    <row r="291" spans="1:14" x14ac:dyDescent="0.25">
      <c r="A291" s="181">
        <f>curves!H285</f>
        <v>0</v>
      </c>
      <c r="B291" s="181">
        <v>5.402000000000001</v>
      </c>
      <c r="D291" s="181">
        <f t="shared" si="16"/>
        <v>5.402000000000001</v>
      </c>
      <c r="N291" s="181">
        <v>0</v>
      </c>
    </row>
    <row r="292" spans="1:14" x14ac:dyDescent="0.25">
      <c r="A292" s="181">
        <f>curves!H286</f>
        <v>0</v>
      </c>
      <c r="B292" s="181">
        <v>5.2170000000000014</v>
      </c>
      <c r="D292" s="181">
        <f t="shared" si="16"/>
        <v>5.2170000000000014</v>
      </c>
      <c r="N292" s="181">
        <v>0</v>
      </c>
    </row>
    <row r="293" spans="1:14" x14ac:dyDescent="0.25">
      <c r="A293" s="181">
        <f>curves!H287</f>
        <v>0</v>
      </c>
      <c r="B293" s="181">
        <v>5.2149999999999999</v>
      </c>
      <c r="D293" s="181">
        <f t="shared" si="16"/>
        <v>5.2149999999999999</v>
      </c>
      <c r="N293" s="181">
        <v>0</v>
      </c>
    </row>
    <row r="294" spans="1:14" x14ac:dyDescent="0.25">
      <c r="A294" s="181">
        <f>curves!H288</f>
        <v>0</v>
      </c>
      <c r="B294" s="181">
        <v>5.2549999999999999</v>
      </c>
      <c r="D294" s="181">
        <f t="shared" si="16"/>
        <v>5.2549999999999999</v>
      </c>
      <c r="N294" s="181">
        <v>0</v>
      </c>
    </row>
    <row r="295" spans="1:14" x14ac:dyDescent="0.25">
      <c r="A295" s="181">
        <f>curves!H289</f>
        <v>0</v>
      </c>
      <c r="B295" s="181">
        <v>5.9874999999999998</v>
      </c>
      <c r="D295" s="181">
        <f t="shared" si="16"/>
        <v>5.9874999999999998</v>
      </c>
      <c r="N295" s="181">
        <v>0</v>
      </c>
    </row>
    <row r="296" spans="1:14" x14ac:dyDescent="0.25">
      <c r="A296" s="181">
        <f>curves!H290</f>
        <v>0</v>
      </c>
      <c r="B296" s="181">
        <v>5.238999999999999</v>
      </c>
      <c r="D296" s="181">
        <f t="shared" si="16"/>
        <v>5.238999999999999</v>
      </c>
      <c r="N296" s="181">
        <v>0</v>
      </c>
    </row>
    <row r="297" spans="1:14" x14ac:dyDescent="0.25">
      <c r="A297" s="181">
        <f>curves!H291</f>
        <v>0</v>
      </c>
      <c r="B297" s="181">
        <v>4.822000000000001</v>
      </c>
      <c r="D297" s="181">
        <f t="shared" si="16"/>
        <v>4.822000000000001</v>
      </c>
      <c r="N297" s="181">
        <v>0</v>
      </c>
    </row>
    <row r="298" spans="1:14" x14ac:dyDescent="0.25">
      <c r="A298" s="181">
        <f>curves!H292</f>
        <v>0</v>
      </c>
      <c r="B298" s="181">
        <v>5.1160000000000032</v>
      </c>
      <c r="D298" s="181">
        <f t="shared" si="16"/>
        <v>5.1160000000000032</v>
      </c>
      <c r="N298" s="181">
        <v>0</v>
      </c>
    </row>
    <row r="299" spans="1:14" x14ac:dyDescent="0.25">
      <c r="A299" s="181">
        <f>curves!H293</f>
        <v>0</v>
      </c>
      <c r="B299" s="181">
        <v>4.8730000000000002</v>
      </c>
      <c r="N299" s="181">
        <v>0</v>
      </c>
    </row>
    <row r="300" spans="1:14" x14ac:dyDescent="0.25">
      <c r="A300" s="181">
        <f>curves!H294</f>
        <v>0</v>
      </c>
      <c r="B300" s="181">
        <v>5.6</v>
      </c>
      <c r="N300" s="181">
        <v>0</v>
      </c>
    </row>
    <row r="301" spans="1:14" x14ac:dyDescent="0.25">
      <c r="A301" s="181">
        <f>curves!H295</f>
        <v>0</v>
      </c>
      <c r="B301" s="181">
        <v>5.8715000000000037</v>
      </c>
      <c r="N301" s="181">
        <v>0</v>
      </c>
    </row>
    <row r="302" spans="1:14" x14ac:dyDescent="0.25">
      <c r="A302" s="181">
        <f>curves!H296</f>
        <v>0</v>
      </c>
      <c r="B302" s="181">
        <v>6.0269999999999966</v>
      </c>
      <c r="N302" s="181">
        <v>0</v>
      </c>
    </row>
    <row r="303" spans="1:14" x14ac:dyDescent="0.25">
      <c r="A303" s="181">
        <f>curves!H297</f>
        <v>0</v>
      </c>
      <c r="B303" s="181">
        <v>5.5425000000000058</v>
      </c>
      <c r="N303" s="181">
        <v>0</v>
      </c>
    </row>
    <row r="304" spans="1:14" x14ac:dyDescent="0.25">
      <c r="A304" s="181">
        <f>curves!H298</f>
        <v>0</v>
      </c>
      <c r="B304" s="181">
        <v>5.4854999999999965</v>
      </c>
      <c r="N304" s="181">
        <v>0</v>
      </c>
    </row>
    <row r="305" spans="1:14" x14ac:dyDescent="0.25">
      <c r="A305" s="181">
        <f>curves!H299</f>
        <v>0</v>
      </c>
      <c r="B305" s="181">
        <v>5.4234999999999953</v>
      </c>
      <c r="N305" s="181">
        <v>0</v>
      </c>
    </row>
    <row r="306" spans="1:14" x14ac:dyDescent="0.25">
      <c r="A306" s="181">
        <f>curves!H300</f>
        <v>0</v>
      </c>
      <c r="B306" s="181">
        <v>5.4035000000000029</v>
      </c>
      <c r="N306" s="181">
        <v>0</v>
      </c>
    </row>
    <row r="307" spans="1:14" x14ac:dyDescent="0.25">
      <c r="A307" s="181">
        <f>curves!H301</f>
        <v>0</v>
      </c>
      <c r="B307" s="181">
        <v>5.4494999999999951</v>
      </c>
      <c r="N307" s="181">
        <v>0</v>
      </c>
    </row>
    <row r="308" spans="1:14" x14ac:dyDescent="0.25">
      <c r="A308" s="181">
        <f>curves!H302</f>
        <v>0</v>
      </c>
      <c r="B308" s="181">
        <v>4.6244999999999976</v>
      </c>
      <c r="N308" s="181">
        <v>0</v>
      </c>
    </row>
    <row r="309" spans="1:14" x14ac:dyDescent="0.25">
      <c r="A309" s="181">
        <f>curves!H303</f>
        <v>0</v>
      </c>
      <c r="B309" s="181">
        <v>5.0804999999999962</v>
      </c>
      <c r="N309" s="181">
        <v>0</v>
      </c>
    </row>
    <row r="310" spans="1:14" x14ac:dyDescent="0.25">
      <c r="A310" s="181">
        <f>curves!H304</f>
        <v>0</v>
      </c>
      <c r="B310" s="181">
        <v>5.1749999999999998</v>
      </c>
      <c r="N310" s="181">
        <v>0</v>
      </c>
    </row>
    <row r="311" spans="1:14" x14ac:dyDescent="0.25">
      <c r="A311" s="181">
        <f>curves!H305</f>
        <v>0</v>
      </c>
      <c r="B311" s="181">
        <v>4.1519999999999984</v>
      </c>
      <c r="N311" s="181">
        <v>0</v>
      </c>
    </row>
    <row r="312" spans="1:14" x14ac:dyDescent="0.25">
      <c r="A312" s="181">
        <f>curves!H306</f>
        <v>0</v>
      </c>
      <c r="B312" s="181">
        <v>4.878999999999996</v>
      </c>
      <c r="N312" s="181">
        <v>0</v>
      </c>
    </row>
    <row r="313" spans="1:14" x14ac:dyDescent="0.25">
      <c r="N313" s="181">
        <v>0</v>
      </c>
    </row>
    <row r="314" spans="1:14" x14ac:dyDescent="0.25">
      <c r="N314" s="181">
        <v>0</v>
      </c>
    </row>
    <row r="315" spans="1:14" x14ac:dyDescent="0.25">
      <c r="N315" s="181">
        <v>0</v>
      </c>
    </row>
    <row r="316" spans="1:14" x14ac:dyDescent="0.25">
      <c r="N316" s="181">
        <v>0</v>
      </c>
    </row>
    <row r="317" spans="1:14" x14ac:dyDescent="0.25">
      <c r="N317" s="181">
        <v>0</v>
      </c>
    </row>
    <row r="318" spans="1:14" x14ac:dyDescent="0.25">
      <c r="N318" s="181">
        <v>0</v>
      </c>
    </row>
    <row r="319" spans="1:14" x14ac:dyDescent="0.25">
      <c r="N319" s="181">
        <v>0</v>
      </c>
    </row>
    <row r="320" spans="1:14" x14ac:dyDescent="0.25">
      <c r="N320" s="181">
        <v>0</v>
      </c>
    </row>
    <row r="321" spans="14:14" x14ac:dyDescent="0.25">
      <c r="N321" s="181">
        <v>0</v>
      </c>
    </row>
    <row r="322" spans="14:14" x14ac:dyDescent="0.25">
      <c r="N322" s="181">
        <v>0</v>
      </c>
    </row>
    <row r="323" spans="14:14" x14ac:dyDescent="0.25">
      <c r="N323" s="181">
        <v>0</v>
      </c>
    </row>
    <row r="324" spans="14:14" x14ac:dyDescent="0.25">
      <c r="N324" s="181">
        <v>0</v>
      </c>
    </row>
    <row r="325" spans="14:14" x14ac:dyDescent="0.25">
      <c r="N325" s="181">
        <v>0</v>
      </c>
    </row>
    <row r="326" spans="14:14" x14ac:dyDescent="0.25">
      <c r="N326" s="181">
        <v>0</v>
      </c>
    </row>
    <row r="327" spans="14:14" x14ac:dyDescent="0.25">
      <c r="N327" s="181">
        <v>0</v>
      </c>
    </row>
    <row r="328" spans="14:14" x14ac:dyDescent="0.25">
      <c r="N328" s="181">
        <v>0</v>
      </c>
    </row>
    <row r="329" spans="14:14" x14ac:dyDescent="0.25">
      <c r="N329" s="181">
        <v>0</v>
      </c>
    </row>
    <row r="330" spans="14:14" x14ac:dyDescent="0.25">
      <c r="N330" s="181">
        <v>0</v>
      </c>
    </row>
    <row r="331" spans="14:14" x14ac:dyDescent="0.25">
      <c r="N331" s="181">
        <v>0</v>
      </c>
    </row>
    <row r="332" spans="14:14" x14ac:dyDescent="0.25">
      <c r="N332" s="181">
        <v>0</v>
      </c>
    </row>
    <row r="333" spans="14:14" x14ac:dyDescent="0.25">
      <c r="N333" s="181">
        <v>0</v>
      </c>
    </row>
    <row r="334" spans="14:14" x14ac:dyDescent="0.25">
      <c r="N334" s="181">
        <v>0</v>
      </c>
    </row>
    <row r="335" spans="14:14" x14ac:dyDescent="0.25">
      <c r="N335" s="181">
        <v>0</v>
      </c>
    </row>
    <row r="336" spans="14:14" x14ac:dyDescent="0.25">
      <c r="N336" s="181">
        <v>0</v>
      </c>
    </row>
    <row r="337" spans="14:14" x14ac:dyDescent="0.25">
      <c r="N337" s="181">
        <v>0</v>
      </c>
    </row>
    <row r="338" spans="14:14" x14ac:dyDescent="0.25">
      <c r="N338" s="181">
        <v>0</v>
      </c>
    </row>
    <row r="339" spans="14:14" x14ac:dyDescent="0.25">
      <c r="N339" s="181">
        <v>0</v>
      </c>
    </row>
    <row r="340" spans="14:14" x14ac:dyDescent="0.25">
      <c r="N340" s="181">
        <v>0</v>
      </c>
    </row>
    <row r="341" spans="14:14" x14ac:dyDescent="0.25">
      <c r="N341" s="181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484"/>
  <sheetViews>
    <sheetView topLeftCell="A3" workbookViewId="0">
      <selection activeCell="H4" sqref="H4"/>
    </sheetView>
  </sheetViews>
  <sheetFormatPr defaultRowHeight="13.2" x14ac:dyDescent="0.25"/>
  <cols>
    <col min="1" max="1" width="9.109375" style="4" customWidth="1"/>
    <col min="2" max="2" width="11.5546875" style="8" customWidth="1"/>
    <col min="5" max="5" width="10.5546875" style="15" customWidth="1"/>
    <col min="9" max="11" width="9.109375" style="7" customWidth="1"/>
  </cols>
  <sheetData>
    <row r="1" spans="1:11" x14ac:dyDescent="0.25">
      <c r="B1" s="5"/>
      <c r="J1" s="6"/>
    </row>
    <row r="2" spans="1:11" x14ac:dyDescent="0.25">
      <c r="B2" s="5"/>
      <c r="J2" s="6"/>
    </row>
    <row r="3" spans="1:11" x14ac:dyDescent="0.25">
      <c r="B3" s="5"/>
      <c r="C3" s="6"/>
      <c r="D3" s="145"/>
      <c r="E3" s="146" t="s">
        <v>222</v>
      </c>
      <c r="F3" s="145"/>
      <c r="G3" s="6"/>
      <c r="H3" s="145"/>
      <c r="I3" s="7" t="s">
        <v>223</v>
      </c>
      <c r="J3" s="6"/>
      <c r="K3" s="145"/>
    </row>
    <row r="4" spans="1:11" x14ac:dyDescent="0.25">
      <c r="B4" s="5">
        <v>37257</v>
      </c>
      <c r="C4" s="6">
        <f>IF(SETTLE="options",J4,G4)</f>
        <v>2.6339999999999999</v>
      </c>
      <c r="D4" s="145">
        <f>IF(SETTLE="options",K4,F4)</f>
        <v>0.97</v>
      </c>
      <c r="E4" s="146">
        <v>37251</v>
      </c>
      <c r="F4" s="145">
        <f>curves!I7</f>
        <v>0.86499999999999999</v>
      </c>
      <c r="G4" s="6">
        <f>VLOOKUP($B4,curvesettle,2,FALSE)</f>
        <v>2.7189999999999999</v>
      </c>
      <c r="H4" s="145">
        <f>VLOOKUP($B4,curvesettle,4,FALSE)</f>
        <v>1.8936902743821999E-2</v>
      </c>
      <c r="I4" s="146">
        <v>37252</v>
      </c>
      <c r="J4" s="6">
        <f>[8]STRADDLES!$F31</f>
        <v>2.6339999999999999</v>
      </c>
      <c r="K4" s="145">
        <f>[8]STRADDLES!$I31</f>
        <v>0.97</v>
      </c>
    </row>
    <row r="5" spans="1:11" x14ac:dyDescent="0.25">
      <c r="B5" s="5">
        <v>37288</v>
      </c>
      <c r="C5" s="6">
        <f>IF(SETTLE="options",J5,G5)</f>
        <v>2.746</v>
      </c>
      <c r="D5" s="145">
        <f>IF(SETTLE="options",K5,F5)</f>
        <v>0.94499999999999995</v>
      </c>
      <c r="E5" s="146">
        <v>37284</v>
      </c>
      <c r="F5" s="145">
        <f>curves!I8</f>
        <v>0.78</v>
      </c>
      <c r="G5" s="6">
        <f t="shared" ref="G5:G68" si="0">VLOOKUP($B5,curvesettle,2,FALSE)</f>
        <v>2.7930000000000001</v>
      </c>
      <c r="H5" s="145">
        <f t="shared" ref="H5:H68" si="1">VLOOKUP($B5,curvesettle,4,FALSE)</f>
        <v>1.9187859663823699E-2</v>
      </c>
      <c r="I5" s="146">
        <v>37285</v>
      </c>
      <c r="J5" s="6">
        <f>[8]STRADDLES!$F32</f>
        <v>2.746</v>
      </c>
      <c r="K5" s="145">
        <f>[8]STRADDLES!$I32</f>
        <v>0.94499999999999995</v>
      </c>
    </row>
    <row r="6" spans="1:11" x14ac:dyDescent="0.25">
      <c r="B6" s="5">
        <v>37316</v>
      </c>
      <c r="C6" s="6">
        <f t="shared" ref="C6:C37" si="2">IF(SETTLE="options",J6,G6)</f>
        <v>2.7629999999999999</v>
      </c>
      <c r="D6" s="145">
        <f t="shared" ref="D6:D37" si="3">IF(SETTLE="options",K6,F6)</f>
        <v>0.82499999999999996</v>
      </c>
      <c r="E6" s="146">
        <v>37312</v>
      </c>
      <c r="F6" s="145">
        <f>curves!I9</f>
        <v>0.6</v>
      </c>
      <c r="G6" s="6">
        <f t="shared" si="0"/>
        <v>2.7949999999999999</v>
      </c>
      <c r="H6" s="145">
        <f t="shared" si="1"/>
        <v>1.9022984189814601E-2</v>
      </c>
      <c r="I6" s="146">
        <v>37313</v>
      </c>
      <c r="J6" s="6">
        <f>[8]STRADDLES!$F33</f>
        <v>2.7629999999999999</v>
      </c>
      <c r="K6" s="145">
        <f>[8]STRADDLES!$I33</f>
        <v>0.82499999999999996</v>
      </c>
    </row>
    <row r="7" spans="1:11" x14ac:dyDescent="0.25">
      <c r="B7" s="5">
        <v>37347</v>
      </c>
      <c r="C7" s="6">
        <f t="shared" si="2"/>
        <v>2.73</v>
      </c>
      <c r="D7" s="145">
        <f t="shared" si="3"/>
        <v>0.66249999999999998</v>
      </c>
      <c r="E7" s="146">
        <v>37340</v>
      </c>
      <c r="F7" s="145">
        <f>curves!I10</f>
        <v>0.54249999999999998</v>
      </c>
      <c r="G7" s="6">
        <f t="shared" si="0"/>
        <v>2.7650000000000001</v>
      </c>
      <c r="H7" s="145">
        <f t="shared" si="1"/>
        <v>1.8936163275794698E-2</v>
      </c>
      <c r="I7" s="146">
        <v>37341</v>
      </c>
      <c r="J7" s="6">
        <f>[8]STRADDLES!$F34</f>
        <v>2.73</v>
      </c>
      <c r="K7" s="145">
        <f>[8]STRADDLES!$I34</f>
        <v>0.66249999999999998</v>
      </c>
    </row>
    <row r="8" spans="1:11" x14ac:dyDescent="0.25">
      <c r="B8" s="5">
        <v>37377</v>
      </c>
      <c r="C8" s="6">
        <f t="shared" si="2"/>
        <v>2.7679999999999998</v>
      </c>
      <c r="D8" s="145">
        <f t="shared" si="3"/>
        <v>0.59750000000000003</v>
      </c>
      <c r="E8" s="146">
        <v>37371</v>
      </c>
      <c r="F8" s="145">
        <f>curves!I11</f>
        <v>0.52749999999999997</v>
      </c>
      <c r="G8" s="6">
        <f t="shared" si="0"/>
        <v>2.8180000000000001</v>
      </c>
      <c r="H8" s="145">
        <f t="shared" si="1"/>
        <v>1.9106479792596599E-2</v>
      </c>
      <c r="I8" s="146">
        <v>37372</v>
      </c>
      <c r="J8" s="6">
        <f>[8]STRADDLES!$F35</f>
        <v>2.7679999999999998</v>
      </c>
      <c r="K8" s="145">
        <f>[8]STRADDLES!$I35</f>
        <v>0.59750000000000003</v>
      </c>
    </row>
    <row r="9" spans="1:11" x14ac:dyDescent="0.25">
      <c r="B9" s="5">
        <v>37408</v>
      </c>
      <c r="C9" s="6">
        <f t="shared" si="2"/>
        <v>2.8180000000000001</v>
      </c>
      <c r="D9" s="145">
        <f t="shared" si="3"/>
        <v>0.57499999999999996</v>
      </c>
      <c r="E9" s="146">
        <v>37404</v>
      </c>
      <c r="F9" s="145">
        <f>curves!I12</f>
        <v>0.52749999999999997</v>
      </c>
      <c r="G9" s="6">
        <f t="shared" si="0"/>
        <v>2.8719999999999999</v>
      </c>
      <c r="H9" s="145">
        <f t="shared" si="1"/>
        <v>1.92824735369563E-2</v>
      </c>
      <c r="I9" s="146">
        <v>37405</v>
      </c>
      <c r="J9" s="6">
        <f>[8]STRADDLES!$F36</f>
        <v>2.8180000000000001</v>
      </c>
      <c r="K9" s="145">
        <f>[8]STRADDLES!$I36</f>
        <v>0.57499999999999996</v>
      </c>
    </row>
    <row r="10" spans="1:11" x14ac:dyDescent="0.25">
      <c r="B10" s="5">
        <v>37438</v>
      </c>
      <c r="C10" s="6">
        <f t="shared" si="2"/>
        <v>2.86</v>
      </c>
      <c r="D10" s="145">
        <f t="shared" si="3"/>
        <v>0.56999999999999995</v>
      </c>
      <c r="E10" s="146">
        <v>37432</v>
      </c>
      <c r="F10" s="145">
        <f>curves!I13</f>
        <v>0.53</v>
      </c>
      <c r="G10" s="6">
        <f t="shared" si="0"/>
        <v>2.9169999999999998</v>
      </c>
      <c r="H10" s="145">
        <f t="shared" si="1"/>
        <v>1.95950648415604E-2</v>
      </c>
      <c r="I10" s="146">
        <v>37433</v>
      </c>
      <c r="J10" s="6">
        <f>[8]STRADDLES!$F37</f>
        <v>2.86</v>
      </c>
      <c r="K10" s="145">
        <f>[8]STRADDLES!$I37</f>
        <v>0.56999999999999995</v>
      </c>
    </row>
    <row r="11" spans="1:11" x14ac:dyDescent="0.25">
      <c r="B11" s="5">
        <v>37469</v>
      </c>
      <c r="C11" s="6">
        <f t="shared" si="2"/>
        <v>2.903</v>
      </c>
      <c r="D11" s="145">
        <f t="shared" si="3"/>
        <v>0.56499999999999995</v>
      </c>
      <c r="E11" s="146">
        <v>37463</v>
      </c>
      <c r="F11" s="145">
        <f>curves!I14</f>
        <v>0.53</v>
      </c>
      <c r="G11" s="6">
        <f t="shared" si="0"/>
        <v>2.9620000000000002</v>
      </c>
      <c r="H11" s="145">
        <f t="shared" si="1"/>
        <v>2.01466105621213E-2</v>
      </c>
      <c r="I11" s="146">
        <v>37466</v>
      </c>
      <c r="J11" s="6">
        <f>[8]STRADDLES!$F38</f>
        <v>2.903</v>
      </c>
      <c r="K11" s="145">
        <f>[8]STRADDLES!$I38</f>
        <v>0.56499999999999995</v>
      </c>
    </row>
    <row r="12" spans="1:11" x14ac:dyDescent="0.25">
      <c r="B12" s="5">
        <v>37500</v>
      </c>
      <c r="C12" s="6">
        <f t="shared" si="2"/>
        <v>2.899</v>
      </c>
      <c r="D12" s="145">
        <f t="shared" si="3"/>
        <v>0.5625</v>
      </c>
      <c r="E12" s="146">
        <v>37495</v>
      </c>
      <c r="F12" s="145">
        <f>curves!I15</f>
        <v>0.53</v>
      </c>
      <c r="G12" s="6">
        <f t="shared" si="0"/>
        <v>2.9590000000000001</v>
      </c>
      <c r="H12" s="145">
        <f t="shared" si="1"/>
        <v>2.0698156385751301E-2</v>
      </c>
      <c r="I12" s="146">
        <v>37496</v>
      </c>
      <c r="J12" s="6">
        <f>[8]STRADDLES!$F39</f>
        <v>2.899</v>
      </c>
      <c r="K12" s="145">
        <f>[8]STRADDLES!$I39</f>
        <v>0.5625</v>
      </c>
    </row>
    <row r="13" spans="1:11" x14ac:dyDescent="0.25">
      <c r="B13" s="5">
        <v>37530</v>
      </c>
      <c r="C13" s="6">
        <f t="shared" si="2"/>
        <v>2.9220000000000002</v>
      </c>
      <c r="D13" s="145">
        <f t="shared" si="3"/>
        <v>0.5625</v>
      </c>
      <c r="E13" s="146">
        <v>37524</v>
      </c>
      <c r="F13" s="145">
        <f>curves!I16</f>
        <v>0.53</v>
      </c>
      <c r="G13" s="6">
        <f t="shared" si="0"/>
        <v>2.976</v>
      </c>
      <c r="H13" s="145">
        <f t="shared" si="1"/>
        <v>2.1320240886603298E-2</v>
      </c>
      <c r="I13" s="146">
        <v>37525</v>
      </c>
      <c r="J13" s="6">
        <f>[8]STRADDLES!$F40</f>
        <v>2.9220000000000002</v>
      </c>
      <c r="K13" s="145">
        <f>[8]STRADDLES!$I40</f>
        <v>0.5625</v>
      </c>
    </row>
    <row r="14" spans="1:11" x14ac:dyDescent="0.25">
      <c r="B14" s="5">
        <v>37561</v>
      </c>
      <c r="C14" s="6">
        <f t="shared" si="2"/>
        <v>3.1190000000000002</v>
      </c>
      <c r="D14" s="145">
        <f t="shared" si="3"/>
        <v>0.55500000000000005</v>
      </c>
      <c r="E14" s="146">
        <v>37557</v>
      </c>
      <c r="F14" s="145">
        <f>curves!I17</f>
        <v>0.52500000000000002</v>
      </c>
      <c r="G14" s="6">
        <f t="shared" si="0"/>
        <v>3.1560000000000001</v>
      </c>
      <c r="H14" s="145">
        <f t="shared" si="1"/>
        <v>2.2088071650084199E-2</v>
      </c>
      <c r="I14" s="146">
        <v>37558</v>
      </c>
      <c r="J14" s="6">
        <f>[8]STRADDLES!$F41</f>
        <v>3.1190000000000002</v>
      </c>
      <c r="K14" s="145">
        <f>[8]STRADDLES!$I41</f>
        <v>0.55500000000000005</v>
      </c>
    </row>
    <row r="15" spans="1:11" x14ac:dyDescent="0.25">
      <c r="A15" s="8"/>
      <c r="B15" s="5">
        <v>37591</v>
      </c>
      <c r="C15" s="6">
        <f t="shared" si="2"/>
        <v>3.306</v>
      </c>
      <c r="D15" s="145">
        <f t="shared" si="3"/>
        <v>0.55000000000000004</v>
      </c>
      <c r="E15" s="146">
        <v>37585</v>
      </c>
      <c r="F15" s="145">
        <f>curves!I18</f>
        <v>0.52249999999999996</v>
      </c>
      <c r="G15" s="6">
        <f t="shared" si="0"/>
        <v>3.3290000000000002</v>
      </c>
      <c r="H15" s="145">
        <f t="shared" si="1"/>
        <v>2.2831133869270399E-2</v>
      </c>
      <c r="I15" s="146">
        <v>37586</v>
      </c>
      <c r="J15" s="6">
        <f>[8]STRADDLES!$F42</f>
        <v>3.306</v>
      </c>
      <c r="K15" s="145">
        <f>[8]STRADDLES!$I42</f>
        <v>0.55000000000000004</v>
      </c>
    </row>
    <row r="16" spans="1:11" x14ac:dyDescent="0.25">
      <c r="A16" s="8"/>
      <c r="B16" s="5">
        <v>37622</v>
      </c>
      <c r="C16" s="6">
        <f t="shared" si="2"/>
        <v>3.4009999999999998</v>
      </c>
      <c r="D16" s="145">
        <f t="shared" si="3"/>
        <v>0.54500000000000004</v>
      </c>
      <c r="E16" s="146">
        <v>37616</v>
      </c>
      <c r="F16" s="145">
        <f>curves!I19</f>
        <v>0.51249999999999996</v>
      </c>
      <c r="G16" s="6">
        <f t="shared" si="0"/>
        <v>3.4079999999999999</v>
      </c>
      <c r="H16" s="145">
        <f t="shared" si="1"/>
        <v>2.3667682805190701E-2</v>
      </c>
      <c r="I16" s="146">
        <v>37617</v>
      </c>
      <c r="J16" s="6">
        <f>[8]STRADDLES!$F43</f>
        <v>3.4009999999999998</v>
      </c>
      <c r="K16" s="145">
        <f>[8]STRADDLES!$I43</f>
        <v>0.54500000000000004</v>
      </c>
    </row>
    <row r="17" spans="2:11" x14ac:dyDescent="0.25">
      <c r="B17" s="5">
        <v>37653</v>
      </c>
      <c r="C17" s="6">
        <f t="shared" si="2"/>
        <v>3.3359999999999999</v>
      </c>
      <c r="D17" s="145">
        <f t="shared" si="3"/>
        <v>0.53500000000000003</v>
      </c>
      <c r="E17" s="146">
        <v>37649</v>
      </c>
      <c r="F17" s="145">
        <f>curves!I20</f>
        <v>0.47749999999999998</v>
      </c>
      <c r="G17" s="6">
        <f t="shared" si="0"/>
        <v>3.3370000000000002</v>
      </c>
      <c r="H17" s="145">
        <f t="shared" si="1"/>
        <v>2.4587675021914699E-2</v>
      </c>
      <c r="I17" s="146">
        <v>37650</v>
      </c>
      <c r="J17" s="6">
        <f>[8]STRADDLES!$F44</f>
        <v>3.3359999999999999</v>
      </c>
      <c r="K17" s="145">
        <f>[8]STRADDLES!$I44</f>
        <v>0.53500000000000003</v>
      </c>
    </row>
    <row r="18" spans="2:11" x14ac:dyDescent="0.25">
      <c r="B18" s="5">
        <v>37681</v>
      </c>
      <c r="C18" s="6">
        <f t="shared" si="2"/>
        <v>3.2360000000000002</v>
      </c>
      <c r="D18" s="145">
        <f t="shared" si="3"/>
        <v>0.50249999999999995</v>
      </c>
      <c r="E18" s="146">
        <v>37677</v>
      </c>
      <c r="F18" s="145">
        <f>curves!I21</f>
        <v>0.38750000000000001</v>
      </c>
      <c r="G18" s="6">
        <f t="shared" si="0"/>
        <v>3.2469999999999999</v>
      </c>
      <c r="H18" s="145">
        <f t="shared" si="1"/>
        <v>2.5418635979743701E-2</v>
      </c>
      <c r="I18" s="146">
        <v>37678</v>
      </c>
      <c r="J18" s="6">
        <f>[8]STRADDLES!$F45</f>
        <v>3.2360000000000002</v>
      </c>
      <c r="K18" s="145">
        <f>[8]STRADDLES!$I45</f>
        <v>0.50249999999999995</v>
      </c>
    </row>
    <row r="19" spans="2:11" x14ac:dyDescent="0.25">
      <c r="B19" s="5">
        <v>37712</v>
      </c>
      <c r="C19" s="6">
        <f t="shared" si="2"/>
        <v>3.0910000000000002</v>
      </c>
      <c r="D19" s="145">
        <f t="shared" si="3"/>
        <v>0.42</v>
      </c>
      <c r="E19" s="146">
        <v>37706</v>
      </c>
      <c r="F19" s="145">
        <f>curves!I22</f>
        <v>0.3725</v>
      </c>
      <c r="G19" s="6">
        <f t="shared" si="0"/>
        <v>3.0920000000000001</v>
      </c>
      <c r="H19" s="145">
        <f t="shared" si="1"/>
        <v>2.6362250861455799E-2</v>
      </c>
      <c r="I19" s="146">
        <v>37707</v>
      </c>
      <c r="J19" s="6">
        <f>[8]STRADDLES!$F46</f>
        <v>3.0910000000000002</v>
      </c>
      <c r="K19" s="145">
        <f>[8]STRADDLES!$I46</f>
        <v>0.42</v>
      </c>
    </row>
    <row r="20" spans="2:11" x14ac:dyDescent="0.25">
      <c r="B20" s="5">
        <v>37742</v>
      </c>
      <c r="C20" s="6">
        <f t="shared" si="2"/>
        <v>3.0910000000000002</v>
      </c>
      <c r="D20" s="145">
        <f t="shared" si="3"/>
        <v>0.40500000000000003</v>
      </c>
      <c r="E20" s="146">
        <v>37736</v>
      </c>
      <c r="F20" s="145">
        <f>curves!I23</f>
        <v>0.36749999999999999</v>
      </c>
      <c r="G20" s="6">
        <f t="shared" si="0"/>
        <v>3.1</v>
      </c>
      <c r="H20" s="145">
        <f t="shared" si="1"/>
        <v>2.7288972447676599E-2</v>
      </c>
      <c r="I20" s="146">
        <v>37739</v>
      </c>
      <c r="J20" s="6">
        <f>[8]STRADDLES!$F47</f>
        <v>3.0910000000000002</v>
      </c>
      <c r="K20" s="145">
        <f>[8]STRADDLES!$I47</f>
        <v>0.40500000000000003</v>
      </c>
    </row>
    <row r="21" spans="2:11" x14ac:dyDescent="0.25">
      <c r="B21" s="5">
        <v>37773</v>
      </c>
      <c r="C21" s="6">
        <f t="shared" si="2"/>
        <v>3.121</v>
      </c>
      <c r="D21" s="145">
        <f t="shared" si="3"/>
        <v>0.4</v>
      </c>
      <c r="E21" s="146">
        <v>37768</v>
      </c>
      <c r="F21" s="145">
        <f>curves!I24</f>
        <v>0.36749999999999999</v>
      </c>
      <c r="G21" s="6">
        <f t="shared" si="0"/>
        <v>3.1349999999999998</v>
      </c>
      <c r="H21" s="145">
        <f t="shared" si="1"/>
        <v>2.8246585058052401E-2</v>
      </c>
      <c r="I21" s="146">
        <v>37769</v>
      </c>
      <c r="J21" s="6">
        <f>[8]STRADDLES!$F48</f>
        <v>3.121</v>
      </c>
      <c r="K21" s="145">
        <f>[8]STRADDLES!$I48</f>
        <v>0.4</v>
      </c>
    </row>
    <row r="22" spans="2:11" x14ac:dyDescent="0.25">
      <c r="B22" s="5">
        <v>37803</v>
      </c>
      <c r="C22" s="6">
        <f t="shared" si="2"/>
        <v>3.161</v>
      </c>
      <c r="D22" s="145">
        <f t="shared" si="3"/>
        <v>0.4</v>
      </c>
      <c r="E22" s="146">
        <v>37797</v>
      </c>
      <c r="F22" s="145">
        <f>curves!I25</f>
        <v>0.36749999999999999</v>
      </c>
      <c r="G22" s="6">
        <f t="shared" si="0"/>
        <v>3.177</v>
      </c>
      <c r="H22" s="145">
        <f t="shared" si="1"/>
        <v>2.9175622416689199E-2</v>
      </c>
      <c r="I22" s="146">
        <v>37798</v>
      </c>
      <c r="J22" s="6">
        <f>[8]STRADDLES!$F49</f>
        <v>3.161</v>
      </c>
      <c r="K22" s="145">
        <f>[8]STRADDLES!$I49</f>
        <v>0.4</v>
      </c>
    </row>
    <row r="23" spans="2:11" x14ac:dyDescent="0.25">
      <c r="B23" s="5">
        <v>37834</v>
      </c>
      <c r="C23" s="6">
        <f t="shared" si="2"/>
        <v>3.1960000000000002</v>
      </c>
      <c r="D23" s="145">
        <f t="shared" si="3"/>
        <v>0.4</v>
      </c>
      <c r="E23" s="146">
        <v>37830</v>
      </c>
      <c r="F23" s="145">
        <f>curves!I26</f>
        <v>0.36499999999999999</v>
      </c>
      <c r="G23" s="6">
        <f t="shared" si="0"/>
        <v>3.2250000000000001</v>
      </c>
      <c r="H23" s="145">
        <f t="shared" si="1"/>
        <v>3.01389675554917E-2</v>
      </c>
      <c r="I23" s="146">
        <v>37831</v>
      </c>
      <c r="J23" s="6">
        <f>[8]STRADDLES!$F50</f>
        <v>3.1960000000000002</v>
      </c>
      <c r="K23" s="145">
        <f>[8]STRADDLES!$I50</f>
        <v>0.4</v>
      </c>
    </row>
    <row r="24" spans="2:11" x14ac:dyDescent="0.25">
      <c r="B24" s="5">
        <v>37865</v>
      </c>
      <c r="C24" s="6">
        <f t="shared" si="2"/>
        <v>3.1960000000000002</v>
      </c>
      <c r="D24" s="145">
        <f t="shared" si="3"/>
        <v>0.39500000000000002</v>
      </c>
      <c r="E24" s="15">
        <v>37859</v>
      </c>
      <c r="F24" s="145">
        <f>curves!I27</f>
        <v>0.36749999999999999</v>
      </c>
      <c r="G24" s="6">
        <f t="shared" si="0"/>
        <v>3.22</v>
      </c>
      <c r="H24" s="145">
        <f t="shared" si="1"/>
        <v>3.1102313007181699E-2</v>
      </c>
      <c r="I24" s="146">
        <v>37860</v>
      </c>
      <c r="J24" s="6">
        <f>[8]STRADDLES!$F51</f>
        <v>3.1960000000000002</v>
      </c>
      <c r="K24" s="145">
        <f>[8]STRADDLES!$I51</f>
        <v>0.39500000000000002</v>
      </c>
    </row>
    <row r="25" spans="2:11" x14ac:dyDescent="0.25">
      <c r="B25" s="5">
        <v>37895</v>
      </c>
      <c r="C25" s="6">
        <f t="shared" si="2"/>
        <v>3.2210000000000001</v>
      </c>
      <c r="D25" s="145">
        <f t="shared" si="3"/>
        <v>0.39750000000000002</v>
      </c>
      <c r="E25" s="15">
        <v>37889</v>
      </c>
      <c r="F25" s="145">
        <f>curves!I28</f>
        <v>0.37</v>
      </c>
      <c r="G25" s="6">
        <f t="shared" si="0"/>
        <v>3.24</v>
      </c>
      <c r="H25" s="145">
        <f t="shared" si="1"/>
        <v>3.2006132091001199E-2</v>
      </c>
      <c r="I25" s="146">
        <v>37890</v>
      </c>
      <c r="J25" s="6">
        <f>[8]STRADDLES!$F52</f>
        <v>3.2210000000000001</v>
      </c>
      <c r="K25" s="145">
        <f>[8]STRADDLES!$I52</f>
        <v>0.39750000000000002</v>
      </c>
    </row>
    <row r="26" spans="2:11" x14ac:dyDescent="0.25">
      <c r="B26" s="5">
        <v>37926</v>
      </c>
      <c r="C26" s="6">
        <f t="shared" si="2"/>
        <v>3.3610000000000002</v>
      </c>
      <c r="D26" s="145">
        <f t="shared" si="3"/>
        <v>0.39500000000000002</v>
      </c>
      <c r="E26" s="15">
        <v>37922</v>
      </c>
      <c r="F26" s="145">
        <f>curves!I29</f>
        <v>0.37</v>
      </c>
      <c r="G26" s="6">
        <f t="shared" si="0"/>
        <v>3.375</v>
      </c>
      <c r="H26" s="145">
        <f t="shared" si="1"/>
        <v>3.2904487442281E-2</v>
      </c>
      <c r="I26" s="146">
        <v>37923</v>
      </c>
      <c r="J26" s="6">
        <f>[8]STRADDLES!$F53</f>
        <v>3.3610000000000002</v>
      </c>
      <c r="K26" s="145">
        <f>[8]STRADDLES!$I53</f>
        <v>0.39500000000000002</v>
      </c>
    </row>
    <row r="27" spans="2:11" x14ac:dyDescent="0.25">
      <c r="B27" s="5">
        <v>37956</v>
      </c>
      <c r="C27" s="6">
        <f t="shared" si="2"/>
        <v>3.5</v>
      </c>
      <c r="D27" s="145">
        <f t="shared" si="3"/>
        <v>0.39500000000000002</v>
      </c>
      <c r="E27" s="15">
        <v>37949</v>
      </c>
      <c r="F27" s="145">
        <f>curves!I30</f>
        <v>0.37</v>
      </c>
      <c r="G27" s="6">
        <f t="shared" si="0"/>
        <v>3.51</v>
      </c>
      <c r="H27" s="145">
        <f t="shared" si="1"/>
        <v>3.3773863847400297E-2</v>
      </c>
      <c r="I27" s="146">
        <v>37950</v>
      </c>
      <c r="J27" s="6">
        <f>[8]STRADDLES!$F54</f>
        <v>3.5</v>
      </c>
      <c r="K27" s="145">
        <f>[8]STRADDLES!$I54</f>
        <v>0.39500000000000002</v>
      </c>
    </row>
    <row r="28" spans="2:11" x14ac:dyDescent="0.25">
      <c r="B28" s="5">
        <v>37987</v>
      </c>
      <c r="C28" s="6">
        <f t="shared" si="2"/>
        <v>3.5649999999999999</v>
      </c>
      <c r="D28" s="145">
        <f t="shared" si="3"/>
        <v>0.39500000000000002</v>
      </c>
      <c r="E28" s="15">
        <v>37981</v>
      </c>
      <c r="F28" s="145">
        <f>curves!I31</f>
        <v>0.36499999999999999</v>
      </c>
      <c r="G28" s="6">
        <f t="shared" si="0"/>
        <v>3.57</v>
      </c>
      <c r="H28" s="145">
        <f t="shared" si="1"/>
        <v>3.4638956672782897E-2</v>
      </c>
      <c r="I28" s="146">
        <v>37984</v>
      </c>
      <c r="J28" s="6">
        <f>[8]STRADDLES!$F55</f>
        <v>3.5649999999999999</v>
      </c>
      <c r="K28" s="145">
        <f>[8]STRADDLES!$I55</f>
        <v>0.39500000000000002</v>
      </c>
    </row>
    <row r="29" spans="2:11" x14ac:dyDescent="0.25">
      <c r="B29" s="5">
        <v>38018</v>
      </c>
      <c r="C29" s="6">
        <f t="shared" si="2"/>
        <v>3.48</v>
      </c>
      <c r="D29" s="145">
        <f t="shared" si="3"/>
        <v>0.38750000000000001</v>
      </c>
      <c r="E29" s="15">
        <v>38013</v>
      </c>
      <c r="F29" s="145">
        <f>curves!I32</f>
        <v>0.35</v>
      </c>
      <c r="G29" s="6">
        <f t="shared" si="0"/>
        <v>3.4849999999999999</v>
      </c>
      <c r="H29" s="145">
        <f t="shared" si="1"/>
        <v>3.5468569142181203E-2</v>
      </c>
      <c r="I29" s="146">
        <v>38014</v>
      </c>
      <c r="J29" s="6">
        <f>[8]STRADDLES!$F56</f>
        <v>3.48</v>
      </c>
      <c r="K29" s="145">
        <f>[8]STRADDLES!$I56</f>
        <v>0.38750000000000001</v>
      </c>
    </row>
    <row r="30" spans="2:11" x14ac:dyDescent="0.25">
      <c r="B30" s="5">
        <v>38047</v>
      </c>
      <c r="C30" s="6">
        <f t="shared" si="2"/>
        <v>3.35</v>
      </c>
      <c r="D30" s="145">
        <f t="shared" si="3"/>
        <v>0.37</v>
      </c>
      <c r="E30" s="15">
        <v>38041</v>
      </c>
      <c r="F30" s="145">
        <f>curves!I33</f>
        <v>0.32</v>
      </c>
      <c r="G30" s="6">
        <f t="shared" si="0"/>
        <v>3.355</v>
      </c>
      <c r="H30" s="145">
        <f t="shared" si="1"/>
        <v>3.6244658435981701E-2</v>
      </c>
      <c r="I30" s="146">
        <v>38042</v>
      </c>
      <c r="J30" s="6">
        <f>[8]STRADDLES!$F57</f>
        <v>3.35</v>
      </c>
      <c r="K30" s="145">
        <f>[8]STRADDLES!$I57</f>
        <v>0.37</v>
      </c>
    </row>
    <row r="31" spans="2:11" x14ac:dyDescent="0.25">
      <c r="B31" s="5">
        <v>38078</v>
      </c>
      <c r="C31" s="6">
        <f t="shared" si="2"/>
        <v>3.165</v>
      </c>
      <c r="D31" s="145">
        <f t="shared" si="3"/>
        <v>0.33500000000000002</v>
      </c>
      <c r="E31" s="15">
        <v>38072</v>
      </c>
      <c r="F31" s="145">
        <f>curves!I34</f>
        <v>0.315</v>
      </c>
      <c r="G31" s="6">
        <f t="shared" si="0"/>
        <v>3.17</v>
      </c>
      <c r="H31" s="145">
        <f t="shared" si="1"/>
        <v>3.7021069033523098E-2</v>
      </c>
      <c r="I31" s="146">
        <v>38075</v>
      </c>
      <c r="J31" s="6">
        <f>[8]STRADDLES!$F58</f>
        <v>3.165</v>
      </c>
      <c r="K31" s="145">
        <f>[8]STRADDLES!$I58</f>
        <v>0.33500000000000002</v>
      </c>
    </row>
    <row r="32" spans="2:11" x14ac:dyDescent="0.25">
      <c r="B32" s="5">
        <v>38108</v>
      </c>
      <c r="C32" s="6">
        <f t="shared" si="2"/>
        <v>3.165</v>
      </c>
      <c r="D32" s="145">
        <f t="shared" si="3"/>
        <v>0.33</v>
      </c>
      <c r="E32" s="15">
        <v>38104</v>
      </c>
      <c r="F32" s="145">
        <f>curves!I35</f>
        <v>0.315</v>
      </c>
      <c r="G32" s="6">
        <f t="shared" si="0"/>
        <v>3.165</v>
      </c>
      <c r="H32" s="145">
        <f t="shared" si="1"/>
        <v>3.7717515784331003E-2</v>
      </c>
      <c r="I32" s="146">
        <v>38105</v>
      </c>
      <c r="J32" s="6">
        <f>[8]STRADDLES!$F59</f>
        <v>3.165</v>
      </c>
      <c r="K32" s="145">
        <f>[8]STRADDLES!$I59</f>
        <v>0.33</v>
      </c>
    </row>
    <row r="33" spans="2:11" x14ac:dyDescent="0.25">
      <c r="B33" s="5">
        <v>38139</v>
      </c>
      <c r="C33" s="6">
        <f t="shared" si="2"/>
        <v>3.2</v>
      </c>
      <c r="D33" s="145">
        <f t="shared" si="3"/>
        <v>0.33</v>
      </c>
      <c r="E33" s="15">
        <v>38132</v>
      </c>
      <c r="F33" s="145">
        <f>curves!I36</f>
        <v>0.315</v>
      </c>
      <c r="G33" s="6">
        <f t="shared" si="0"/>
        <v>3.2</v>
      </c>
      <c r="H33" s="145">
        <f t="shared" si="1"/>
        <v>3.8437177597991E-2</v>
      </c>
      <c r="I33" s="146">
        <v>38133</v>
      </c>
      <c r="J33" s="6">
        <f>[8]STRADDLES!$F60</f>
        <v>3.2</v>
      </c>
      <c r="K33" s="145">
        <f>[8]STRADDLES!$I60</f>
        <v>0.33</v>
      </c>
    </row>
    <row r="34" spans="2:11" x14ac:dyDescent="0.25">
      <c r="B34" s="5">
        <v>38169</v>
      </c>
      <c r="C34" s="6">
        <f t="shared" si="2"/>
        <v>3.24</v>
      </c>
      <c r="D34" s="145">
        <f t="shared" si="3"/>
        <v>0.33</v>
      </c>
      <c r="E34" s="15">
        <v>38163</v>
      </c>
      <c r="F34" s="145">
        <f>curves!I37</f>
        <v>0.315</v>
      </c>
      <c r="G34" s="6">
        <f t="shared" si="0"/>
        <v>3.24</v>
      </c>
      <c r="H34" s="145">
        <f t="shared" si="1"/>
        <v>3.9098228026385802E-2</v>
      </c>
      <c r="I34" s="146">
        <v>38166</v>
      </c>
      <c r="J34" s="6">
        <f>[8]STRADDLES!$F61</f>
        <v>3.24</v>
      </c>
      <c r="K34" s="145">
        <f>[8]STRADDLES!$I61</f>
        <v>0.33</v>
      </c>
    </row>
    <row r="35" spans="2:11" x14ac:dyDescent="0.25">
      <c r="B35" s="5">
        <v>38200</v>
      </c>
      <c r="C35" s="6">
        <f t="shared" si="2"/>
        <v>3.28</v>
      </c>
      <c r="D35" s="145">
        <f t="shared" si="3"/>
        <v>0.33</v>
      </c>
      <c r="E35" s="15">
        <v>38195</v>
      </c>
      <c r="F35" s="145">
        <f>curves!I38</f>
        <v>0.315</v>
      </c>
      <c r="G35" s="6">
        <f t="shared" si="0"/>
        <v>3.28</v>
      </c>
      <c r="H35" s="145">
        <f t="shared" si="1"/>
        <v>3.9742489332663701E-2</v>
      </c>
      <c r="I35" s="146">
        <v>38196</v>
      </c>
      <c r="J35" s="6">
        <f>[8]STRADDLES!$F62</f>
        <v>3.28</v>
      </c>
      <c r="K35" s="145">
        <f>[8]STRADDLES!$I62</f>
        <v>0.33</v>
      </c>
    </row>
    <row r="36" spans="2:11" x14ac:dyDescent="0.25">
      <c r="B36" s="5">
        <v>38231</v>
      </c>
      <c r="C36" s="6">
        <f t="shared" si="2"/>
        <v>3.2629999999999999</v>
      </c>
      <c r="D36" s="145">
        <f t="shared" si="3"/>
        <v>0.33</v>
      </c>
      <c r="E36" s="15">
        <v>38225</v>
      </c>
      <c r="F36" s="145">
        <f>curves!I39</f>
        <v>0.315</v>
      </c>
      <c r="G36" s="6">
        <f t="shared" si="0"/>
        <v>3.2749999999999999</v>
      </c>
      <c r="H36" s="145">
        <f t="shared" si="1"/>
        <v>4.0386750778223797E-2</v>
      </c>
      <c r="I36" s="146">
        <v>38226</v>
      </c>
      <c r="J36" s="6">
        <f>[8]STRADDLES!$F63</f>
        <v>3.2629999999999999</v>
      </c>
      <c r="K36" s="145">
        <f>[8]STRADDLES!$I63</f>
        <v>0.33</v>
      </c>
    </row>
    <row r="37" spans="2:11" x14ac:dyDescent="0.25">
      <c r="B37" s="5">
        <v>38261</v>
      </c>
      <c r="C37" s="6">
        <f t="shared" si="2"/>
        <v>3.2879999999999998</v>
      </c>
      <c r="D37" s="145">
        <f t="shared" si="3"/>
        <v>0.33</v>
      </c>
      <c r="E37" s="15">
        <v>38257</v>
      </c>
      <c r="F37" s="145">
        <f>curves!I40</f>
        <v>0.315</v>
      </c>
      <c r="G37" s="6">
        <f t="shared" si="0"/>
        <v>3.3</v>
      </c>
      <c r="H37" s="145">
        <f t="shared" si="1"/>
        <v>4.0975446534947203E-2</v>
      </c>
      <c r="I37" s="146">
        <v>38258</v>
      </c>
      <c r="J37" s="6">
        <f>[8]STRADDLES!$F64</f>
        <v>3.2879999999999998</v>
      </c>
      <c r="K37" s="145">
        <f>[8]STRADDLES!$I64</f>
        <v>0.33</v>
      </c>
    </row>
    <row r="38" spans="2:11" x14ac:dyDescent="0.25">
      <c r="B38" s="5">
        <v>38292</v>
      </c>
      <c r="C38" s="6">
        <f t="shared" ref="C38:C83" si="4">IF(SETTLE="options",J38,G38)</f>
        <v>3.44</v>
      </c>
      <c r="D38" s="145">
        <f t="shared" ref="D38:D83" si="5">IF(SETTLE="options",K38,F38)</f>
        <v>0.32750000000000001</v>
      </c>
      <c r="E38" s="15">
        <v>38286</v>
      </c>
      <c r="F38" s="145">
        <f>curves!I41</f>
        <v>0.315</v>
      </c>
      <c r="G38" s="6">
        <f t="shared" si="0"/>
        <v>3.452</v>
      </c>
      <c r="H38" s="145">
        <f t="shared" si="1"/>
        <v>4.1550342233317203E-2</v>
      </c>
      <c r="I38" s="146">
        <v>38287</v>
      </c>
      <c r="J38" s="6">
        <f>[8]STRADDLES!$F65</f>
        <v>3.44</v>
      </c>
      <c r="K38" s="145">
        <f>[8]STRADDLES!$I65</f>
        <v>0.32750000000000001</v>
      </c>
    </row>
    <row r="39" spans="2:11" x14ac:dyDescent="0.25">
      <c r="B39" s="5">
        <v>38322</v>
      </c>
      <c r="C39" s="6">
        <f t="shared" si="4"/>
        <v>3.5830000000000002</v>
      </c>
      <c r="D39" s="145">
        <f t="shared" si="5"/>
        <v>0.32500000000000001</v>
      </c>
      <c r="E39" s="15">
        <v>38315</v>
      </c>
      <c r="F39" s="145">
        <f>curves!I42</f>
        <v>0.315</v>
      </c>
      <c r="G39" s="6">
        <f t="shared" si="0"/>
        <v>3.5950000000000002</v>
      </c>
      <c r="H39" s="145">
        <f t="shared" si="1"/>
        <v>4.2106693014662501E-2</v>
      </c>
      <c r="I39" s="146">
        <v>38317</v>
      </c>
      <c r="J39" s="6">
        <f>[8]STRADDLES!$F66</f>
        <v>3.5830000000000002</v>
      </c>
      <c r="K39" s="145">
        <f>[8]STRADDLES!$I66</f>
        <v>0.32500000000000001</v>
      </c>
    </row>
    <row r="40" spans="2:11" x14ac:dyDescent="0.25">
      <c r="B40" s="5">
        <v>38353</v>
      </c>
      <c r="C40" s="6">
        <f t="shared" si="4"/>
        <v>3.621</v>
      </c>
      <c r="D40" s="145">
        <f t="shared" si="5"/>
        <v>0.32500000000000001</v>
      </c>
      <c r="E40" s="15">
        <v>38348</v>
      </c>
      <c r="F40" s="145">
        <f>curves!I43</f>
        <v>0.3125</v>
      </c>
      <c r="G40" s="6">
        <f t="shared" si="0"/>
        <v>3.6549999999999998</v>
      </c>
      <c r="H40" s="145">
        <f t="shared" si="1"/>
        <v>4.26576899474638E-2</v>
      </c>
      <c r="I40" s="146">
        <v>38349</v>
      </c>
      <c r="J40" s="6">
        <f>[8]STRADDLES!$F67</f>
        <v>3.621</v>
      </c>
      <c r="K40" s="145">
        <f>[8]STRADDLES!$I67</f>
        <v>0.32500000000000001</v>
      </c>
    </row>
    <row r="41" spans="2:11" x14ac:dyDescent="0.25">
      <c r="B41" s="5">
        <v>38384</v>
      </c>
      <c r="C41" s="6">
        <f t="shared" si="4"/>
        <v>3.5649999999999999</v>
      </c>
      <c r="D41" s="145">
        <f t="shared" si="5"/>
        <v>0.32250000000000001</v>
      </c>
      <c r="E41" s="15">
        <v>38378</v>
      </c>
      <c r="F41" s="145">
        <f>curves!I44</f>
        <v>0.30249999999999999</v>
      </c>
      <c r="G41" s="6">
        <f t="shared" si="0"/>
        <v>3.57</v>
      </c>
      <c r="H41" s="145">
        <f t="shared" si="1"/>
        <v>4.3189005462617398E-2</v>
      </c>
      <c r="I41" s="146">
        <v>38379</v>
      </c>
      <c r="J41" s="6">
        <f>[8]STRADDLES!$F68</f>
        <v>3.5649999999999999</v>
      </c>
      <c r="K41" s="145">
        <f>[8]STRADDLES!$I68</f>
        <v>0.32250000000000001</v>
      </c>
    </row>
    <row r="42" spans="2:11" x14ac:dyDescent="0.25">
      <c r="B42" s="5">
        <v>38412</v>
      </c>
      <c r="C42" s="6">
        <f t="shared" si="4"/>
        <v>3.4350000000000001</v>
      </c>
      <c r="D42" s="145">
        <f t="shared" si="5"/>
        <v>0.3125</v>
      </c>
      <c r="E42" s="15">
        <v>38406</v>
      </c>
      <c r="F42" s="145">
        <f>curves!I45</f>
        <v>0.29249999999999998</v>
      </c>
      <c r="G42" s="6">
        <f t="shared" si="0"/>
        <v>3.44</v>
      </c>
      <c r="H42" s="145">
        <f t="shared" si="1"/>
        <v>4.3668903428556699E-2</v>
      </c>
      <c r="I42" s="146">
        <v>38407</v>
      </c>
      <c r="J42" s="6">
        <f>[8]STRADDLES!$F69</f>
        <v>3.4350000000000001</v>
      </c>
      <c r="K42" s="145">
        <f>[8]STRADDLES!$I69</f>
        <v>0.3125</v>
      </c>
    </row>
    <row r="43" spans="2:11" x14ac:dyDescent="0.25">
      <c r="B43" s="5">
        <v>38443</v>
      </c>
      <c r="C43" s="6">
        <f t="shared" si="4"/>
        <v>3.25</v>
      </c>
      <c r="D43" s="145">
        <f t="shared" si="5"/>
        <v>0.3</v>
      </c>
      <c r="E43" s="15">
        <v>38439</v>
      </c>
      <c r="F43" s="145">
        <f>curves!I46</f>
        <v>0.28499999999999998</v>
      </c>
      <c r="G43" s="6">
        <f t="shared" si="0"/>
        <v>3.2549999999999999</v>
      </c>
      <c r="H43" s="145">
        <f t="shared" si="1"/>
        <v>4.4162985915453798E-2</v>
      </c>
      <c r="I43" s="146">
        <v>38440</v>
      </c>
      <c r="J43" s="6">
        <f>[8]STRADDLES!$F70</f>
        <v>3.25</v>
      </c>
      <c r="K43" s="145">
        <f>[8]STRADDLES!$I70</f>
        <v>0.3</v>
      </c>
    </row>
    <row r="44" spans="2:11" x14ac:dyDescent="0.25">
      <c r="B44" s="5">
        <v>38473</v>
      </c>
      <c r="C44" s="6">
        <f t="shared" si="4"/>
        <v>3.25</v>
      </c>
      <c r="D44" s="145">
        <f t="shared" si="5"/>
        <v>0.29249999999999998</v>
      </c>
      <c r="E44" s="15">
        <v>38468</v>
      </c>
      <c r="F44" s="145">
        <f>curves!I47</f>
        <v>0.28499999999999998</v>
      </c>
      <c r="G44" s="6">
        <f t="shared" si="0"/>
        <v>3.25</v>
      </c>
      <c r="H44" s="145">
        <f t="shared" si="1"/>
        <v>4.4608713967775299E-2</v>
      </c>
      <c r="I44" s="146">
        <v>38469</v>
      </c>
      <c r="J44" s="6">
        <f>[8]STRADDLES!$F71</f>
        <v>3.25</v>
      </c>
      <c r="K44" s="145">
        <f>[8]STRADDLES!$I71</f>
        <v>0.29249999999999998</v>
      </c>
    </row>
    <row r="45" spans="2:11" x14ac:dyDescent="0.25">
      <c r="B45" s="5">
        <v>38504</v>
      </c>
      <c r="C45" s="6">
        <f t="shared" si="4"/>
        <v>3.2850000000000001</v>
      </c>
      <c r="D45" s="145">
        <f t="shared" si="5"/>
        <v>0.29249999999999998</v>
      </c>
      <c r="E45" s="15">
        <v>38497</v>
      </c>
      <c r="F45" s="145">
        <f>curves!I48</f>
        <v>0.28000000000000003</v>
      </c>
      <c r="G45" s="6">
        <f t="shared" si="0"/>
        <v>3.2850000000000001</v>
      </c>
      <c r="H45" s="145">
        <f t="shared" si="1"/>
        <v>4.5069299691712597E-2</v>
      </c>
      <c r="I45" s="146">
        <v>38498</v>
      </c>
      <c r="J45" s="6">
        <f>[8]STRADDLES!$F72</f>
        <v>3.2850000000000001</v>
      </c>
      <c r="K45" s="145">
        <f>[8]STRADDLES!$I72</f>
        <v>0.29249999999999998</v>
      </c>
    </row>
    <row r="46" spans="2:11" x14ac:dyDescent="0.25">
      <c r="B46" s="5">
        <v>38534</v>
      </c>
      <c r="C46" s="6">
        <f t="shared" si="4"/>
        <v>3.3250000000000002</v>
      </c>
      <c r="D46" s="145">
        <f t="shared" si="5"/>
        <v>0.28749999999999998</v>
      </c>
      <c r="E46" s="15">
        <v>38530</v>
      </c>
      <c r="F46" s="145">
        <f>curves!I49</f>
        <v>0.28000000000000003</v>
      </c>
      <c r="G46" s="6">
        <f t="shared" si="0"/>
        <v>3.3250000000000002</v>
      </c>
      <c r="H46" s="145">
        <f t="shared" si="1"/>
        <v>4.54931128840683E-2</v>
      </c>
      <c r="I46" s="146">
        <v>38531</v>
      </c>
      <c r="J46" s="6">
        <f>[8]STRADDLES!$F73</f>
        <v>3.3250000000000002</v>
      </c>
      <c r="K46" s="145">
        <f>[8]STRADDLES!$I73</f>
        <v>0.28749999999999998</v>
      </c>
    </row>
    <row r="47" spans="2:11" x14ac:dyDescent="0.25">
      <c r="B47" s="5">
        <v>38565</v>
      </c>
      <c r="C47" s="6">
        <f t="shared" si="4"/>
        <v>3.3650000000000002</v>
      </c>
      <c r="D47" s="145">
        <f t="shared" si="5"/>
        <v>0.28749999999999998</v>
      </c>
      <c r="E47" s="15">
        <v>38559</v>
      </c>
      <c r="F47" s="145">
        <f>curves!I50</f>
        <v>0.28000000000000003</v>
      </c>
      <c r="G47" s="6">
        <f t="shared" si="0"/>
        <v>3.3650000000000002</v>
      </c>
      <c r="H47" s="145">
        <f t="shared" si="1"/>
        <v>4.5909969215756997E-2</v>
      </c>
      <c r="I47" s="146">
        <v>38560</v>
      </c>
      <c r="J47" s="6">
        <f>[8]STRADDLES!$F74</f>
        <v>3.3650000000000002</v>
      </c>
      <c r="K47" s="145">
        <f>[8]STRADDLES!$I74</f>
        <v>0.28749999999999998</v>
      </c>
    </row>
    <row r="48" spans="2:11" x14ac:dyDescent="0.25">
      <c r="B48" s="5">
        <v>38596</v>
      </c>
      <c r="C48" s="6">
        <f t="shared" si="4"/>
        <v>3.3479999999999999</v>
      </c>
      <c r="D48" s="145">
        <f t="shared" si="5"/>
        <v>0.28749999999999998</v>
      </c>
      <c r="E48" s="15">
        <v>38590</v>
      </c>
      <c r="F48" s="145">
        <f>curves!I51</f>
        <v>0.28000000000000003</v>
      </c>
      <c r="G48" s="6">
        <f t="shared" si="0"/>
        <v>3.36</v>
      </c>
      <c r="H48" s="145">
        <f t="shared" si="1"/>
        <v>4.6326825605579998E-2</v>
      </c>
      <c r="I48" s="146">
        <v>38593</v>
      </c>
      <c r="J48" s="6">
        <f>[8]STRADDLES!$F75</f>
        <v>3.3479999999999999</v>
      </c>
      <c r="K48" s="145">
        <f>[8]STRADDLES!$I75</f>
        <v>0.28749999999999998</v>
      </c>
    </row>
    <row r="49" spans="2:11" x14ac:dyDescent="0.25">
      <c r="B49" s="5">
        <v>38626</v>
      </c>
      <c r="C49" s="6">
        <f t="shared" si="4"/>
        <v>3.3730000000000002</v>
      </c>
      <c r="D49" s="145">
        <f t="shared" si="5"/>
        <v>0.28749999999999998</v>
      </c>
      <c r="E49" s="15">
        <v>38622</v>
      </c>
      <c r="F49" s="145">
        <f>curves!I52</f>
        <v>0.28000000000000003</v>
      </c>
      <c r="G49" s="6">
        <f t="shared" si="0"/>
        <v>3.3849999999999998</v>
      </c>
      <c r="H49" s="145">
        <f t="shared" si="1"/>
        <v>4.6716549265346498E-2</v>
      </c>
      <c r="I49" s="146">
        <v>38623</v>
      </c>
      <c r="J49" s="6">
        <f>[8]STRADDLES!$F76</f>
        <v>3.3730000000000002</v>
      </c>
      <c r="K49" s="145">
        <f>[8]STRADDLES!$I76</f>
        <v>0.28749999999999998</v>
      </c>
    </row>
    <row r="50" spans="2:11" x14ac:dyDescent="0.25">
      <c r="B50" s="5">
        <v>38657</v>
      </c>
      <c r="C50" s="6">
        <f t="shared" si="4"/>
        <v>3.5249999999999999</v>
      </c>
      <c r="D50" s="145">
        <f t="shared" si="5"/>
        <v>0.28749999999999998</v>
      </c>
      <c r="E50" s="15">
        <v>38651</v>
      </c>
      <c r="F50" s="145">
        <f>curves!I53</f>
        <v>0.28000000000000003</v>
      </c>
      <c r="G50" s="6">
        <f t="shared" si="0"/>
        <v>3.5369999999999999</v>
      </c>
      <c r="H50" s="145">
        <f t="shared" si="1"/>
        <v>4.70928800068173E-2</v>
      </c>
      <c r="I50" s="146">
        <v>38652</v>
      </c>
      <c r="J50" s="6">
        <f>[8]STRADDLES!$F77</f>
        <v>3.5249999999999999</v>
      </c>
      <c r="K50" s="145">
        <f>[8]STRADDLES!$I77</f>
        <v>0.28749999999999998</v>
      </c>
    </row>
    <row r="51" spans="2:11" x14ac:dyDescent="0.25">
      <c r="B51" s="5">
        <v>38687</v>
      </c>
      <c r="C51" s="6">
        <f t="shared" si="4"/>
        <v>3.6680000000000001</v>
      </c>
      <c r="D51" s="145">
        <f t="shared" si="5"/>
        <v>0.28749999999999998</v>
      </c>
      <c r="E51" s="15">
        <v>38681</v>
      </c>
      <c r="F51" s="145">
        <f>curves!I54</f>
        <v>0.28499999999999998</v>
      </c>
      <c r="G51" s="6">
        <f t="shared" si="0"/>
        <v>3.68</v>
      </c>
      <c r="H51" s="145">
        <f t="shared" si="1"/>
        <v>4.7457071092037201E-2</v>
      </c>
      <c r="I51" s="146">
        <v>38684</v>
      </c>
      <c r="J51" s="6">
        <f>[8]STRADDLES!$F78</f>
        <v>3.6680000000000001</v>
      </c>
      <c r="K51" s="145">
        <f>[8]STRADDLES!$I78</f>
        <v>0.28749999999999998</v>
      </c>
    </row>
    <row r="52" spans="2:11" x14ac:dyDescent="0.25">
      <c r="B52" s="5">
        <v>38718</v>
      </c>
      <c r="C52" s="6">
        <f t="shared" si="4"/>
        <v>3.7035</v>
      </c>
      <c r="D52" s="145">
        <f t="shared" si="5"/>
        <v>0.28249999999999997</v>
      </c>
      <c r="E52" s="15">
        <v>38713</v>
      </c>
      <c r="F52" s="145">
        <f>curves!I55</f>
        <v>0.28000000000000003</v>
      </c>
      <c r="G52" s="6">
        <f t="shared" si="0"/>
        <v>3.7349999999999999</v>
      </c>
      <c r="H52" s="145">
        <f t="shared" si="1"/>
        <v>4.7810067825002203E-2</v>
      </c>
      <c r="I52" s="146">
        <v>38714</v>
      </c>
      <c r="J52" s="6">
        <f>[8]STRADDLES!$F79</f>
        <v>3.7035</v>
      </c>
      <c r="K52" s="145">
        <f>[8]STRADDLES!$I79</f>
        <v>0.28249999999999997</v>
      </c>
    </row>
    <row r="53" spans="2:11" x14ac:dyDescent="0.25">
      <c r="B53" s="5">
        <v>38749</v>
      </c>
      <c r="C53" s="6">
        <f t="shared" si="4"/>
        <v>3.6475</v>
      </c>
      <c r="D53" s="145">
        <f t="shared" si="5"/>
        <v>0.27750000000000002</v>
      </c>
      <c r="E53" s="15">
        <v>38743</v>
      </c>
      <c r="F53" s="145">
        <f>curves!I56</f>
        <v>0.27</v>
      </c>
      <c r="G53" s="6">
        <f t="shared" si="0"/>
        <v>3.65</v>
      </c>
      <c r="H53" s="145">
        <f t="shared" si="1"/>
        <v>4.8120638955663403E-2</v>
      </c>
      <c r="I53" s="146">
        <v>38744</v>
      </c>
      <c r="J53" s="6">
        <f>[8]STRADDLES!$F80</f>
        <v>3.6475</v>
      </c>
      <c r="K53" s="145">
        <f>[8]STRADDLES!$I80</f>
        <v>0.27750000000000002</v>
      </c>
    </row>
    <row r="54" spans="2:11" x14ac:dyDescent="0.25">
      <c r="B54" s="5">
        <v>38777</v>
      </c>
      <c r="C54" s="6">
        <f t="shared" si="4"/>
        <v>3.5175000000000001</v>
      </c>
      <c r="D54" s="145">
        <f t="shared" si="5"/>
        <v>0.26750000000000002</v>
      </c>
      <c r="E54" s="15">
        <v>38771</v>
      </c>
      <c r="F54" s="145">
        <f>curves!I57</f>
        <v>0.25</v>
      </c>
      <c r="G54" s="6">
        <f t="shared" si="0"/>
        <v>3.52</v>
      </c>
      <c r="H54" s="145">
        <f t="shared" si="1"/>
        <v>4.84011548433219E-2</v>
      </c>
      <c r="I54" s="146">
        <v>38772</v>
      </c>
      <c r="J54" s="6">
        <f>[8]STRADDLES!$F81</f>
        <v>3.5175000000000001</v>
      </c>
      <c r="K54" s="145">
        <f>[8]STRADDLES!$I81</f>
        <v>0.26750000000000002</v>
      </c>
    </row>
    <row r="55" spans="2:11" x14ac:dyDescent="0.25">
      <c r="B55" s="5">
        <v>38808</v>
      </c>
      <c r="C55" s="6">
        <f t="shared" si="4"/>
        <v>3.3325</v>
      </c>
      <c r="D55" s="145">
        <f t="shared" si="5"/>
        <v>0.25</v>
      </c>
      <c r="E55" s="15">
        <v>38804</v>
      </c>
      <c r="F55" s="145">
        <f>curves!I58</f>
        <v>0.245</v>
      </c>
      <c r="G55" s="6">
        <f t="shared" si="0"/>
        <v>3.335</v>
      </c>
      <c r="H55" s="145">
        <f t="shared" si="1"/>
        <v>4.8711726035327398E-2</v>
      </c>
      <c r="I55" s="146">
        <v>38805</v>
      </c>
      <c r="J55" s="6">
        <f>[8]STRADDLES!$F82</f>
        <v>3.3325</v>
      </c>
      <c r="K55" s="145">
        <f>[8]STRADDLES!$I82</f>
        <v>0.25</v>
      </c>
    </row>
    <row r="56" spans="2:11" x14ac:dyDescent="0.25">
      <c r="B56" s="5">
        <v>38838</v>
      </c>
      <c r="C56" s="6">
        <f t="shared" si="4"/>
        <v>3.3325</v>
      </c>
      <c r="D56" s="145">
        <f t="shared" si="5"/>
        <v>0.245</v>
      </c>
      <c r="E56" s="15">
        <v>38832</v>
      </c>
      <c r="F56" s="145">
        <f>curves!I59</f>
        <v>0.2475</v>
      </c>
      <c r="G56" s="6">
        <f t="shared" si="0"/>
        <v>3.33</v>
      </c>
      <c r="H56" s="145">
        <f t="shared" si="1"/>
        <v>4.9012278832467601E-2</v>
      </c>
      <c r="I56" s="146">
        <v>38833</v>
      </c>
      <c r="J56" s="6">
        <f>[8]STRADDLES!$F83</f>
        <v>3.3325</v>
      </c>
      <c r="K56" s="145">
        <f>[8]STRADDLES!$I83</f>
        <v>0.245</v>
      </c>
    </row>
    <row r="57" spans="2:11" x14ac:dyDescent="0.25">
      <c r="B57" s="5">
        <v>38869</v>
      </c>
      <c r="C57" s="6">
        <f t="shared" si="4"/>
        <v>3.3675000000000002</v>
      </c>
      <c r="D57" s="145">
        <f t="shared" si="5"/>
        <v>0.2475</v>
      </c>
      <c r="E57" s="15">
        <v>38862</v>
      </c>
      <c r="F57" s="145">
        <f>curves!I60</f>
        <v>0.2475</v>
      </c>
      <c r="G57" s="6">
        <f t="shared" si="0"/>
        <v>3.3650000000000002</v>
      </c>
      <c r="H57" s="145">
        <f t="shared" si="1"/>
        <v>4.9322850087879302E-2</v>
      </c>
      <c r="I57" s="146">
        <v>38863</v>
      </c>
      <c r="J57" s="6">
        <f>[8]STRADDLES!$F84</f>
        <v>3.3675000000000002</v>
      </c>
      <c r="K57" s="145">
        <f>[8]STRADDLES!$I84</f>
        <v>0.2475</v>
      </c>
    </row>
    <row r="58" spans="2:11" x14ac:dyDescent="0.25">
      <c r="B58" s="5">
        <v>38899</v>
      </c>
      <c r="C58" s="6">
        <f t="shared" si="4"/>
        <v>3.4075000000000002</v>
      </c>
      <c r="D58" s="145">
        <f t="shared" si="5"/>
        <v>0.2475</v>
      </c>
      <c r="E58" s="15">
        <v>38895</v>
      </c>
      <c r="F58" s="145">
        <f>curves!I61</f>
        <v>0.2475</v>
      </c>
      <c r="G58" s="6">
        <f t="shared" si="0"/>
        <v>3.4049999999999998</v>
      </c>
      <c r="H58" s="145">
        <f t="shared" si="1"/>
        <v>4.962340294637E-2</v>
      </c>
      <c r="I58" s="146">
        <v>38896</v>
      </c>
      <c r="J58" s="6">
        <f>[8]STRADDLES!$F85</f>
        <v>3.4075000000000002</v>
      </c>
      <c r="K58" s="145">
        <f>[8]STRADDLES!$I85</f>
        <v>0.2475</v>
      </c>
    </row>
    <row r="59" spans="2:11" x14ac:dyDescent="0.25">
      <c r="B59" s="5">
        <v>38930</v>
      </c>
      <c r="C59" s="6">
        <f t="shared" si="4"/>
        <v>3.4474999999999998</v>
      </c>
      <c r="D59" s="145">
        <f t="shared" si="5"/>
        <v>0.2475</v>
      </c>
      <c r="E59" s="15">
        <v>38924</v>
      </c>
      <c r="F59" s="145">
        <f>curves!I62</f>
        <v>0.2475</v>
      </c>
      <c r="G59" s="6">
        <f t="shared" si="0"/>
        <v>3.4449999999999998</v>
      </c>
      <c r="H59" s="145">
        <f t="shared" si="1"/>
        <v>4.9933974265168303E-2</v>
      </c>
      <c r="I59" s="146">
        <v>38925</v>
      </c>
      <c r="J59" s="6">
        <f>[8]STRADDLES!$F86</f>
        <v>3.4474999999999998</v>
      </c>
      <c r="K59" s="145">
        <f>[8]STRADDLES!$I86</f>
        <v>0.2475</v>
      </c>
    </row>
    <row r="60" spans="2:11" x14ac:dyDescent="0.25">
      <c r="B60" s="5">
        <v>38961</v>
      </c>
      <c r="C60" s="6">
        <f t="shared" si="4"/>
        <v>3.4304999999999999</v>
      </c>
      <c r="D60" s="145">
        <f t="shared" si="5"/>
        <v>0.2475</v>
      </c>
      <c r="E60" s="15">
        <v>38957</v>
      </c>
      <c r="F60" s="145">
        <f>curves!I63</f>
        <v>0.2475</v>
      </c>
      <c r="G60" s="6">
        <f t="shared" si="0"/>
        <v>3.44</v>
      </c>
      <c r="H60" s="145">
        <f t="shared" si="1"/>
        <v>5.0244545616172399E-2</v>
      </c>
      <c r="I60" s="146">
        <v>38958</v>
      </c>
      <c r="J60" s="6">
        <f>[8]STRADDLES!$F87</f>
        <v>3.4304999999999999</v>
      </c>
      <c r="K60" s="145">
        <f>[8]STRADDLES!$I87</f>
        <v>0.2475</v>
      </c>
    </row>
    <row r="61" spans="2:11" x14ac:dyDescent="0.25">
      <c r="B61" s="5">
        <v>38991</v>
      </c>
      <c r="C61" s="6">
        <f t="shared" si="4"/>
        <v>3.4554999999999998</v>
      </c>
      <c r="D61" s="145">
        <f t="shared" si="5"/>
        <v>0.2475</v>
      </c>
      <c r="E61" s="15">
        <v>38986</v>
      </c>
      <c r="F61" s="145">
        <f>curves!I64</f>
        <v>0.2475</v>
      </c>
      <c r="G61" s="6">
        <f t="shared" si="0"/>
        <v>3.4649999999999999</v>
      </c>
      <c r="H61" s="145">
        <f t="shared" si="1"/>
        <v>5.0545098567158497E-2</v>
      </c>
      <c r="I61" s="146">
        <v>38987</v>
      </c>
      <c r="J61" s="6">
        <f>[8]STRADDLES!$F88</f>
        <v>3.4554999999999998</v>
      </c>
      <c r="K61" s="145">
        <f>[8]STRADDLES!$I88</f>
        <v>0.2475</v>
      </c>
    </row>
    <row r="62" spans="2:11" x14ac:dyDescent="0.25">
      <c r="B62" s="5">
        <v>39022</v>
      </c>
      <c r="C62" s="6">
        <f t="shared" si="4"/>
        <v>3.6074999999999999</v>
      </c>
      <c r="D62" s="145">
        <f t="shared" si="5"/>
        <v>0.2475</v>
      </c>
      <c r="E62" s="15">
        <v>39016</v>
      </c>
      <c r="F62" s="145">
        <f>curves!I65</f>
        <v>0.2475</v>
      </c>
      <c r="G62" s="6">
        <f t="shared" si="0"/>
        <v>3.617</v>
      </c>
      <c r="H62" s="145">
        <f t="shared" si="1"/>
        <v>5.0855669981520801E-2</v>
      </c>
      <c r="I62" s="146">
        <v>39017</v>
      </c>
      <c r="J62" s="6">
        <f>[8]STRADDLES!$F89</f>
        <v>3.6074999999999999</v>
      </c>
      <c r="K62" s="145">
        <f>[8]STRADDLES!$I89</f>
        <v>0.2475</v>
      </c>
    </row>
    <row r="63" spans="2:11" x14ac:dyDescent="0.25">
      <c r="B63" s="5">
        <v>39052</v>
      </c>
      <c r="C63" s="6">
        <f t="shared" si="4"/>
        <v>3.7505000000000002</v>
      </c>
      <c r="D63" s="145">
        <f t="shared" si="5"/>
        <v>0.2475</v>
      </c>
      <c r="E63" s="15">
        <v>39048</v>
      </c>
      <c r="F63" s="145">
        <f>curves!I66</f>
        <v>0.2475</v>
      </c>
      <c r="G63" s="6">
        <f t="shared" si="0"/>
        <v>3.76</v>
      </c>
      <c r="H63" s="145">
        <f t="shared" si="1"/>
        <v>5.1156222993812103E-2</v>
      </c>
      <c r="I63" s="146">
        <v>39049</v>
      </c>
      <c r="J63" s="6">
        <f>[8]STRADDLES!$F90</f>
        <v>3.7505000000000002</v>
      </c>
      <c r="K63" s="145">
        <f>[8]STRADDLES!$I90</f>
        <v>0.2475</v>
      </c>
    </row>
    <row r="64" spans="2:11" x14ac:dyDescent="0.25">
      <c r="B64" s="5">
        <v>39083</v>
      </c>
      <c r="C64" s="6">
        <f t="shared" si="4"/>
        <v>3.7885</v>
      </c>
      <c r="D64" s="145">
        <f t="shared" si="5"/>
        <v>0.2475</v>
      </c>
      <c r="E64" s="15">
        <v>39077</v>
      </c>
      <c r="F64" s="145">
        <f>curves!I67</f>
        <v>0.24249999999999999</v>
      </c>
      <c r="G64" s="6">
        <f t="shared" si="0"/>
        <v>3.8125</v>
      </c>
      <c r="H64" s="145">
        <f t="shared" si="1"/>
        <v>5.1391857633718001E-2</v>
      </c>
      <c r="I64" s="146">
        <v>39078</v>
      </c>
      <c r="J64" s="6">
        <f>[8]STRADDLES!$F91</f>
        <v>3.7885</v>
      </c>
      <c r="K64" s="145">
        <f>[8]STRADDLES!$I91</f>
        <v>0.2475</v>
      </c>
    </row>
    <row r="65" spans="2:11" x14ac:dyDescent="0.25">
      <c r="B65" s="5">
        <v>39114</v>
      </c>
      <c r="C65" s="6">
        <f t="shared" si="4"/>
        <v>3.7324999999999999</v>
      </c>
      <c r="D65" s="145">
        <f t="shared" si="5"/>
        <v>0.24249999999999999</v>
      </c>
      <c r="E65" s="15">
        <v>39108</v>
      </c>
      <c r="F65" s="145">
        <f>curves!I68</f>
        <v>0.24</v>
      </c>
      <c r="G65" s="6">
        <f t="shared" si="0"/>
        <v>3.7275</v>
      </c>
      <c r="H65" s="145">
        <f t="shared" si="1"/>
        <v>5.1573371239542101E-2</v>
      </c>
      <c r="I65" s="146">
        <v>39111</v>
      </c>
      <c r="J65" s="6">
        <f>[8]STRADDLES!$F92</f>
        <v>3.7324999999999999</v>
      </c>
      <c r="K65" s="145">
        <f>[8]STRADDLES!$I92</f>
        <v>0.24249999999999999</v>
      </c>
    </row>
    <row r="66" spans="2:11" x14ac:dyDescent="0.25">
      <c r="B66" s="5">
        <v>39142</v>
      </c>
      <c r="C66" s="6">
        <f t="shared" si="4"/>
        <v>3.6025</v>
      </c>
      <c r="D66" s="145">
        <f t="shared" si="5"/>
        <v>0.24</v>
      </c>
      <c r="E66" s="15">
        <v>39136</v>
      </c>
      <c r="F66" s="145">
        <f>curves!I69</f>
        <v>0.24</v>
      </c>
      <c r="G66" s="6">
        <f t="shared" si="0"/>
        <v>3.5975000000000001</v>
      </c>
      <c r="H66" s="145">
        <f t="shared" si="1"/>
        <v>5.17373190219916E-2</v>
      </c>
      <c r="I66" s="146">
        <v>39139</v>
      </c>
      <c r="J66" s="6">
        <f>[8]STRADDLES!$F93</f>
        <v>3.6025</v>
      </c>
      <c r="K66" s="145">
        <f>[8]STRADDLES!$I93</f>
        <v>0.24</v>
      </c>
    </row>
    <row r="67" spans="2:11" x14ac:dyDescent="0.25">
      <c r="B67" s="5">
        <v>39173</v>
      </c>
      <c r="C67" s="6">
        <f t="shared" si="4"/>
        <v>3.4175</v>
      </c>
      <c r="D67" s="145">
        <f t="shared" si="5"/>
        <v>0.24</v>
      </c>
      <c r="E67" s="15">
        <v>39168</v>
      </c>
      <c r="F67" s="145">
        <f>curves!I70</f>
        <v>0.24</v>
      </c>
      <c r="G67" s="6">
        <f t="shared" si="0"/>
        <v>3.4125000000000001</v>
      </c>
      <c r="H67" s="145">
        <f t="shared" si="1"/>
        <v>5.1918832648734502E-2</v>
      </c>
      <c r="I67" s="146">
        <v>39169</v>
      </c>
      <c r="J67" s="6">
        <f>[8]STRADDLES!$F94</f>
        <v>3.4175</v>
      </c>
      <c r="K67" s="145">
        <f>[8]STRADDLES!$I94</f>
        <v>0.24</v>
      </c>
    </row>
    <row r="68" spans="2:11" x14ac:dyDescent="0.25">
      <c r="B68" s="5">
        <v>39203</v>
      </c>
      <c r="C68" s="6">
        <f t="shared" si="4"/>
        <v>3.4175</v>
      </c>
      <c r="D68" s="145">
        <f t="shared" si="5"/>
        <v>0.24</v>
      </c>
      <c r="E68" s="15">
        <v>39197</v>
      </c>
      <c r="F68" s="145">
        <f>curves!I71</f>
        <v>0.24</v>
      </c>
      <c r="G68" s="6">
        <f t="shared" si="0"/>
        <v>3.4075000000000002</v>
      </c>
      <c r="H68" s="145">
        <f t="shared" si="1"/>
        <v>5.2094491007659699E-2</v>
      </c>
      <c r="I68" s="146">
        <v>39198</v>
      </c>
      <c r="J68" s="6">
        <f>[8]STRADDLES!$F95</f>
        <v>3.4175</v>
      </c>
      <c r="K68" s="145">
        <f>[8]STRADDLES!$I95</f>
        <v>0.24</v>
      </c>
    </row>
    <row r="69" spans="2:11" x14ac:dyDescent="0.25">
      <c r="B69" s="5">
        <v>39234</v>
      </c>
      <c r="C69" s="6">
        <f t="shared" si="4"/>
        <v>3.4525000000000001</v>
      </c>
      <c r="D69" s="145">
        <f t="shared" si="5"/>
        <v>0.24</v>
      </c>
      <c r="E69" s="15">
        <v>39227</v>
      </c>
      <c r="F69" s="145">
        <f>curves!I72</f>
        <v>0.24</v>
      </c>
      <c r="G69" s="6">
        <f t="shared" ref="G69:G132" si="6">VLOOKUP($B69,curvesettle,2,FALSE)</f>
        <v>3.4424999999999999</v>
      </c>
      <c r="H69" s="145">
        <f t="shared" ref="H69:H132" si="7">VLOOKUP($B69,curvesettle,4,FALSE)</f>
        <v>5.2276004656028399E-2</v>
      </c>
      <c r="I69" s="146">
        <v>39231</v>
      </c>
      <c r="J69" s="6">
        <f>[8]STRADDLES!$F96</f>
        <v>3.4525000000000001</v>
      </c>
      <c r="K69" s="145">
        <f>[8]STRADDLES!$I96</f>
        <v>0.24</v>
      </c>
    </row>
    <row r="70" spans="2:11" x14ac:dyDescent="0.25">
      <c r="B70" s="5">
        <v>39264</v>
      </c>
      <c r="C70" s="6">
        <f t="shared" si="4"/>
        <v>3.4925000000000002</v>
      </c>
      <c r="D70" s="145">
        <f t="shared" si="5"/>
        <v>0.24</v>
      </c>
      <c r="E70" s="15">
        <v>39259</v>
      </c>
      <c r="F70" s="145">
        <f>curves!I73</f>
        <v>0.24</v>
      </c>
      <c r="G70" s="6">
        <f t="shared" si="6"/>
        <v>3.4824999999999999</v>
      </c>
      <c r="H70" s="145">
        <f t="shared" si="7"/>
        <v>5.2451663035879101E-2</v>
      </c>
      <c r="I70" s="146">
        <v>39260</v>
      </c>
      <c r="J70" s="6">
        <f>[8]STRADDLES!$F97</f>
        <v>3.4925000000000002</v>
      </c>
      <c r="K70" s="145">
        <f>[8]STRADDLES!$I97</f>
        <v>0.24</v>
      </c>
    </row>
    <row r="71" spans="2:11" x14ac:dyDescent="0.25">
      <c r="B71" s="5">
        <v>39295</v>
      </c>
      <c r="C71" s="6">
        <f t="shared" si="4"/>
        <v>3.5325000000000002</v>
      </c>
      <c r="D71" s="145">
        <f t="shared" si="5"/>
        <v>0.24</v>
      </c>
      <c r="E71" s="15">
        <v>39289</v>
      </c>
      <c r="F71" s="145">
        <f>curves!I74</f>
        <v>0.24</v>
      </c>
      <c r="G71" s="6">
        <f t="shared" si="6"/>
        <v>3.5225</v>
      </c>
      <c r="H71" s="145">
        <f t="shared" si="7"/>
        <v>5.2633176705868798E-2</v>
      </c>
      <c r="I71" s="146">
        <v>39290</v>
      </c>
      <c r="J71" s="6">
        <f>[8]STRADDLES!$F98</f>
        <v>3.5325000000000002</v>
      </c>
      <c r="K71" s="145">
        <f>[8]STRADDLES!$I98</f>
        <v>0.24</v>
      </c>
    </row>
    <row r="72" spans="2:11" x14ac:dyDescent="0.25">
      <c r="B72" s="5">
        <v>39326</v>
      </c>
      <c r="C72" s="6">
        <f t="shared" si="4"/>
        <v>3.5154999999999998</v>
      </c>
      <c r="D72" s="145">
        <f t="shared" si="5"/>
        <v>0.24</v>
      </c>
      <c r="E72" s="15">
        <v>39322</v>
      </c>
      <c r="F72" s="145">
        <f>curves!I75</f>
        <v>0.24</v>
      </c>
      <c r="G72" s="6">
        <f t="shared" si="6"/>
        <v>3.5175000000000001</v>
      </c>
      <c r="H72" s="145">
        <f t="shared" si="7"/>
        <v>5.28146903868447E-2</v>
      </c>
      <c r="I72" s="146">
        <v>39323</v>
      </c>
      <c r="J72" s="6">
        <f>[8]STRADDLES!$F99</f>
        <v>3.5154999999999998</v>
      </c>
      <c r="K72" s="145">
        <f>[8]STRADDLES!$I99</f>
        <v>0.24</v>
      </c>
    </row>
    <row r="73" spans="2:11" x14ac:dyDescent="0.25">
      <c r="B73" s="5">
        <v>39356</v>
      </c>
      <c r="C73" s="6">
        <f t="shared" si="4"/>
        <v>3.5405000000000002</v>
      </c>
      <c r="D73" s="145">
        <f t="shared" si="5"/>
        <v>0.24</v>
      </c>
      <c r="E73" s="15">
        <v>39350</v>
      </c>
      <c r="F73" s="145">
        <f>curves!I76</f>
        <v>0.24</v>
      </c>
      <c r="G73" s="6">
        <f t="shared" si="6"/>
        <v>3.5425</v>
      </c>
      <c r="H73" s="145">
        <f t="shared" si="7"/>
        <v>5.29903487982488E-2</v>
      </c>
      <c r="I73" s="146">
        <v>39351</v>
      </c>
      <c r="J73" s="6">
        <f>[8]STRADDLES!$F100</f>
        <v>3.5405000000000002</v>
      </c>
      <c r="K73" s="145">
        <f>[8]STRADDLES!$I100</f>
        <v>0.24</v>
      </c>
    </row>
    <row r="74" spans="2:11" x14ac:dyDescent="0.25">
      <c r="B74" s="5">
        <v>39387</v>
      </c>
      <c r="C74" s="6">
        <f t="shared" si="4"/>
        <v>3.6924999999999999</v>
      </c>
      <c r="D74" s="145">
        <f t="shared" si="5"/>
        <v>0.24</v>
      </c>
      <c r="E74" s="15">
        <v>39381</v>
      </c>
      <c r="F74" s="145">
        <f>curves!I77</f>
        <v>0.24</v>
      </c>
      <c r="G74" s="6">
        <f t="shared" si="6"/>
        <v>3.6945000000000001</v>
      </c>
      <c r="H74" s="145">
        <f t="shared" si="7"/>
        <v>5.31718625008408E-2</v>
      </c>
      <c r="I74" s="146">
        <v>39384</v>
      </c>
      <c r="J74" s="6">
        <f>[8]STRADDLES!$F101</f>
        <v>3.6924999999999999</v>
      </c>
      <c r="K74" s="145">
        <f>[8]STRADDLES!$I101</f>
        <v>0.24</v>
      </c>
    </row>
    <row r="75" spans="2:11" x14ac:dyDescent="0.25">
      <c r="B75" s="5">
        <v>39417</v>
      </c>
      <c r="C75" s="6">
        <f t="shared" si="4"/>
        <v>3.8355000000000001</v>
      </c>
      <c r="D75" s="145">
        <f t="shared" si="5"/>
        <v>0.24</v>
      </c>
      <c r="E75" s="15">
        <v>39413</v>
      </c>
      <c r="F75" s="145">
        <f>curves!I78</f>
        <v>0.24</v>
      </c>
      <c r="G75" s="6">
        <f t="shared" si="6"/>
        <v>3.8374999999999999</v>
      </c>
      <c r="H75" s="145">
        <f t="shared" si="7"/>
        <v>5.3347520933161099E-2</v>
      </c>
      <c r="I75" s="146">
        <v>39414</v>
      </c>
      <c r="J75" s="6">
        <f>[8]STRADDLES!$F102</f>
        <v>3.8355000000000001</v>
      </c>
      <c r="K75" s="145">
        <f>[8]STRADDLES!$I102</f>
        <v>0.24</v>
      </c>
    </row>
    <row r="76" spans="2:11" x14ac:dyDescent="0.25">
      <c r="B76" s="5">
        <v>39448</v>
      </c>
      <c r="C76" s="6">
        <f t="shared" si="4"/>
        <v>3.8734999999999999</v>
      </c>
      <c r="D76" s="145">
        <f t="shared" si="5"/>
        <v>0.24</v>
      </c>
      <c r="E76" s="15">
        <v>39442</v>
      </c>
      <c r="F76" s="145">
        <f>curves!I79</f>
        <v>0.24</v>
      </c>
      <c r="G76" s="6">
        <f t="shared" si="6"/>
        <v>3.8875000000000002</v>
      </c>
      <c r="H76" s="145">
        <f t="shared" si="7"/>
        <v>5.3529034657364701E-2</v>
      </c>
      <c r="I76" s="146">
        <v>39443</v>
      </c>
      <c r="J76" s="6">
        <f>[8]STRADDLES!$F103</f>
        <v>3.8734999999999999</v>
      </c>
      <c r="K76" s="145">
        <f>[8]STRADDLES!$I103</f>
        <v>0.24</v>
      </c>
    </row>
    <row r="77" spans="2:11" x14ac:dyDescent="0.25">
      <c r="B77" s="5">
        <v>39479</v>
      </c>
      <c r="C77" s="6">
        <f t="shared" si="4"/>
        <v>3.8174999999999999</v>
      </c>
      <c r="D77" s="145">
        <f t="shared" si="5"/>
        <v>0.24</v>
      </c>
      <c r="E77" s="15">
        <v>39475</v>
      </c>
      <c r="F77" s="145">
        <f>curves!I80</f>
        <v>0.23499999999999999</v>
      </c>
      <c r="G77" s="6">
        <f t="shared" si="6"/>
        <v>3.8025000000000002</v>
      </c>
      <c r="H77" s="145">
        <f t="shared" si="7"/>
        <v>5.3710548392549698E-2</v>
      </c>
      <c r="I77" s="146">
        <v>39476</v>
      </c>
      <c r="J77" s="6">
        <f>[8]STRADDLES!$F104</f>
        <v>3.8174999999999999</v>
      </c>
      <c r="K77" s="145">
        <f>[8]STRADDLES!$I104</f>
        <v>0.24</v>
      </c>
    </row>
    <row r="78" spans="2:11" x14ac:dyDescent="0.25">
      <c r="B78" s="5">
        <v>39508</v>
      </c>
      <c r="C78" s="6">
        <f t="shared" si="4"/>
        <v>3.6875</v>
      </c>
      <c r="D78" s="145">
        <f t="shared" si="5"/>
        <v>0.23499999999999999</v>
      </c>
      <c r="E78" s="15">
        <v>39504</v>
      </c>
      <c r="F78" s="145">
        <f>curves!I81</f>
        <v>0.23</v>
      </c>
      <c r="G78" s="6">
        <f t="shared" si="6"/>
        <v>3.6724999999999999</v>
      </c>
      <c r="H78" s="145">
        <f t="shared" si="7"/>
        <v>5.3880351574115498E-2</v>
      </c>
      <c r="I78" s="146">
        <v>39505</v>
      </c>
      <c r="J78" s="6">
        <f>[8]STRADDLES!$F105</f>
        <v>3.6875</v>
      </c>
      <c r="K78" s="145">
        <f>[8]STRADDLES!$I105</f>
        <v>0.23499999999999999</v>
      </c>
    </row>
    <row r="79" spans="2:11" x14ac:dyDescent="0.25">
      <c r="B79" s="5">
        <v>39539</v>
      </c>
      <c r="C79" s="6">
        <f t="shared" si="4"/>
        <v>3.5024999999999999</v>
      </c>
      <c r="D79" s="145">
        <f t="shared" si="5"/>
        <v>0.23</v>
      </c>
      <c r="E79" s="15">
        <v>39533</v>
      </c>
      <c r="F79" s="145">
        <f>curves!I82</f>
        <v>0.23</v>
      </c>
      <c r="G79" s="6">
        <f t="shared" si="6"/>
        <v>3.4874999999999998</v>
      </c>
      <c r="H79" s="145">
        <f t="shared" si="7"/>
        <v>5.4061865330552898E-2</v>
      </c>
      <c r="I79" s="146">
        <v>39534</v>
      </c>
      <c r="J79" s="6">
        <f>[8]STRADDLES!$F106</f>
        <v>3.5024999999999999</v>
      </c>
      <c r="K79" s="145">
        <f>[8]STRADDLES!$I106</f>
        <v>0.23</v>
      </c>
    </row>
    <row r="80" spans="2:11" x14ac:dyDescent="0.25">
      <c r="B80" s="5">
        <v>39569</v>
      </c>
      <c r="C80" s="6">
        <f t="shared" si="4"/>
        <v>3.5024999999999999</v>
      </c>
      <c r="D80" s="145">
        <f t="shared" si="5"/>
        <v>0.23</v>
      </c>
      <c r="E80" s="15">
        <v>39563</v>
      </c>
      <c r="F80" s="145">
        <f>curves!I83</f>
        <v>0.23</v>
      </c>
      <c r="G80" s="6">
        <f t="shared" si="6"/>
        <v>3.4824999999999999</v>
      </c>
      <c r="H80" s="145">
        <f t="shared" si="7"/>
        <v>5.4237523814977699E-2</v>
      </c>
      <c r="I80" s="146">
        <v>39566</v>
      </c>
      <c r="J80" s="6">
        <f>[8]STRADDLES!$F107</f>
        <v>3.5024999999999999</v>
      </c>
      <c r="K80" s="145">
        <f>[8]STRADDLES!$I107</f>
        <v>0.23</v>
      </c>
    </row>
    <row r="81" spans="2:11" x14ac:dyDescent="0.25">
      <c r="B81" s="5">
        <v>39600</v>
      </c>
      <c r="C81" s="6">
        <f t="shared" si="4"/>
        <v>3.5375000000000001</v>
      </c>
      <c r="D81" s="145">
        <f t="shared" si="5"/>
        <v>0.23</v>
      </c>
      <c r="E81" s="15">
        <v>39595</v>
      </c>
      <c r="F81" s="145">
        <f>curves!I84</f>
        <v>0.23</v>
      </c>
      <c r="G81" s="6">
        <f t="shared" si="6"/>
        <v>3.5175000000000001</v>
      </c>
      <c r="H81" s="145">
        <f t="shared" si="7"/>
        <v>5.4419037593017403E-2</v>
      </c>
      <c r="I81" s="146">
        <v>39596</v>
      </c>
      <c r="J81" s="6">
        <f>[8]STRADDLES!$F108</f>
        <v>3.5375000000000001</v>
      </c>
      <c r="K81" s="145">
        <f>[8]STRADDLES!$I108</f>
        <v>0.23</v>
      </c>
    </row>
    <row r="82" spans="2:11" x14ac:dyDescent="0.25">
      <c r="B82" s="5">
        <v>39630</v>
      </c>
      <c r="C82" s="6">
        <f t="shared" si="4"/>
        <v>3.5775000000000001</v>
      </c>
      <c r="D82" s="145">
        <f t="shared" si="5"/>
        <v>0.23</v>
      </c>
      <c r="E82" s="15">
        <v>39624</v>
      </c>
      <c r="F82" s="145">
        <f>curves!I85</f>
        <v>0.23</v>
      </c>
      <c r="G82" s="6">
        <f t="shared" si="6"/>
        <v>3.5575000000000001</v>
      </c>
      <c r="H82" s="145">
        <f t="shared" si="7"/>
        <v>5.4594696098345899E-2</v>
      </c>
      <c r="I82" s="146">
        <v>39625</v>
      </c>
      <c r="J82" s="6">
        <f>[8]STRADDLES!$F109</f>
        <v>3.5775000000000001</v>
      </c>
      <c r="K82" s="145">
        <f>[8]STRADDLES!$I109</f>
        <v>0.23</v>
      </c>
    </row>
    <row r="83" spans="2:11" x14ac:dyDescent="0.25">
      <c r="B83" s="5">
        <v>39661</v>
      </c>
      <c r="C83" s="6">
        <f t="shared" si="4"/>
        <v>3.6175000000000002</v>
      </c>
      <c r="D83" s="145">
        <f t="shared" si="5"/>
        <v>0.23</v>
      </c>
      <c r="E83" s="15">
        <v>39657</v>
      </c>
      <c r="F83" s="145">
        <f>curves!I86</f>
        <v>0.23</v>
      </c>
      <c r="G83" s="6">
        <f t="shared" si="6"/>
        <v>3.5975000000000001</v>
      </c>
      <c r="H83" s="145">
        <f t="shared" si="7"/>
        <v>5.47762098979847E-2</v>
      </c>
      <c r="I83" s="146">
        <v>39658</v>
      </c>
      <c r="J83" s="6">
        <f>[8]STRADDLES!$F110</f>
        <v>3.6175000000000002</v>
      </c>
      <c r="K83" s="145">
        <f>[8]STRADDLES!$I110</f>
        <v>0.23</v>
      </c>
    </row>
    <row r="84" spans="2:11" x14ac:dyDescent="0.25">
      <c r="B84" s="5">
        <v>39692</v>
      </c>
      <c r="E84" s="15">
        <v>39686</v>
      </c>
      <c r="F84" s="145">
        <f>curves!I87</f>
        <v>0.23</v>
      </c>
      <c r="G84" s="6">
        <f t="shared" si="6"/>
        <v>3.5924999999999998</v>
      </c>
      <c r="H84" s="145">
        <f t="shared" si="7"/>
        <v>5.4957723708598298E-2</v>
      </c>
      <c r="I84" s="146">
        <v>39687</v>
      </c>
      <c r="J84" s="6">
        <f>[8]STRADDLES!$F111</f>
        <v>3.6004999999999998</v>
      </c>
      <c r="K84" s="145">
        <f>[8]STRADDLES!$I111</f>
        <v>0.23</v>
      </c>
    </row>
    <row r="85" spans="2:11" x14ac:dyDescent="0.25">
      <c r="B85" s="5">
        <v>39722</v>
      </c>
      <c r="E85" s="15">
        <v>39716</v>
      </c>
      <c r="F85" s="145">
        <f>curves!I88</f>
        <v>0.23</v>
      </c>
      <c r="G85" s="6">
        <f t="shared" si="6"/>
        <v>3.6175000000000002</v>
      </c>
      <c r="H85" s="145">
        <f t="shared" si="7"/>
        <v>5.51333822454474E-2</v>
      </c>
      <c r="I85" s="146">
        <v>39717</v>
      </c>
      <c r="J85" s="6">
        <f>[8]STRADDLES!$F112</f>
        <v>3.6255000000000002</v>
      </c>
      <c r="K85" s="145">
        <f>[8]STRADDLES!$I112</f>
        <v>0.23</v>
      </c>
    </row>
    <row r="86" spans="2:11" x14ac:dyDescent="0.25">
      <c r="B86" s="5">
        <v>39753</v>
      </c>
      <c r="E86" s="15">
        <v>39749</v>
      </c>
      <c r="F86" s="145">
        <f>curves!I89</f>
        <v>0.23</v>
      </c>
      <c r="G86" s="6">
        <f t="shared" si="6"/>
        <v>3.7694999999999999</v>
      </c>
      <c r="H86" s="145">
        <f t="shared" si="7"/>
        <v>5.5314896077653899E-2</v>
      </c>
      <c r="I86" s="146">
        <v>39750</v>
      </c>
      <c r="J86" s="6">
        <f>[8]STRADDLES!$F113</f>
        <v>3.7774999999999999</v>
      </c>
      <c r="K86" s="145">
        <f>[8]STRADDLES!$I113</f>
        <v>0.23</v>
      </c>
    </row>
    <row r="87" spans="2:11" x14ac:dyDescent="0.25">
      <c r="B87" s="5">
        <v>39783</v>
      </c>
      <c r="E87" s="15">
        <v>39776</v>
      </c>
      <c r="F87" s="145">
        <f>curves!I90</f>
        <v>0.23</v>
      </c>
      <c r="G87" s="6">
        <f t="shared" si="6"/>
        <v>3.9125000000000001</v>
      </c>
      <c r="H87" s="145">
        <f t="shared" si="7"/>
        <v>5.5490554635397898E-2</v>
      </c>
      <c r="I87" s="146">
        <v>39777</v>
      </c>
      <c r="J87" s="6">
        <f>[8]STRADDLES!$F114</f>
        <v>3.9205000000000001</v>
      </c>
      <c r="K87" s="145">
        <f>[8]STRADDLES!$I114</f>
        <v>0.23</v>
      </c>
    </row>
    <row r="88" spans="2:11" x14ac:dyDescent="0.25">
      <c r="B88" s="5">
        <v>39814</v>
      </c>
      <c r="E88" s="15">
        <v>39808</v>
      </c>
      <c r="F88" s="145">
        <f>curves!I91</f>
        <v>0.22750000000000001</v>
      </c>
      <c r="G88" s="6">
        <f t="shared" si="6"/>
        <v>3.9649999999999999</v>
      </c>
      <c r="H88" s="145">
        <f t="shared" si="7"/>
        <v>5.5629285809112097E-2</v>
      </c>
      <c r="I88" s="146">
        <v>39811</v>
      </c>
      <c r="J88" s="6">
        <f>[8]STRADDLES!$F115</f>
        <v>3.9584999999999999</v>
      </c>
      <c r="K88" s="145">
        <f>[8]STRADDLES!$I115</f>
        <v>0.23</v>
      </c>
    </row>
    <row r="89" spans="2:11" x14ac:dyDescent="0.25">
      <c r="B89" s="5">
        <v>39845</v>
      </c>
      <c r="E89" s="15">
        <v>39840</v>
      </c>
      <c r="F89" s="145">
        <f>curves!I92</f>
        <v>0.22</v>
      </c>
      <c r="G89" s="6">
        <f t="shared" si="6"/>
        <v>3.88</v>
      </c>
      <c r="H89" s="145">
        <f t="shared" si="7"/>
        <v>5.5732784192703999E-2</v>
      </c>
      <c r="I89" s="146">
        <v>39841</v>
      </c>
      <c r="J89" s="6">
        <f>[8]STRADDLES!$F116</f>
        <v>3.9024999999999999</v>
      </c>
      <c r="K89" s="145">
        <f>[8]STRADDLES!$I116</f>
        <v>0.22750000000000001</v>
      </c>
    </row>
    <row r="90" spans="2:11" x14ac:dyDescent="0.25">
      <c r="B90" s="5">
        <v>39873</v>
      </c>
      <c r="E90" s="15">
        <v>39868</v>
      </c>
      <c r="F90" s="145">
        <f>curves!I93</f>
        <v>0.20250000000000001</v>
      </c>
      <c r="G90" s="6">
        <f t="shared" si="6"/>
        <v>3.75</v>
      </c>
      <c r="H90" s="145">
        <f t="shared" si="7"/>
        <v>5.5826266606755499E-2</v>
      </c>
      <c r="I90" s="146">
        <v>39869</v>
      </c>
      <c r="J90" s="6">
        <f>[8]STRADDLES!$F117</f>
        <v>3.7725</v>
      </c>
      <c r="K90" s="145">
        <f>[8]STRADDLES!$I117</f>
        <v>0.22</v>
      </c>
    </row>
    <row r="91" spans="2:11" x14ac:dyDescent="0.25">
      <c r="B91" s="5">
        <v>39904</v>
      </c>
      <c r="E91" s="15">
        <v>39898</v>
      </c>
      <c r="F91" s="145">
        <f>curves!I94</f>
        <v>0.20250000000000001</v>
      </c>
      <c r="G91" s="6">
        <f t="shared" si="6"/>
        <v>3.5649999999999999</v>
      </c>
      <c r="H91" s="145">
        <f t="shared" si="7"/>
        <v>5.5929764997134403E-2</v>
      </c>
      <c r="I91" s="146">
        <v>39899</v>
      </c>
      <c r="J91" s="6">
        <f>[8]STRADDLES!$F118</f>
        <v>3.5874999999999999</v>
      </c>
      <c r="K91" s="145">
        <f>[8]STRADDLES!$I118</f>
        <v>0.20250000000000001</v>
      </c>
    </row>
    <row r="92" spans="2:11" x14ac:dyDescent="0.25">
      <c r="B92" s="5">
        <v>39934</v>
      </c>
      <c r="E92" s="15">
        <v>39930</v>
      </c>
      <c r="F92" s="145">
        <f>curves!I95</f>
        <v>0.20250000000000001</v>
      </c>
      <c r="G92" s="6">
        <f t="shared" si="6"/>
        <v>3.56</v>
      </c>
      <c r="H92" s="145">
        <f t="shared" si="7"/>
        <v>5.6029924733155503E-2</v>
      </c>
      <c r="I92" s="146">
        <v>39931</v>
      </c>
      <c r="J92" s="6">
        <f>[8]STRADDLES!$F119</f>
        <v>3.5874999999999999</v>
      </c>
      <c r="K92" s="145">
        <f>[8]STRADDLES!$I119</f>
        <v>0.20250000000000001</v>
      </c>
    </row>
    <row r="93" spans="2:11" x14ac:dyDescent="0.25">
      <c r="B93" s="5">
        <v>39965</v>
      </c>
      <c r="E93" s="15">
        <v>39959</v>
      </c>
      <c r="F93" s="145">
        <f>curves!I96</f>
        <v>0.20250000000000001</v>
      </c>
      <c r="G93" s="6">
        <f t="shared" si="6"/>
        <v>3.5950000000000002</v>
      </c>
      <c r="H93" s="145">
        <f t="shared" si="7"/>
        <v>5.6133423130551502E-2</v>
      </c>
      <c r="I93" s="146">
        <v>39960</v>
      </c>
      <c r="J93" s="6">
        <f>[8]STRADDLES!$F120</f>
        <v>3.6225000000000001</v>
      </c>
      <c r="K93" s="145">
        <f>[8]STRADDLES!$I120</f>
        <v>0.20250000000000001</v>
      </c>
    </row>
    <row r="94" spans="2:11" x14ac:dyDescent="0.25">
      <c r="B94" s="5">
        <v>39995</v>
      </c>
      <c r="E94" s="15">
        <v>39989</v>
      </c>
      <c r="F94" s="145">
        <f>curves!I97</f>
        <v>0.20250000000000001</v>
      </c>
      <c r="G94" s="6">
        <f t="shared" si="6"/>
        <v>3.6349999999999998</v>
      </c>
      <c r="H94" s="145">
        <f t="shared" si="7"/>
        <v>5.6233582873363101E-2</v>
      </c>
      <c r="I94" s="146">
        <v>39990</v>
      </c>
      <c r="J94" s="6">
        <f>[8]STRADDLES!$F121</f>
        <v>3.6625000000000001</v>
      </c>
      <c r="K94" s="145">
        <f>[8]STRADDLES!$I121</f>
        <v>0.20250000000000001</v>
      </c>
    </row>
    <row r="95" spans="2:11" x14ac:dyDescent="0.25">
      <c r="B95" s="5">
        <v>40026</v>
      </c>
      <c r="E95" s="15">
        <v>40022</v>
      </c>
      <c r="F95" s="145">
        <f>curves!I98</f>
        <v>0.20250000000000001</v>
      </c>
      <c r="G95" s="6">
        <f t="shared" si="6"/>
        <v>3.6749999999999998</v>
      </c>
      <c r="H95" s="145">
        <f t="shared" si="7"/>
        <v>5.6337081277775702E-2</v>
      </c>
      <c r="I95" s="146">
        <v>40023</v>
      </c>
      <c r="J95" s="6">
        <f>[8]STRADDLES!$F122</f>
        <v>3.7025000000000001</v>
      </c>
      <c r="K95" s="145">
        <f>[8]STRADDLES!$I122</f>
        <v>0.20250000000000001</v>
      </c>
    </row>
    <row r="96" spans="2:11" x14ac:dyDescent="0.25">
      <c r="B96" s="5">
        <v>40057</v>
      </c>
      <c r="E96" s="15">
        <v>40051</v>
      </c>
      <c r="F96" s="145">
        <f>curves!I99</f>
        <v>0.20250000000000001</v>
      </c>
      <c r="G96" s="6">
        <f t="shared" si="6"/>
        <v>3.67</v>
      </c>
      <c r="H96" s="145">
        <f t="shared" si="7"/>
        <v>5.6440579685754798E-2</v>
      </c>
      <c r="I96" s="146">
        <v>40052</v>
      </c>
      <c r="J96" s="6">
        <f>[8]STRADDLES!$F123</f>
        <v>3.6855000000000002</v>
      </c>
      <c r="K96" s="145">
        <f>[8]STRADDLES!$I123</f>
        <v>0.20250000000000001</v>
      </c>
    </row>
    <row r="97" spans="2:11" x14ac:dyDescent="0.25">
      <c r="B97" s="5">
        <v>40087</v>
      </c>
      <c r="E97" s="15">
        <v>40081</v>
      </c>
      <c r="F97" s="145">
        <f>curves!I100</f>
        <v>0.20250000000000001</v>
      </c>
      <c r="G97" s="6">
        <f t="shared" si="6"/>
        <v>3.6949999999999998</v>
      </c>
      <c r="H97" s="145">
        <f t="shared" si="7"/>
        <v>5.6540739438806199E-2</v>
      </c>
      <c r="I97" s="146">
        <v>40084</v>
      </c>
      <c r="J97" s="6">
        <f>[8]STRADDLES!$F124</f>
        <v>3.7105000000000001</v>
      </c>
      <c r="K97" s="145">
        <f>[8]STRADDLES!$I124</f>
        <v>0.20250000000000001</v>
      </c>
    </row>
    <row r="98" spans="2:11" x14ac:dyDescent="0.25">
      <c r="B98" s="5">
        <v>40118</v>
      </c>
      <c r="E98" s="15">
        <v>40113</v>
      </c>
      <c r="F98" s="145">
        <f>curves!I101</f>
        <v>0.20250000000000001</v>
      </c>
      <c r="G98" s="6">
        <f t="shared" si="6"/>
        <v>3.847</v>
      </c>
      <c r="H98" s="145">
        <f t="shared" si="7"/>
        <v>5.66442378538001E-2</v>
      </c>
      <c r="I98" s="146">
        <v>40114</v>
      </c>
      <c r="J98" s="6">
        <f>[8]STRADDLES!$F125</f>
        <v>3.8624999999999998</v>
      </c>
      <c r="K98" s="145">
        <f>[8]STRADDLES!$I125</f>
        <v>0.20250000000000001</v>
      </c>
    </row>
    <row r="99" spans="2:11" x14ac:dyDescent="0.25">
      <c r="B99" s="5">
        <v>40148</v>
      </c>
      <c r="E99" s="15">
        <v>40141</v>
      </c>
      <c r="F99" s="145">
        <f>curves!I102</f>
        <v>0.20250000000000001</v>
      </c>
      <c r="G99" s="6">
        <f t="shared" si="6"/>
        <v>3.99</v>
      </c>
      <c r="H99" s="145">
        <f t="shared" si="7"/>
        <v>5.67443976136408E-2</v>
      </c>
      <c r="I99" s="146">
        <v>40142</v>
      </c>
      <c r="J99" s="6">
        <f>[8]STRADDLES!$F126</f>
        <v>4.0054999999999996</v>
      </c>
      <c r="K99" s="145">
        <f>[8]STRADDLES!$I126</f>
        <v>0.20250000000000001</v>
      </c>
    </row>
    <row r="100" spans="2:11" x14ac:dyDescent="0.25">
      <c r="B100" s="5">
        <v>40179</v>
      </c>
      <c r="E100" s="15">
        <v>40175</v>
      </c>
      <c r="F100" s="145">
        <f>curves!I103</f>
        <v>0.2</v>
      </c>
      <c r="G100" s="6">
        <f t="shared" si="6"/>
        <v>4.0449999999999999</v>
      </c>
      <c r="H100" s="145">
        <f t="shared" si="7"/>
        <v>5.6847896035649603E-2</v>
      </c>
      <c r="I100" s="146">
        <v>40176</v>
      </c>
      <c r="J100" s="6">
        <f>[8]STRADDLES!$F127</f>
        <v>4.0434999999999999</v>
      </c>
      <c r="K100" s="145">
        <f>[8]STRADDLES!$I127</f>
        <v>0.20250000000000001</v>
      </c>
    </row>
    <row r="101" spans="2:11" x14ac:dyDescent="0.25">
      <c r="B101" s="5">
        <v>40210</v>
      </c>
      <c r="E101" s="15">
        <v>40204</v>
      </c>
      <c r="F101" s="145">
        <f>curves!I104</f>
        <v>0.19500000000000001</v>
      </c>
      <c r="G101" s="6">
        <f t="shared" si="6"/>
        <v>3.96</v>
      </c>
      <c r="H101" s="145">
        <f t="shared" si="7"/>
        <v>5.6951394461223E-2</v>
      </c>
      <c r="I101" s="146">
        <v>40205</v>
      </c>
      <c r="J101" s="6">
        <f>[8]STRADDLES!$F128</f>
        <v>3.9874999999999998</v>
      </c>
      <c r="K101" s="145">
        <f>[8]STRADDLES!$I128</f>
        <v>0.2</v>
      </c>
    </row>
    <row r="102" spans="2:11" x14ac:dyDescent="0.25">
      <c r="B102" s="5">
        <v>40238</v>
      </c>
      <c r="E102" s="15">
        <v>40232</v>
      </c>
      <c r="F102" s="145">
        <f>curves!I105</f>
        <v>0.19</v>
      </c>
      <c r="G102" s="6">
        <f t="shared" si="6"/>
        <v>3.83</v>
      </c>
      <c r="H102" s="145">
        <f t="shared" si="7"/>
        <v>5.7044876913192197E-2</v>
      </c>
      <c r="I102" s="146">
        <v>40233</v>
      </c>
      <c r="J102" s="6">
        <f>[8]STRADDLES!$F129</f>
        <v>3.8574999999999999</v>
      </c>
      <c r="K102" s="145">
        <f>[8]STRADDLES!$I129</f>
        <v>0.19500000000000001</v>
      </c>
    </row>
    <row r="103" spans="2:11" x14ac:dyDescent="0.25">
      <c r="B103" s="5">
        <v>40269</v>
      </c>
      <c r="E103" s="15">
        <v>40263</v>
      </c>
      <c r="F103" s="145">
        <f>curves!I106</f>
        <v>0.185</v>
      </c>
      <c r="G103" s="6">
        <f t="shared" si="6"/>
        <v>3.645</v>
      </c>
      <c r="H103" s="145">
        <f t="shared" si="7"/>
        <v>5.7148375345549098E-2</v>
      </c>
      <c r="I103" s="146">
        <v>40266</v>
      </c>
      <c r="J103" s="6">
        <f>[8]STRADDLES!$F130</f>
        <v>3.6724999999999999</v>
      </c>
      <c r="K103" s="145">
        <f>[8]STRADDLES!$I130</f>
        <v>0.19</v>
      </c>
    </row>
    <row r="104" spans="2:11" x14ac:dyDescent="0.25">
      <c r="B104" s="5">
        <v>40299</v>
      </c>
      <c r="E104" s="15">
        <v>40295</v>
      </c>
      <c r="F104" s="145">
        <f>curves!I107</f>
        <v>0.185</v>
      </c>
      <c r="G104" s="6">
        <f t="shared" si="6"/>
        <v>3.64</v>
      </c>
      <c r="H104" s="145">
        <f t="shared" si="7"/>
        <v>5.7248535122191899E-2</v>
      </c>
      <c r="I104" s="146">
        <v>40296</v>
      </c>
      <c r="J104" s="6">
        <f>[8]STRADDLES!$F131</f>
        <v>3.6724999999999999</v>
      </c>
      <c r="K104" s="145">
        <f>[8]STRADDLES!$I131</f>
        <v>0.185</v>
      </c>
    </row>
    <row r="105" spans="2:11" x14ac:dyDescent="0.25">
      <c r="B105" s="5">
        <v>40330</v>
      </c>
      <c r="E105" s="15">
        <v>40323</v>
      </c>
      <c r="F105" s="145">
        <f>curves!I108</f>
        <v>0.185</v>
      </c>
      <c r="G105" s="6">
        <f t="shared" si="6"/>
        <v>3.6749999999999998</v>
      </c>
      <c r="H105" s="145">
        <f t="shared" si="7"/>
        <v>5.7352033561562703E-2</v>
      </c>
      <c r="I105" s="146">
        <v>40324</v>
      </c>
      <c r="J105" s="6">
        <f>[8]STRADDLES!$F132</f>
        <v>3.7075</v>
      </c>
      <c r="K105" s="145">
        <f>[8]STRADDLES!$I132</f>
        <v>0.185</v>
      </c>
    </row>
    <row r="106" spans="2:11" x14ac:dyDescent="0.25">
      <c r="B106" s="5">
        <v>40360</v>
      </c>
      <c r="E106" s="15">
        <v>40354</v>
      </c>
      <c r="F106" s="145">
        <f>curves!I109</f>
        <v>0.185</v>
      </c>
      <c r="G106" s="6">
        <f t="shared" si="6"/>
        <v>3.7149999999999999</v>
      </c>
      <c r="H106" s="145">
        <f t="shared" si="7"/>
        <v>5.7452193344991603E-2</v>
      </c>
      <c r="I106" s="146">
        <v>40357</v>
      </c>
      <c r="J106" s="6">
        <f>[8]STRADDLES!$F133</f>
        <v>3.7475000000000001</v>
      </c>
      <c r="K106" s="145">
        <f>[8]STRADDLES!$I133</f>
        <v>0.185</v>
      </c>
    </row>
    <row r="107" spans="2:11" x14ac:dyDescent="0.25">
      <c r="B107" s="5">
        <v>40391</v>
      </c>
      <c r="E107" s="15">
        <v>40386</v>
      </c>
      <c r="F107" s="145">
        <f>curves!I110</f>
        <v>0.185</v>
      </c>
      <c r="G107" s="6">
        <f t="shared" si="6"/>
        <v>3.7549999999999999</v>
      </c>
      <c r="H107" s="145">
        <f t="shared" si="7"/>
        <v>5.7555691791374597E-2</v>
      </c>
      <c r="I107" s="146">
        <v>40387</v>
      </c>
      <c r="J107" s="6">
        <f>[8]STRADDLES!$F134</f>
        <v>3.7875000000000001</v>
      </c>
      <c r="K107" s="145">
        <f>[8]STRADDLES!$I134</f>
        <v>0.185</v>
      </c>
    </row>
    <row r="108" spans="2:11" x14ac:dyDescent="0.25">
      <c r="B108" s="5">
        <v>40422</v>
      </c>
      <c r="E108" s="15">
        <v>40416</v>
      </c>
      <c r="F108" s="145">
        <f>curves!I111</f>
        <v>0.185</v>
      </c>
      <c r="G108" s="6">
        <f t="shared" si="6"/>
        <v>3.75</v>
      </c>
      <c r="H108" s="145">
        <f t="shared" si="7"/>
        <v>5.7659190241320601E-2</v>
      </c>
      <c r="I108" s="146">
        <v>40417</v>
      </c>
      <c r="J108" s="6">
        <f>[8]STRADDLES!$F135</f>
        <v>3.7705000000000002</v>
      </c>
      <c r="K108" s="145">
        <f>[8]STRADDLES!$I135</f>
        <v>0.185</v>
      </c>
    </row>
    <row r="109" spans="2:11" x14ac:dyDescent="0.25">
      <c r="B109" s="5">
        <v>40452</v>
      </c>
      <c r="E109" s="15">
        <v>40448</v>
      </c>
      <c r="F109" s="145">
        <f>curves!I112</f>
        <v>0.185</v>
      </c>
      <c r="G109" s="6">
        <f t="shared" si="6"/>
        <v>3.7749999999999999</v>
      </c>
      <c r="H109" s="145">
        <f t="shared" si="7"/>
        <v>5.7759350034984003E-2</v>
      </c>
      <c r="I109" s="146">
        <v>40449</v>
      </c>
      <c r="J109" s="6">
        <f>[8]STRADDLES!$F136</f>
        <v>3.7955000000000001</v>
      </c>
      <c r="K109" s="145">
        <f>[8]STRADDLES!$I136</f>
        <v>0.185</v>
      </c>
    </row>
    <row r="110" spans="2:11" x14ac:dyDescent="0.25">
      <c r="B110" s="5">
        <v>40483</v>
      </c>
      <c r="E110" s="15">
        <v>40477</v>
      </c>
      <c r="F110" s="145">
        <f>curves!I113</f>
        <v>0.185</v>
      </c>
      <c r="G110" s="6">
        <f t="shared" si="6"/>
        <v>3.927</v>
      </c>
      <c r="H110" s="145">
        <f t="shared" si="7"/>
        <v>5.7862848491941697E-2</v>
      </c>
      <c r="I110" s="146">
        <v>40478</v>
      </c>
      <c r="J110" s="6">
        <f>[8]STRADDLES!$F137</f>
        <v>3.9474999999999998</v>
      </c>
      <c r="K110" s="145">
        <f>[8]STRADDLES!$I137</f>
        <v>0.185</v>
      </c>
    </row>
    <row r="111" spans="2:11" x14ac:dyDescent="0.25">
      <c r="B111" s="5">
        <v>40513</v>
      </c>
      <c r="E111" s="15">
        <v>40506</v>
      </c>
      <c r="F111" s="145">
        <f>curves!I114</f>
        <v>0.185</v>
      </c>
      <c r="G111" s="6">
        <f t="shared" si="6"/>
        <v>4.07</v>
      </c>
      <c r="H111" s="145">
        <f t="shared" si="7"/>
        <v>5.79630082923899E-2</v>
      </c>
      <c r="I111" s="146">
        <v>40508</v>
      </c>
      <c r="J111" s="6">
        <f>[8]STRADDLES!$F138</f>
        <v>4.0904999999999996</v>
      </c>
      <c r="K111" s="145">
        <f>[8]STRADDLES!$I138</f>
        <v>0.185</v>
      </c>
    </row>
    <row r="112" spans="2:11" x14ac:dyDescent="0.25">
      <c r="B112" s="5">
        <v>40544</v>
      </c>
      <c r="E112" s="15">
        <v>40539</v>
      </c>
      <c r="F112" s="145">
        <f>curves!I115</f>
        <v>0.185</v>
      </c>
      <c r="G112" s="6">
        <f t="shared" si="6"/>
        <v>4.1275000000000004</v>
      </c>
      <c r="H112" s="145">
        <f t="shared" si="7"/>
        <v>5.8066506756358403E-2</v>
      </c>
      <c r="I112" s="146">
        <v>40540</v>
      </c>
      <c r="J112" s="6">
        <f>[8]STRADDLES!$F139</f>
        <v>4.1284999999999998</v>
      </c>
      <c r="K112" s="145">
        <f>[8]STRADDLES!$I139</f>
        <v>0.185</v>
      </c>
    </row>
    <row r="113" spans="2:11" x14ac:dyDescent="0.25">
      <c r="B113" s="5">
        <v>40575</v>
      </c>
      <c r="E113" s="15">
        <v>40569</v>
      </c>
      <c r="F113" s="145">
        <f>curves!I116</f>
        <v>0.18</v>
      </c>
      <c r="G113" s="6">
        <f t="shared" si="6"/>
        <v>4.0425000000000004</v>
      </c>
      <c r="H113" s="145">
        <f t="shared" si="7"/>
        <v>5.8170005223888897E-2</v>
      </c>
      <c r="I113" s="146">
        <v>40570</v>
      </c>
      <c r="J113" s="6">
        <f>[8]STRADDLES!$F140</f>
        <v>4.0724999999999998</v>
      </c>
      <c r="K113" s="145">
        <f>[8]STRADDLES!$I140</f>
        <v>0.185</v>
      </c>
    </row>
    <row r="114" spans="2:11" x14ac:dyDescent="0.25">
      <c r="B114" s="5">
        <v>40603</v>
      </c>
      <c r="E114" s="15">
        <v>40597</v>
      </c>
      <c r="F114" s="145">
        <f>curves!I117</f>
        <v>0.18</v>
      </c>
      <c r="G114" s="6">
        <f t="shared" si="6"/>
        <v>3.9125000000000001</v>
      </c>
      <c r="H114" s="145">
        <f t="shared" si="7"/>
        <v>5.8263487713752699E-2</v>
      </c>
      <c r="I114" s="146">
        <v>40598</v>
      </c>
      <c r="J114" s="6">
        <f>[8]STRADDLES!$F141</f>
        <v>3.9424999999999999</v>
      </c>
      <c r="K114" s="145">
        <f>[8]STRADDLES!$I141</f>
        <v>0.18</v>
      </c>
    </row>
    <row r="115" spans="2:11" x14ac:dyDescent="0.25">
      <c r="B115" s="5">
        <v>40634</v>
      </c>
      <c r="E115" s="15">
        <v>40630</v>
      </c>
      <c r="F115" s="145">
        <f>curves!I118</f>
        <v>0.18</v>
      </c>
      <c r="G115" s="6">
        <f t="shared" si="6"/>
        <v>3.7275</v>
      </c>
      <c r="H115" s="145">
        <f t="shared" si="7"/>
        <v>5.8366986188063602E-2</v>
      </c>
      <c r="I115" s="146">
        <v>40631</v>
      </c>
      <c r="J115" s="6">
        <f>[8]STRADDLES!$F142</f>
        <v>3.7574999999999998</v>
      </c>
      <c r="K115" s="145">
        <f>[8]STRADDLES!$I142</f>
        <v>0.18</v>
      </c>
    </row>
    <row r="116" spans="2:11" x14ac:dyDescent="0.25">
      <c r="B116" s="5">
        <v>40664</v>
      </c>
      <c r="E116" s="15">
        <v>40659</v>
      </c>
      <c r="F116" s="145">
        <f>curves!I119</f>
        <v>0.18</v>
      </c>
      <c r="G116" s="6">
        <f t="shared" si="6"/>
        <v>3.7225000000000001</v>
      </c>
      <c r="H116" s="145">
        <f t="shared" si="7"/>
        <v>5.84671460053037E-2</v>
      </c>
      <c r="I116" s="146">
        <v>40660</v>
      </c>
      <c r="J116" s="6">
        <f>[8]STRADDLES!$F143</f>
        <v>3.7574999999999998</v>
      </c>
      <c r="K116" s="145">
        <f>[8]STRADDLES!$I143</f>
        <v>0.18</v>
      </c>
    </row>
    <row r="117" spans="2:11" x14ac:dyDescent="0.25">
      <c r="B117" s="5">
        <v>40695</v>
      </c>
      <c r="E117" s="15">
        <v>40688</v>
      </c>
      <c r="F117" s="145">
        <f>curves!I120</f>
        <v>0.18</v>
      </c>
      <c r="G117" s="6">
        <f t="shared" si="6"/>
        <v>3.7574999999999998</v>
      </c>
      <c r="H117" s="145">
        <f t="shared" si="7"/>
        <v>5.8570644486623601E-2</v>
      </c>
      <c r="I117" s="146">
        <v>40689</v>
      </c>
      <c r="J117" s="6">
        <f>[8]STRADDLES!$F144</f>
        <v>3.7925</v>
      </c>
      <c r="K117" s="145">
        <f>[8]STRADDLES!$I144</f>
        <v>0.18</v>
      </c>
    </row>
    <row r="118" spans="2:11" x14ac:dyDescent="0.25">
      <c r="B118" s="5">
        <v>40725</v>
      </c>
      <c r="E118" s="15">
        <v>40721</v>
      </c>
      <c r="F118" s="145">
        <f>curves!I121</f>
        <v>0.18</v>
      </c>
      <c r="G118" s="6">
        <f t="shared" si="6"/>
        <v>3.7974999999999999</v>
      </c>
      <c r="H118" s="145">
        <f t="shared" si="7"/>
        <v>5.86708043106468E-2</v>
      </c>
      <c r="I118" s="146">
        <v>40722</v>
      </c>
      <c r="J118" s="6">
        <f>[8]STRADDLES!$F145</f>
        <v>3.8325</v>
      </c>
      <c r="K118" s="145">
        <f>[8]STRADDLES!$I145</f>
        <v>0.18</v>
      </c>
    </row>
    <row r="119" spans="2:11" x14ac:dyDescent="0.25">
      <c r="B119" s="5">
        <v>40756</v>
      </c>
      <c r="E119" s="15">
        <v>40750</v>
      </c>
      <c r="F119" s="145">
        <f>curves!I122</f>
        <v>0.18</v>
      </c>
      <c r="G119" s="6">
        <f t="shared" si="6"/>
        <v>3.8374999999999999</v>
      </c>
      <c r="H119" s="145">
        <f t="shared" si="7"/>
        <v>5.8774302798974401E-2</v>
      </c>
      <c r="I119" s="146">
        <v>40751</v>
      </c>
      <c r="J119" s="6">
        <f>[8]STRADDLES!$F146</f>
        <v>3.8725000000000001</v>
      </c>
      <c r="K119" s="145">
        <f>[8]STRADDLES!$I146</f>
        <v>0.18</v>
      </c>
    </row>
    <row r="120" spans="2:11" x14ac:dyDescent="0.25">
      <c r="B120" s="5">
        <v>40787</v>
      </c>
      <c r="E120" s="15">
        <v>40781</v>
      </c>
      <c r="F120" s="145">
        <f>curves!I123</f>
        <v>0.18</v>
      </c>
      <c r="G120" s="6">
        <f t="shared" si="6"/>
        <v>3.8325</v>
      </c>
      <c r="H120" s="145">
        <f t="shared" si="7"/>
        <v>5.8877801290863702E-2</v>
      </c>
      <c r="I120" s="146">
        <v>40784</v>
      </c>
      <c r="J120" s="6">
        <f>[8]STRADDLES!$F147</f>
        <v>3.8555000000000001</v>
      </c>
      <c r="K120" s="145">
        <f>[8]STRADDLES!$I147</f>
        <v>0.18</v>
      </c>
    </row>
    <row r="121" spans="2:11" x14ac:dyDescent="0.25">
      <c r="B121" s="5">
        <v>40817</v>
      </c>
      <c r="E121" s="15">
        <v>40813</v>
      </c>
      <c r="F121" s="145">
        <f>curves!I124</f>
        <v>0.18</v>
      </c>
      <c r="G121" s="6">
        <f t="shared" si="6"/>
        <v>3.8574999999999999</v>
      </c>
      <c r="H121" s="145">
        <f t="shared" si="7"/>
        <v>5.8977961125114199E-2</v>
      </c>
      <c r="I121" s="146">
        <v>40814</v>
      </c>
      <c r="J121" s="6">
        <f>[8]STRADDLES!$F148</f>
        <v>3.8805000000000001</v>
      </c>
      <c r="K121" s="145">
        <f>[8]STRADDLES!$I148</f>
        <v>0.18</v>
      </c>
    </row>
    <row r="122" spans="2:11" x14ac:dyDescent="0.25">
      <c r="B122" s="5">
        <v>40848</v>
      </c>
      <c r="E122" s="15">
        <v>40842</v>
      </c>
      <c r="F122" s="145">
        <f>curves!I125</f>
        <v>0.18</v>
      </c>
      <c r="G122" s="6">
        <f t="shared" si="6"/>
        <v>4.0095000000000001</v>
      </c>
      <c r="H122" s="145">
        <f t="shared" si="7"/>
        <v>5.9081459624010797E-2</v>
      </c>
      <c r="I122" s="146">
        <v>40843</v>
      </c>
      <c r="J122" s="6">
        <f>[8]STRADDLES!$F149</f>
        <v>4.0324999999999998</v>
      </c>
      <c r="K122" s="145">
        <f>[8]STRADDLES!$I149</f>
        <v>0.18</v>
      </c>
    </row>
    <row r="123" spans="2:11" x14ac:dyDescent="0.25">
      <c r="B123" s="5">
        <v>40878</v>
      </c>
      <c r="E123" s="15">
        <v>40872</v>
      </c>
      <c r="F123" s="145">
        <f>curves!I126</f>
        <v>0.18</v>
      </c>
      <c r="G123" s="6">
        <f t="shared" si="6"/>
        <v>4.1524999999999999</v>
      </c>
      <c r="H123" s="145">
        <f t="shared" si="7"/>
        <v>5.9181619465042502E-2</v>
      </c>
      <c r="I123" s="146">
        <v>40875</v>
      </c>
      <c r="J123" s="6">
        <f>[8]STRADDLES!$F150</f>
        <v>4.1755000000000004</v>
      </c>
      <c r="K123" s="145">
        <f>[8]STRADDLES!$I150</f>
        <v>0.18</v>
      </c>
    </row>
    <row r="124" spans="2:11" x14ac:dyDescent="0.25">
      <c r="B124" s="5">
        <v>40909</v>
      </c>
      <c r="E124" s="15">
        <v>40904</v>
      </c>
      <c r="F124" s="145">
        <f>curves!I127</f>
        <v>0.17499999999999999</v>
      </c>
      <c r="G124" s="6">
        <f t="shared" si="6"/>
        <v>4.2125000000000004</v>
      </c>
      <c r="H124" s="145">
        <f t="shared" si="7"/>
        <v>5.9250470698565497E-2</v>
      </c>
      <c r="I124" s="146">
        <v>40905</v>
      </c>
      <c r="J124" s="6">
        <f>[8]STRADDLES!$F151</f>
        <v>0</v>
      </c>
      <c r="K124" s="145">
        <f>[8]STRADDLES!$I151</f>
        <v>0</v>
      </c>
    </row>
    <row r="125" spans="2:11" x14ac:dyDescent="0.25">
      <c r="B125" s="5">
        <v>40940</v>
      </c>
      <c r="E125" s="15">
        <v>40934</v>
      </c>
      <c r="F125" s="145">
        <f>curves!I128</f>
        <v>0.17</v>
      </c>
      <c r="G125" s="6">
        <f t="shared" si="6"/>
        <v>4.1275000000000004</v>
      </c>
      <c r="H125" s="145">
        <f t="shared" si="7"/>
        <v>5.9294298903287398E-2</v>
      </c>
      <c r="I125" s="146">
        <v>40935</v>
      </c>
      <c r="J125" s="6">
        <f>[8]STRADDLES!$F152</f>
        <v>0</v>
      </c>
      <c r="K125" s="145">
        <f>[8]STRADDLES!$I152</f>
        <v>0</v>
      </c>
    </row>
    <row r="126" spans="2:11" x14ac:dyDescent="0.25">
      <c r="B126" s="5">
        <v>40969</v>
      </c>
      <c r="E126" s="15">
        <v>40963</v>
      </c>
      <c r="F126" s="145">
        <f>curves!I129</f>
        <v>0.17</v>
      </c>
      <c r="G126" s="6">
        <f t="shared" si="6"/>
        <v>3.9975000000000001</v>
      </c>
      <c r="H126" s="145">
        <f t="shared" si="7"/>
        <v>5.9335299482475602E-2</v>
      </c>
      <c r="I126" s="146">
        <v>40966</v>
      </c>
      <c r="J126" s="6">
        <f>[8]STRADDLES!$F153</f>
        <v>0</v>
      </c>
      <c r="K126" s="145">
        <f>[8]STRADDLES!$I153</f>
        <v>0</v>
      </c>
    </row>
    <row r="127" spans="2:11" x14ac:dyDescent="0.25">
      <c r="B127" s="5">
        <v>41000</v>
      </c>
      <c r="E127" s="15">
        <v>40995</v>
      </c>
      <c r="F127" s="145">
        <f>curves!I130</f>
        <v>0.17</v>
      </c>
      <c r="G127" s="6">
        <f t="shared" si="6"/>
        <v>3.8125</v>
      </c>
      <c r="H127" s="145">
        <f t="shared" si="7"/>
        <v>5.9379127688433002E-2</v>
      </c>
      <c r="I127" s="146">
        <v>40996</v>
      </c>
      <c r="J127" s="6">
        <f>[8]STRADDLES!$F154</f>
        <v>0</v>
      </c>
      <c r="K127" s="145">
        <f>[8]STRADDLES!$I154</f>
        <v>0</v>
      </c>
    </row>
    <row r="128" spans="2:11" x14ac:dyDescent="0.25">
      <c r="B128" s="5">
        <v>41030</v>
      </c>
      <c r="E128" s="15">
        <v>41024</v>
      </c>
      <c r="F128" s="145">
        <f>curves!I131</f>
        <v>0.17</v>
      </c>
      <c r="G128" s="6">
        <f t="shared" si="6"/>
        <v>3.8075000000000001</v>
      </c>
      <c r="H128" s="145">
        <f t="shared" si="7"/>
        <v>5.9421542081902902E-2</v>
      </c>
      <c r="I128" s="146">
        <v>41025</v>
      </c>
      <c r="J128" s="6">
        <f>[8]STRADDLES!$F155</f>
        <v>0</v>
      </c>
      <c r="K128" s="145">
        <f>[8]STRADDLES!$I155</f>
        <v>0</v>
      </c>
    </row>
    <row r="129" spans="2:11" x14ac:dyDescent="0.25">
      <c r="B129" s="5">
        <v>41061</v>
      </c>
      <c r="E129" s="15">
        <v>41054</v>
      </c>
      <c r="F129" s="145">
        <f>curves!I132</f>
        <v>0.17</v>
      </c>
      <c r="G129" s="6">
        <f t="shared" si="6"/>
        <v>3.8424999999999998</v>
      </c>
      <c r="H129" s="145">
        <f t="shared" si="7"/>
        <v>5.9465370289116602E-2</v>
      </c>
      <c r="I129" s="146">
        <v>41058</v>
      </c>
      <c r="J129" s="6">
        <f>[8]STRADDLES!$F156</f>
        <v>0</v>
      </c>
      <c r="K129" s="145">
        <f>[8]STRADDLES!$I156</f>
        <v>0</v>
      </c>
    </row>
    <row r="130" spans="2:11" x14ac:dyDescent="0.25">
      <c r="B130" s="5">
        <v>41091</v>
      </c>
      <c r="E130" s="15">
        <v>41086</v>
      </c>
      <c r="F130" s="145">
        <f>curves!I133</f>
        <v>0.17</v>
      </c>
      <c r="G130" s="6">
        <f t="shared" si="6"/>
        <v>3.8824999999999998</v>
      </c>
      <c r="H130" s="145">
        <f t="shared" si="7"/>
        <v>5.9507784683801898E-2</v>
      </c>
      <c r="I130" s="146">
        <v>41087</v>
      </c>
      <c r="J130" s="6">
        <f>[8]STRADDLES!$F157</f>
        <v>0</v>
      </c>
      <c r="K130" s="145">
        <f>[8]STRADDLES!$I157</f>
        <v>0</v>
      </c>
    </row>
    <row r="131" spans="2:11" x14ac:dyDescent="0.25">
      <c r="B131" s="5">
        <v>41122</v>
      </c>
      <c r="E131" s="15">
        <v>41116</v>
      </c>
      <c r="F131" s="145">
        <f>curves!I134</f>
        <v>0.17</v>
      </c>
      <c r="G131" s="6">
        <f t="shared" si="6"/>
        <v>3.9224999999999999</v>
      </c>
      <c r="H131" s="145">
        <f t="shared" si="7"/>
        <v>5.9551612892272003E-2</v>
      </c>
      <c r="I131" s="146">
        <v>41117</v>
      </c>
      <c r="J131" s="6">
        <f>[8]STRADDLES!$F158</f>
        <v>0</v>
      </c>
      <c r="K131" s="145">
        <f>[8]STRADDLES!$I158</f>
        <v>0</v>
      </c>
    </row>
    <row r="132" spans="2:11" x14ac:dyDescent="0.25">
      <c r="B132" s="5">
        <v>41153</v>
      </c>
      <c r="E132" s="15">
        <v>41149</v>
      </c>
      <c r="F132" s="145">
        <f>curves!I135</f>
        <v>0.17</v>
      </c>
      <c r="G132" s="6">
        <f t="shared" si="6"/>
        <v>3.9175</v>
      </c>
      <c r="H132" s="145">
        <f t="shared" si="7"/>
        <v>5.9595441101380202E-2</v>
      </c>
      <c r="I132" s="146">
        <v>41150</v>
      </c>
      <c r="J132" s="6">
        <f>[8]STRADDLES!$F159</f>
        <v>0</v>
      </c>
      <c r="K132" s="145">
        <f>[8]STRADDLES!$I159</f>
        <v>0</v>
      </c>
    </row>
    <row r="133" spans="2:11" x14ac:dyDescent="0.25">
      <c r="B133" s="5">
        <v>41183</v>
      </c>
      <c r="E133" s="15">
        <v>41177</v>
      </c>
      <c r="F133" s="145">
        <f>curves!I136</f>
        <v>0.17</v>
      </c>
      <c r="G133" s="6">
        <f t="shared" ref="G133:G196" si="8">VLOOKUP($B133,curvesettle,2,FALSE)</f>
        <v>3.9424999999999999</v>
      </c>
      <c r="H133" s="145">
        <f t="shared" ref="H133:H196" si="9">VLOOKUP($B133,curvesettle,4,FALSE)</f>
        <v>5.96378554978991E-2</v>
      </c>
      <c r="I133" s="146">
        <v>41178</v>
      </c>
      <c r="J133" s="6">
        <f>[8]STRADDLES!$F160</f>
        <v>0</v>
      </c>
      <c r="K133" s="145">
        <f>[8]STRADDLES!$I160</f>
        <v>0</v>
      </c>
    </row>
    <row r="134" spans="2:11" x14ac:dyDescent="0.25">
      <c r="B134" s="5">
        <v>41214</v>
      </c>
      <c r="E134" s="15">
        <v>41208</v>
      </c>
      <c r="F134" s="145">
        <f>curves!I137</f>
        <v>0.17</v>
      </c>
      <c r="G134" s="6">
        <f t="shared" si="8"/>
        <v>4.0945</v>
      </c>
      <c r="H134" s="145">
        <f t="shared" si="9"/>
        <v>5.9681683708263697E-2</v>
      </c>
      <c r="I134" s="146">
        <v>41211</v>
      </c>
      <c r="J134" s="6">
        <f>[8]STRADDLES!$F161</f>
        <v>0</v>
      </c>
      <c r="K134" s="145">
        <f>[8]STRADDLES!$I161</f>
        <v>0</v>
      </c>
    </row>
    <row r="135" spans="2:11" x14ac:dyDescent="0.25">
      <c r="B135" s="5">
        <v>41244</v>
      </c>
      <c r="E135" s="15">
        <v>41240</v>
      </c>
      <c r="F135" s="145">
        <f>curves!I138</f>
        <v>0.17</v>
      </c>
      <c r="G135" s="6">
        <f t="shared" si="8"/>
        <v>4.2374999999999998</v>
      </c>
      <c r="H135" s="145">
        <f t="shared" si="9"/>
        <v>5.9724098105998102E-2</v>
      </c>
      <c r="I135" s="146">
        <v>41241</v>
      </c>
      <c r="J135" s="6">
        <f>[8]STRADDLES!$F162</f>
        <v>0</v>
      </c>
      <c r="K135" s="145">
        <f>[8]STRADDLES!$I162</f>
        <v>0</v>
      </c>
    </row>
    <row r="136" spans="2:11" x14ac:dyDescent="0.25">
      <c r="B136" s="5">
        <v>41275</v>
      </c>
      <c r="E136" s="15">
        <v>41269</v>
      </c>
      <c r="F136" s="145">
        <f>curves!I139</f>
        <v>0.17</v>
      </c>
      <c r="G136" s="6">
        <f t="shared" si="8"/>
        <v>4.2975000000000003</v>
      </c>
      <c r="H136" s="145">
        <f t="shared" si="9"/>
        <v>5.9767926317619E-2</v>
      </c>
      <c r="I136" s="146">
        <v>41270</v>
      </c>
      <c r="J136" s="6">
        <f>[8]STRADDLES!$F163</f>
        <v>0</v>
      </c>
      <c r="K136" s="145">
        <f>[8]STRADDLES!$I163</f>
        <v>0</v>
      </c>
    </row>
    <row r="137" spans="2:11" x14ac:dyDescent="0.25">
      <c r="B137" s="5">
        <v>41306</v>
      </c>
      <c r="E137" s="15">
        <v>41302</v>
      </c>
      <c r="F137" s="145">
        <f>curves!I140</f>
        <v>0.17</v>
      </c>
      <c r="G137" s="6">
        <f t="shared" si="8"/>
        <v>4.2125000000000004</v>
      </c>
      <c r="H137" s="145">
        <f t="shared" si="9"/>
        <v>5.9811754529877498E-2</v>
      </c>
      <c r="I137" s="146">
        <v>41303</v>
      </c>
      <c r="J137" s="6">
        <f>[8]STRADDLES!$F164</f>
        <v>0</v>
      </c>
      <c r="K137" s="145">
        <f>[8]STRADDLES!$I164</f>
        <v>0</v>
      </c>
    </row>
    <row r="138" spans="2:11" x14ac:dyDescent="0.25">
      <c r="B138" s="5">
        <v>41334</v>
      </c>
      <c r="E138" s="15">
        <v>41330</v>
      </c>
      <c r="F138" s="145">
        <f>curves!I141</f>
        <v>0.17</v>
      </c>
      <c r="G138" s="6">
        <f t="shared" si="8"/>
        <v>4.0824999999999996</v>
      </c>
      <c r="H138" s="145">
        <f t="shared" si="9"/>
        <v>5.9851341302789199E-2</v>
      </c>
      <c r="I138" s="146">
        <v>41331</v>
      </c>
      <c r="J138" s="6">
        <f>[8]STRADDLES!$F165</f>
        <v>0</v>
      </c>
      <c r="K138" s="145">
        <f>[8]STRADDLES!$I165</f>
        <v>0</v>
      </c>
    </row>
    <row r="139" spans="2:11" x14ac:dyDescent="0.25">
      <c r="B139" s="5">
        <v>41365</v>
      </c>
      <c r="E139" s="15">
        <v>41358</v>
      </c>
      <c r="F139" s="145">
        <f>curves!I142</f>
        <v>0.17</v>
      </c>
      <c r="G139" s="6">
        <f t="shared" si="8"/>
        <v>3.8975</v>
      </c>
      <c r="H139" s="145">
        <f t="shared" si="9"/>
        <v>5.9895169516262399E-2</v>
      </c>
      <c r="I139" s="146">
        <v>41359</v>
      </c>
      <c r="J139" s="6">
        <f>[8]STRADDLES!$F166</f>
        <v>0</v>
      </c>
      <c r="K139" s="145">
        <f>[8]STRADDLES!$I166</f>
        <v>0</v>
      </c>
    </row>
    <row r="140" spans="2:11" x14ac:dyDescent="0.25">
      <c r="B140" s="5">
        <v>41395</v>
      </c>
      <c r="E140" s="15">
        <v>41389</v>
      </c>
      <c r="F140" s="145">
        <f>curves!I143</f>
        <v>0.17</v>
      </c>
      <c r="G140" s="6">
        <f t="shared" si="8"/>
        <v>3.8925000000000001</v>
      </c>
      <c r="H140" s="145">
        <f t="shared" si="9"/>
        <v>5.9937583917006397E-2</v>
      </c>
      <c r="I140" s="146">
        <v>41390</v>
      </c>
      <c r="J140" s="6">
        <f>[8]STRADDLES!$F167</f>
        <v>0</v>
      </c>
      <c r="K140" s="145">
        <f>[8]STRADDLES!$I167</f>
        <v>0</v>
      </c>
    </row>
    <row r="141" spans="2:11" x14ac:dyDescent="0.25">
      <c r="B141" s="5">
        <v>41426</v>
      </c>
      <c r="E141" s="15">
        <v>41422</v>
      </c>
      <c r="F141" s="145">
        <f>curves!I144</f>
        <v>0.17</v>
      </c>
      <c r="G141" s="6">
        <f t="shared" si="8"/>
        <v>3.9275000000000002</v>
      </c>
      <c r="H141" s="145">
        <f t="shared" si="9"/>
        <v>5.9981412131735502E-2</v>
      </c>
      <c r="I141" s="146">
        <v>41423</v>
      </c>
      <c r="J141" s="6">
        <f>[8]STRADDLES!$F168</f>
        <v>0</v>
      </c>
      <c r="K141" s="145">
        <f>[8]STRADDLES!$I168</f>
        <v>0</v>
      </c>
    </row>
    <row r="142" spans="2:11" x14ac:dyDescent="0.25">
      <c r="B142" s="5">
        <v>41456</v>
      </c>
      <c r="E142" s="15">
        <v>41450</v>
      </c>
      <c r="F142" s="145">
        <f>curves!I145</f>
        <v>0.17</v>
      </c>
      <c r="G142" s="6">
        <f t="shared" si="8"/>
        <v>3.9674999999999998</v>
      </c>
      <c r="H142" s="145">
        <f t="shared" si="9"/>
        <v>6.0023826533694501E-2</v>
      </c>
      <c r="I142" s="146">
        <v>41451</v>
      </c>
      <c r="J142" s="6">
        <f>[8]STRADDLES!$F169</f>
        <v>0</v>
      </c>
      <c r="K142" s="145">
        <f>[8]STRADDLES!$I169</f>
        <v>0</v>
      </c>
    </row>
    <row r="143" spans="2:11" x14ac:dyDescent="0.25">
      <c r="B143" s="5">
        <v>41487</v>
      </c>
      <c r="E143" s="15">
        <v>41481</v>
      </c>
      <c r="F143" s="145">
        <f>curves!I146</f>
        <v>0.17</v>
      </c>
      <c r="G143" s="6">
        <f t="shared" si="8"/>
        <v>4.0075000000000003</v>
      </c>
      <c r="H143" s="145">
        <f t="shared" si="9"/>
        <v>6.00676547496799E-2</v>
      </c>
      <c r="I143" s="146">
        <v>41484</v>
      </c>
      <c r="J143" s="6">
        <f>[8]STRADDLES!$F170</f>
        <v>0</v>
      </c>
      <c r="K143" s="145">
        <f>[8]STRADDLES!$I170</f>
        <v>0</v>
      </c>
    </row>
    <row r="144" spans="2:11" x14ac:dyDescent="0.25">
      <c r="B144" s="5">
        <v>41518</v>
      </c>
      <c r="E144" s="15">
        <v>41513</v>
      </c>
      <c r="F144" s="145">
        <f>curves!I147</f>
        <v>0.17</v>
      </c>
      <c r="G144" s="6">
        <f t="shared" si="8"/>
        <v>4.0025000000000004</v>
      </c>
      <c r="H144" s="145">
        <f t="shared" si="9"/>
        <v>6.0111482966303899E-2</v>
      </c>
      <c r="I144" s="146">
        <v>41514</v>
      </c>
      <c r="J144" s="6">
        <f>[8]STRADDLES!$F171</f>
        <v>0</v>
      </c>
      <c r="K144" s="145">
        <f>[8]STRADDLES!$I171</f>
        <v>0</v>
      </c>
    </row>
    <row r="145" spans="2:11" x14ac:dyDescent="0.25">
      <c r="B145" s="5">
        <v>41548</v>
      </c>
      <c r="E145" s="15">
        <v>41542</v>
      </c>
      <c r="F145" s="145">
        <f>curves!I148</f>
        <v>0.17</v>
      </c>
      <c r="G145" s="6">
        <f t="shared" si="8"/>
        <v>4.0274999999999999</v>
      </c>
      <c r="H145" s="145">
        <f t="shared" si="9"/>
        <v>6.0153897370095702E-2</v>
      </c>
      <c r="I145" s="146">
        <v>41543</v>
      </c>
      <c r="J145" s="6">
        <f>[8]STRADDLES!$F172</f>
        <v>0</v>
      </c>
      <c r="K145" s="145">
        <f>[8]STRADDLES!$I172</f>
        <v>0</v>
      </c>
    </row>
    <row r="146" spans="2:11" x14ac:dyDescent="0.25">
      <c r="B146" s="5">
        <v>41579</v>
      </c>
      <c r="E146" s="15">
        <v>41575</v>
      </c>
      <c r="F146" s="145">
        <f>curves!I149</f>
        <v>0.17</v>
      </c>
      <c r="G146" s="6">
        <f t="shared" si="8"/>
        <v>4.1795</v>
      </c>
      <c r="H146" s="145">
        <f t="shared" si="9"/>
        <v>6.0197725587975502E-2</v>
      </c>
      <c r="I146" s="146">
        <v>41576</v>
      </c>
      <c r="J146" s="6">
        <f>[8]STRADDLES!$F173</f>
        <v>0</v>
      </c>
      <c r="K146" s="145">
        <f>[8]STRADDLES!$I173</f>
        <v>0</v>
      </c>
    </row>
    <row r="147" spans="2:11" x14ac:dyDescent="0.25">
      <c r="B147" s="5">
        <v>41609</v>
      </c>
      <c r="E147" s="15">
        <v>41603</v>
      </c>
      <c r="F147" s="145">
        <f>curves!I150</f>
        <v>0.17</v>
      </c>
      <c r="G147" s="6">
        <f t="shared" si="8"/>
        <v>4.3224999999999998</v>
      </c>
      <c r="H147" s="145">
        <f t="shared" si="9"/>
        <v>6.0240139992982403E-2</v>
      </c>
      <c r="I147" s="146">
        <v>41604</v>
      </c>
      <c r="J147" s="6">
        <f>[8]STRADDLES!$F174</f>
        <v>0</v>
      </c>
      <c r="K147" s="145">
        <f>[8]STRADDLES!$I174</f>
        <v>0</v>
      </c>
    </row>
    <row r="148" spans="2:11" x14ac:dyDescent="0.25">
      <c r="B148" s="5">
        <v>41640</v>
      </c>
      <c r="E148" s="15">
        <v>41634</v>
      </c>
      <c r="F148" s="145">
        <f>curves!I151</f>
        <v>0.17</v>
      </c>
      <c r="G148" s="6">
        <f t="shared" si="8"/>
        <v>4.3825000000000003</v>
      </c>
      <c r="H148" s="145">
        <f t="shared" si="9"/>
        <v>6.0283968212118101E-2</v>
      </c>
      <c r="I148" s="146">
        <v>41635</v>
      </c>
      <c r="J148" s="6">
        <f>[8]STRADDLES!$F175</f>
        <v>0</v>
      </c>
      <c r="K148" s="145">
        <f>[8]STRADDLES!$I175</f>
        <v>0</v>
      </c>
    </row>
    <row r="149" spans="2:11" x14ac:dyDescent="0.25">
      <c r="B149" s="5">
        <v>41671</v>
      </c>
      <c r="E149" s="15">
        <v>41667</v>
      </c>
      <c r="F149" s="145">
        <f>curves!I152</f>
        <v>0.17</v>
      </c>
      <c r="G149" s="6">
        <f t="shared" si="8"/>
        <v>4.2975000000000003</v>
      </c>
      <c r="H149" s="145">
        <f t="shared" si="9"/>
        <v>6.0327796431891102E-2</v>
      </c>
      <c r="I149" s="146">
        <v>41668</v>
      </c>
      <c r="J149" s="6">
        <f>[8]STRADDLES!$F176</f>
        <v>0</v>
      </c>
      <c r="K149" s="145">
        <f>[8]STRADDLES!$I176</f>
        <v>0</v>
      </c>
    </row>
    <row r="150" spans="2:11" x14ac:dyDescent="0.25">
      <c r="B150" s="5">
        <v>41699</v>
      </c>
      <c r="E150" s="15">
        <v>41695</v>
      </c>
      <c r="F150" s="145">
        <f>curves!I153</f>
        <v>0.17</v>
      </c>
      <c r="G150" s="6">
        <f t="shared" si="8"/>
        <v>4.1675000000000004</v>
      </c>
      <c r="H150" s="145">
        <f t="shared" si="9"/>
        <v>6.0367383211590298E-2</v>
      </c>
      <c r="I150" s="146">
        <v>41696</v>
      </c>
      <c r="J150" s="6">
        <f>[8]STRADDLES!$F177</f>
        <v>0</v>
      </c>
      <c r="K150" s="145">
        <f>[8]STRADDLES!$I177</f>
        <v>0</v>
      </c>
    </row>
    <row r="151" spans="2:11" x14ac:dyDescent="0.25">
      <c r="B151" s="5">
        <v>41730</v>
      </c>
      <c r="E151" s="15">
        <v>41724</v>
      </c>
      <c r="F151" s="145">
        <f>curves!I154</f>
        <v>0.17</v>
      </c>
      <c r="G151" s="6">
        <f t="shared" si="8"/>
        <v>3.9824999999999999</v>
      </c>
      <c r="H151" s="145">
        <f t="shared" si="9"/>
        <v>6.0411211432577903E-2</v>
      </c>
      <c r="I151" s="146">
        <v>41725</v>
      </c>
      <c r="J151" s="6">
        <f>[8]STRADDLES!$F178</f>
        <v>0</v>
      </c>
      <c r="K151" s="145">
        <f>[8]STRADDLES!$I178</f>
        <v>0</v>
      </c>
    </row>
    <row r="152" spans="2:11" x14ac:dyDescent="0.25">
      <c r="B152" s="5">
        <v>41760</v>
      </c>
      <c r="E152" s="15">
        <v>41754</v>
      </c>
      <c r="F152" s="145">
        <f>curves!I155</f>
        <v>0.17</v>
      </c>
      <c r="G152" s="6">
        <f t="shared" si="8"/>
        <v>3.9775</v>
      </c>
      <c r="H152" s="145">
        <f t="shared" si="9"/>
        <v>6.0453625840593397E-2</v>
      </c>
      <c r="I152" s="146">
        <v>41757</v>
      </c>
      <c r="J152" s="6">
        <f>[8]STRADDLES!$F179</f>
        <v>0</v>
      </c>
      <c r="K152" s="145">
        <f>[8]STRADDLES!$I179</f>
        <v>0</v>
      </c>
    </row>
    <row r="153" spans="2:11" x14ac:dyDescent="0.25">
      <c r="B153" s="5">
        <v>41791</v>
      </c>
      <c r="E153" s="15">
        <v>41786</v>
      </c>
      <c r="F153" s="145">
        <f>curves!I156</f>
        <v>0.17</v>
      </c>
      <c r="G153" s="6">
        <f t="shared" si="8"/>
        <v>4.0125000000000002</v>
      </c>
      <c r="H153" s="145">
        <f t="shared" si="9"/>
        <v>6.0497454062836901E-2</v>
      </c>
      <c r="I153" s="146">
        <v>41787</v>
      </c>
      <c r="J153" s="6">
        <f>[8]STRADDLES!$F180</f>
        <v>0</v>
      </c>
      <c r="K153" s="145">
        <f>[8]STRADDLES!$I180</f>
        <v>0</v>
      </c>
    </row>
    <row r="154" spans="2:11" x14ac:dyDescent="0.25">
      <c r="B154" s="5">
        <v>41821</v>
      </c>
      <c r="E154" s="15">
        <v>41815</v>
      </c>
      <c r="F154" s="145">
        <f>curves!I157</f>
        <v>0.17</v>
      </c>
      <c r="G154" s="6">
        <f t="shared" si="8"/>
        <v>4.0525000000000002</v>
      </c>
      <c r="H154" s="145">
        <f t="shared" si="9"/>
        <v>6.0539868472067902E-2</v>
      </c>
      <c r="I154" s="146">
        <v>41816</v>
      </c>
      <c r="J154" s="6">
        <f>[8]STRADDLES!$F181</f>
        <v>0</v>
      </c>
      <c r="K154" s="145">
        <f>[8]STRADDLES!$I181</f>
        <v>0</v>
      </c>
    </row>
    <row r="155" spans="2:11" x14ac:dyDescent="0.25">
      <c r="B155" s="5">
        <v>41852</v>
      </c>
      <c r="E155" s="15">
        <v>41848</v>
      </c>
      <c r="F155" s="145">
        <f>curves!I158</f>
        <v>0.17</v>
      </c>
      <c r="G155" s="6">
        <f t="shared" si="8"/>
        <v>4.0925000000000002</v>
      </c>
      <c r="H155" s="145">
        <f t="shared" si="9"/>
        <v>6.0583696695566798E-2</v>
      </c>
      <c r="I155" s="146">
        <v>41849</v>
      </c>
      <c r="J155" s="6">
        <f>[8]STRADDLES!$F182</f>
        <v>0</v>
      </c>
      <c r="K155" s="145">
        <f>[8]STRADDLES!$I182</f>
        <v>0</v>
      </c>
    </row>
    <row r="156" spans="2:11" x14ac:dyDescent="0.25">
      <c r="B156" s="5">
        <v>41883</v>
      </c>
      <c r="E156" s="15">
        <v>41877</v>
      </c>
      <c r="F156" s="145">
        <f>curves!I159</f>
        <v>0.17</v>
      </c>
      <c r="G156" s="6">
        <f t="shared" si="8"/>
        <v>4.0875000000000004</v>
      </c>
      <c r="H156" s="145">
        <f t="shared" si="9"/>
        <v>6.0627524919704398E-2</v>
      </c>
      <c r="I156" s="146">
        <v>41878</v>
      </c>
      <c r="J156" s="6">
        <f>[8]STRADDLES!$F183</f>
        <v>0</v>
      </c>
      <c r="K156" s="145">
        <f>[8]STRADDLES!$I183</f>
        <v>0</v>
      </c>
    </row>
    <row r="157" spans="2:11" x14ac:dyDescent="0.25">
      <c r="B157" s="5">
        <v>41913</v>
      </c>
      <c r="E157" s="15">
        <v>41907</v>
      </c>
      <c r="F157" s="145">
        <f>curves!I160</f>
        <v>0.17</v>
      </c>
      <c r="G157" s="6">
        <f t="shared" si="8"/>
        <v>4.1124999999999998</v>
      </c>
      <c r="H157" s="145">
        <f t="shared" si="9"/>
        <v>6.0669939330766802E-2</v>
      </c>
      <c r="I157" s="146">
        <v>41908</v>
      </c>
      <c r="J157" s="6">
        <f>[8]STRADDLES!$F184</f>
        <v>0</v>
      </c>
      <c r="K157" s="145">
        <f>[8]STRADDLES!$I184</f>
        <v>0</v>
      </c>
    </row>
    <row r="158" spans="2:11" x14ac:dyDescent="0.25">
      <c r="B158" s="5">
        <v>41944</v>
      </c>
      <c r="E158" s="15">
        <v>41940</v>
      </c>
      <c r="F158" s="145">
        <f>curves!I161</f>
        <v>0.17</v>
      </c>
      <c r="G158" s="6">
        <f t="shared" si="8"/>
        <v>4.2645</v>
      </c>
      <c r="H158" s="145">
        <f t="shared" si="9"/>
        <v>6.0713767556160203E-2</v>
      </c>
      <c r="I158" s="146">
        <v>41941</v>
      </c>
      <c r="J158" s="6">
        <f>[8]STRADDLES!$F185</f>
        <v>0</v>
      </c>
      <c r="K158" s="145">
        <f>[8]STRADDLES!$I185</f>
        <v>0</v>
      </c>
    </row>
    <row r="159" spans="2:11" x14ac:dyDescent="0.25">
      <c r="B159" s="5">
        <v>41974</v>
      </c>
      <c r="E159" s="15">
        <v>41967</v>
      </c>
      <c r="F159" s="145">
        <f>curves!I162</f>
        <v>0.17</v>
      </c>
      <c r="G159" s="6">
        <f t="shared" si="8"/>
        <v>4.4074999999999998</v>
      </c>
      <c r="H159" s="145">
        <f t="shared" si="9"/>
        <v>6.0756181968437697E-2</v>
      </c>
      <c r="I159" s="146">
        <v>41968</v>
      </c>
      <c r="J159" s="6">
        <f>[8]STRADDLES!$F186</f>
        <v>0</v>
      </c>
      <c r="K159" s="145">
        <f>[8]STRADDLES!$I186</f>
        <v>0</v>
      </c>
    </row>
    <row r="160" spans="2:11" x14ac:dyDescent="0.25">
      <c r="B160" s="5">
        <v>42005</v>
      </c>
      <c r="E160" s="15">
        <v>41999</v>
      </c>
      <c r="F160" s="145">
        <f>curves!I163</f>
        <v>0.17</v>
      </c>
      <c r="G160" s="6">
        <f t="shared" si="8"/>
        <v>4.4675000000000002</v>
      </c>
      <c r="H160" s="145">
        <f t="shared" si="9"/>
        <v>6.0800010195086497E-2</v>
      </c>
      <c r="I160" s="146">
        <v>42002</v>
      </c>
      <c r="J160" s="6">
        <f>[8]STRADDLES!$F187</f>
        <v>0</v>
      </c>
      <c r="K160" s="145">
        <f>[8]STRADDLES!$I187</f>
        <v>0</v>
      </c>
    </row>
    <row r="161" spans="2:11" x14ac:dyDescent="0.25">
      <c r="B161" s="5">
        <v>42036</v>
      </c>
      <c r="E161" s="15">
        <v>42031</v>
      </c>
      <c r="F161" s="145">
        <f>curves!I164</f>
        <v>0.17</v>
      </c>
      <c r="G161" s="6">
        <f t="shared" si="8"/>
        <v>4.3825000000000003</v>
      </c>
      <c r="H161" s="145">
        <f t="shared" si="9"/>
        <v>6.0843838422372599E-2</v>
      </c>
      <c r="I161" s="146">
        <v>42032</v>
      </c>
      <c r="J161" s="6">
        <f>[8]STRADDLES!$F188</f>
        <v>0</v>
      </c>
      <c r="K161" s="145">
        <f>[8]STRADDLES!$I188</f>
        <v>0</v>
      </c>
    </row>
    <row r="162" spans="2:11" x14ac:dyDescent="0.25">
      <c r="B162" s="5">
        <v>42064</v>
      </c>
      <c r="E162" s="15">
        <v>42059</v>
      </c>
      <c r="F162" s="145">
        <f>curves!I165</f>
        <v>0.17</v>
      </c>
      <c r="G162" s="6">
        <f t="shared" si="8"/>
        <v>4.2525000000000004</v>
      </c>
      <c r="H162" s="145">
        <f t="shared" si="9"/>
        <v>6.0883425208856999E-2</v>
      </c>
      <c r="I162" s="146">
        <v>42060</v>
      </c>
      <c r="J162" s="6">
        <f>[8]STRADDLES!$F189</f>
        <v>0</v>
      </c>
      <c r="K162" s="145">
        <f>[8]STRADDLES!$I189</f>
        <v>0</v>
      </c>
    </row>
    <row r="163" spans="2:11" x14ac:dyDescent="0.25">
      <c r="B163" s="5">
        <v>42095</v>
      </c>
      <c r="E163" s="15">
        <v>42089</v>
      </c>
      <c r="F163" s="145">
        <f>curves!I166</f>
        <v>0.17</v>
      </c>
      <c r="G163" s="6">
        <f t="shared" si="8"/>
        <v>4.0674999999999999</v>
      </c>
      <c r="H163" s="145">
        <f t="shared" si="9"/>
        <v>6.0927253437357699E-2</v>
      </c>
      <c r="I163" s="146">
        <v>42090</v>
      </c>
      <c r="J163" s="6">
        <f>[8]STRADDLES!$F190</f>
        <v>0</v>
      </c>
      <c r="K163" s="145">
        <f>[8]STRADDLES!$I190</f>
        <v>0</v>
      </c>
    </row>
    <row r="164" spans="2:11" x14ac:dyDescent="0.25">
      <c r="B164" s="5">
        <v>42125</v>
      </c>
      <c r="E164" s="15">
        <v>42121</v>
      </c>
      <c r="F164" s="145">
        <f>curves!I167</f>
        <v>0.17</v>
      </c>
      <c r="G164" s="6">
        <f t="shared" si="8"/>
        <v>4.0625</v>
      </c>
      <c r="H164" s="145">
        <f t="shared" si="9"/>
        <v>6.0969667852643003E-2</v>
      </c>
      <c r="I164" s="146">
        <v>42122</v>
      </c>
      <c r="J164" s="6">
        <f>[8]STRADDLES!$F191</f>
        <v>0</v>
      </c>
      <c r="K164" s="145">
        <f>[8]STRADDLES!$I191</f>
        <v>0</v>
      </c>
    </row>
    <row r="165" spans="2:11" x14ac:dyDescent="0.25">
      <c r="B165" s="5">
        <v>42156</v>
      </c>
      <c r="E165" s="15">
        <v>42150</v>
      </c>
      <c r="F165" s="145">
        <f>curves!I168</f>
        <v>0.17</v>
      </c>
      <c r="G165" s="6">
        <f t="shared" si="8"/>
        <v>4.0975000000000001</v>
      </c>
      <c r="H165" s="145">
        <f t="shared" si="9"/>
        <v>6.1013496082398699E-2</v>
      </c>
      <c r="I165" s="146">
        <v>42151</v>
      </c>
      <c r="J165" s="6">
        <f>[8]STRADDLES!$F192</f>
        <v>0</v>
      </c>
      <c r="K165" s="145">
        <f>[8]STRADDLES!$I192</f>
        <v>0</v>
      </c>
    </row>
    <row r="166" spans="2:11" x14ac:dyDescent="0.25">
      <c r="B166" s="5">
        <v>42186</v>
      </c>
      <c r="E166" s="15">
        <v>42180</v>
      </c>
      <c r="F166" s="145">
        <f>curves!I169</f>
        <v>0.17</v>
      </c>
      <c r="G166" s="6">
        <f t="shared" si="8"/>
        <v>4.1375000000000002</v>
      </c>
      <c r="H166" s="145">
        <f t="shared" si="9"/>
        <v>6.1055910498899003E-2</v>
      </c>
      <c r="I166" s="146">
        <v>42181</v>
      </c>
      <c r="J166" s="6">
        <f>[8]STRADDLES!$F193</f>
        <v>0</v>
      </c>
      <c r="K166" s="145">
        <f>[8]STRADDLES!$I193</f>
        <v>0</v>
      </c>
    </row>
    <row r="167" spans="2:11" x14ac:dyDescent="0.25">
      <c r="B167" s="5">
        <v>42217</v>
      </c>
      <c r="E167" s="15">
        <v>42213</v>
      </c>
      <c r="F167" s="145">
        <f>curves!I170</f>
        <v>0.17</v>
      </c>
      <c r="G167" s="6">
        <f t="shared" si="8"/>
        <v>4.1775000000000002</v>
      </c>
      <c r="H167" s="145">
        <f t="shared" si="9"/>
        <v>6.1099738729909703E-2</v>
      </c>
      <c r="I167" s="146">
        <v>42214</v>
      </c>
      <c r="J167" s="6">
        <f>[8]STRADDLES!$F194</f>
        <v>0</v>
      </c>
      <c r="K167" s="145">
        <f>[8]STRADDLES!$I194</f>
        <v>0</v>
      </c>
    </row>
    <row r="168" spans="2:11" x14ac:dyDescent="0.25">
      <c r="B168" s="5">
        <v>42248</v>
      </c>
      <c r="E168" s="15">
        <v>42242</v>
      </c>
      <c r="F168" s="145">
        <f>curves!I171</f>
        <v>0.17</v>
      </c>
      <c r="G168" s="6">
        <f t="shared" si="8"/>
        <v>4.1725000000000003</v>
      </c>
      <c r="H168" s="145">
        <f t="shared" si="9"/>
        <v>6.1143566961559002E-2</v>
      </c>
      <c r="I168" s="146">
        <v>42243</v>
      </c>
      <c r="J168" s="6">
        <f>[8]STRADDLES!$F195</f>
        <v>0</v>
      </c>
      <c r="K168" s="145">
        <f>[8]STRADDLES!$I195</f>
        <v>0</v>
      </c>
    </row>
    <row r="169" spans="2:11" x14ac:dyDescent="0.25">
      <c r="B169" s="5">
        <v>42278</v>
      </c>
      <c r="E169" s="15">
        <v>42272</v>
      </c>
      <c r="F169" s="145">
        <f>curves!I172</f>
        <v>0.17</v>
      </c>
      <c r="G169" s="6">
        <f t="shared" si="8"/>
        <v>4.1974999999999998</v>
      </c>
      <c r="H169" s="145">
        <f t="shared" si="9"/>
        <v>6.1185981379891202E-2</v>
      </c>
      <c r="I169" s="146">
        <v>42275</v>
      </c>
      <c r="J169" s="6">
        <f>[8]STRADDLES!$F196</f>
        <v>0</v>
      </c>
      <c r="K169" s="145">
        <f>[8]STRADDLES!$I196</f>
        <v>0</v>
      </c>
    </row>
    <row r="170" spans="2:11" x14ac:dyDescent="0.25">
      <c r="B170" s="5">
        <v>42309</v>
      </c>
      <c r="E170" s="15">
        <v>42304</v>
      </c>
      <c r="F170" s="145">
        <f>curves!I173</f>
        <v>0.17</v>
      </c>
      <c r="G170" s="6">
        <f t="shared" si="8"/>
        <v>4.3494999999999999</v>
      </c>
      <c r="H170" s="145">
        <f t="shared" si="9"/>
        <v>6.1229809612795401E-2</v>
      </c>
      <c r="I170" s="146">
        <v>42305</v>
      </c>
      <c r="J170" s="6">
        <f>[8]STRADDLES!$F197</f>
        <v>0</v>
      </c>
      <c r="K170" s="145">
        <f>[8]STRADDLES!$I197</f>
        <v>0</v>
      </c>
    </row>
    <row r="171" spans="2:11" x14ac:dyDescent="0.25">
      <c r="B171" s="5">
        <v>42339</v>
      </c>
      <c r="E171" s="15">
        <v>42332</v>
      </c>
      <c r="F171" s="145">
        <f>curves!I174</f>
        <v>0.17</v>
      </c>
      <c r="G171" s="6">
        <f t="shared" si="8"/>
        <v>4.4924999999999997</v>
      </c>
      <c r="H171" s="145">
        <f t="shared" si="9"/>
        <v>6.1272224032342198E-2</v>
      </c>
      <c r="I171" s="146">
        <v>42333</v>
      </c>
      <c r="J171" s="6">
        <f>[8]STRADDLES!$F198</f>
        <v>0</v>
      </c>
      <c r="K171" s="145">
        <f>[8]STRADDLES!$I198</f>
        <v>0</v>
      </c>
    </row>
    <row r="172" spans="2:11" x14ac:dyDescent="0.25">
      <c r="B172" s="5">
        <v>42370</v>
      </c>
      <c r="E172" s="15">
        <v>42366</v>
      </c>
      <c r="F172" s="145">
        <f>curves!I175</f>
        <v>0.17</v>
      </c>
      <c r="G172" s="6">
        <f t="shared" si="8"/>
        <v>4.5525000000000002</v>
      </c>
      <c r="H172" s="145">
        <f t="shared" si="9"/>
        <v>6.13160522665019E-2</v>
      </c>
      <c r="I172" s="146">
        <v>42367</v>
      </c>
      <c r="J172" s="6">
        <f>[8]STRADDLES!$F199</f>
        <v>0</v>
      </c>
      <c r="K172" s="145">
        <f>[8]STRADDLES!$I199</f>
        <v>0</v>
      </c>
    </row>
    <row r="173" spans="2:11" x14ac:dyDescent="0.25">
      <c r="B173" s="5">
        <v>42401</v>
      </c>
      <c r="E173" s="15">
        <v>42395</v>
      </c>
      <c r="F173" s="145">
        <f>curves!I176</f>
        <v>0.17</v>
      </c>
      <c r="G173" s="6">
        <f t="shared" si="8"/>
        <v>4.4675000000000002</v>
      </c>
      <c r="H173" s="145">
        <f t="shared" si="9"/>
        <v>6.1359880501299403E-2</v>
      </c>
      <c r="I173" s="146">
        <v>42396</v>
      </c>
      <c r="J173" s="6">
        <f>[8]STRADDLES!$F200</f>
        <v>0</v>
      </c>
      <c r="K173" s="145">
        <f>[8]STRADDLES!$I200</f>
        <v>0</v>
      </c>
    </row>
    <row r="174" spans="2:11" x14ac:dyDescent="0.25">
      <c r="B174" s="5">
        <v>42430</v>
      </c>
      <c r="E174" s="15">
        <v>42424</v>
      </c>
      <c r="F174" s="145">
        <f>curves!I177</f>
        <v>0.17</v>
      </c>
      <c r="G174" s="6">
        <f t="shared" si="8"/>
        <v>4.3375000000000004</v>
      </c>
      <c r="H174" s="145">
        <f t="shared" si="9"/>
        <v>6.14008811086224E-2</v>
      </c>
      <c r="I174" s="146">
        <v>42425</v>
      </c>
      <c r="J174" s="6">
        <f>[8]STRADDLES!$F201</f>
        <v>0</v>
      </c>
      <c r="K174" s="145">
        <f>[8]STRADDLES!$I201</f>
        <v>0</v>
      </c>
    </row>
    <row r="175" spans="2:11" x14ac:dyDescent="0.25">
      <c r="B175" s="5">
        <v>42461</v>
      </c>
      <c r="E175" s="15">
        <v>42457</v>
      </c>
      <c r="F175" s="145">
        <f>curves!I178</f>
        <v>0.17</v>
      </c>
      <c r="G175" s="6">
        <f t="shared" si="8"/>
        <v>4.1524999999999999</v>
      </c>
      <c r="H175" s="145">
        <f t="shared" si="9"/>
        <v>6.1444709344654E-2</v>
      </c>
      <c r="I175" s="146">
        <v>42458</v>
      </c>
      <c r="J175" s="6">
        <f>[8]STRADDLES!$F202</f>
        <v>0</v>
      </c>
      <c r="K175" s="145">
        <f>[8]STRADDLES!$I202</f>
        <v>0</v>
      </c>
    </row>
    <row r="176" spans="2:11" x14ac:dyDescent="0.25">
      <c r="B176" s="5">
        <v>42491</v>
      </c>
      <c r="E176" s="15">
        <v>42486</v>
      </c>
      <c r="F176" s="145">
        <f>curves!I179</f>
        <v>0.17</v>
      </c>
      <c r="G176" s="6">
        <f t="shared" si="8"/>
        <v>4.1475</v>
      </c>
      <c r="H176" s="145">
        <f t="shared" si="9"/>
        <v>6.1487123767227203E-2</v>
      </c>
      <c r="I176" s="146">
        <v>42487</v>
      </c>
      <c r="J176" s="6">
        <f>[8]STRADDLES!$F203</f>
        <v>0</v>
      </c>
      <c r="K176" s="145">
        <f>[8]STRADDLES!$I203</f>
        <v>0</v>
      </c>
    </row>
    <row r="177" spans="2:11" x14ac:dyDescent="0.25">
      <c r="B177" s="5">
        <v>42522</v>
      </c>
      <c r="E177" s="15">
        <v>42515</v>
      </c>
      <c r="F177" s="145">
        <f>curves!I180</f>
        <v>0.17</v>
      </c>
      <c r="G177" s="6">
        <f t="shared" si="8"/>
        <v>4.1825000000000001</v>
      </c>
      <c r="H177" s="145">
        <f t="shared" si="9"/>
        <v>6.1530952004514201E-2</v>
      </c>
      <c r="I177" s="146">
        <v>42516</v>
      </c>
      <c r="J177" s="6">
        <f>[8]STRADDLES!$F204</f>
        <v>0</v>
      </c>
      <c r="K177" s="145">
        <f>[8]STRADDLES!$I204</f>
        <v>0</v>
      </c>
    </row>
    <row r="178" spans="2:11" x14ac:dyDescent="0.25">
      <c r="B178" s="5">
        <v>42552</v>
      </c>
      <c r="E178" s="15">
        <v>42548</v>
      </c>
      <c r="F178" s="145">
        <f>curves!I181</f>
        <v>0.17</v>
      </c>
      <c r="G178" s="6">
        <f t="shared" si="8"/>
        <v>4.2225000000000001</v>
      </c>
      <c r="H178" s="145">
        <f t="shared" si="9"/>
        <v>6.1573366428302002E-2</v>
      </c>
      <c r="I178" s="146">
        <v>42549</v>
      </c>
      <c r="J178" s="6">
        <f>[8]STRADDLES!$F205</f>
        <v>0</v>
      </c>
      <c r="K178" s="145">
        <f>[8]STRADDLES!$I205</f>
        <v>0</v>
      </c>
    </row>
    <row r="179" spans="2:11" x14ac:dyDescent="0.25">
      <c r="B179" s="5">
        <v>42583</v>
      </c>
      <c r="E179" s="15">
        <v>42577</v>
      </c>
      <c r="F179" s="145">
        <f>curves!I182</f>
        <v>0.17</v>
      </c>
      <c r="G179" s="6">
        <f t="shared" si="8"/>
        <v>4.2625000000000002</v>
      </c>
      <c r="H179" s="145">
        <f t="shared" si="9"/>
        <v>6.1617194666843997E-2</v>
      </c>
      <c r="I179" s="146">
        <v>42578</v>
      </c>
      <c r="J179" s="6">
        <f>[8]STRADDLES!$F206</f>
        <v>0</v>
      </c>
      <c r="K179" s="145">
        <f>[8]STRADDLES!$I206</f>
        <v>0</v>
      </c>
    </row>
    <row r="180" spans="2:11" x14ac:dyDescent="0.25">
      <c r="B180" s="5">
        <v>42614</v>
      </c>
      <c r="E180" s="15">
        <v>42608</v>
      </c>
      <c r="F180" s="145">
        <f>curves!I183</f>
        <v>0.17</v>
      </c>
      <c r="G180" s="6">
        <f t="shared" si="8"/>
        <v>4.2575000000000003</v>
      </c>
      <c r="H180" s="145">
        <f t="shared" si="9"/>
        <v>6.1661022906023703E-2</v>
      </c>
      <c r="I180" s="146">
        <v>42611</v>
      </c>
      <c r="J180" s="6">
        <f>[8]STRADDLES!$F207</f>
        <v>0</v>
      </c>
      <c r="K180" s="145">
        <f>[8]STRADDLES!$I207</f>
        <v>0</v>
      </c>
    </row>
    <row r="181" spans="2:11" x14ac:dyDescent="0.25">
      <c r="B181" s="5">
        <v>42644</v>
      </c>
      <c r="E181" s="15">
        <v>42640</v>
      </c>
      <c r="F181" s="145">
        <f>curves!I184</f>
        <v>0.17</v>
      </c>
      <c r="G181" s="6">
        <f t="shared" si="8"/>
        <v>4.2824999999999998</v>
      </c>
      <c r="H181" s="145">
        <f t="shared" si="9"/>
        <v>6.1703437331642998E-2</v>
      </c>
      <c r="I181" s="146">
        <v>42641</v>
      </c>
      <c r="J181" s="6">
        <f>[8]STRADDLES!$F208</f>
        <v>0</v>
      </c>
      <c r="K181" s="145">
        <f>[8]STRADDLES!$I208</f>
        <v>0</v>
      </c>
    </row>
    <row r="182" spans="2:11" x14ac:dyDescent="0.25">
      <c r="B182" s="5">
        <v>42675</v>
      </c>
      <c r="E182" s="15">
        <v>42669</v>
      </c>
      <c r="F182" s="145">
        <f>curves!I185</f>
        <v>0.17</v>
      </c>
      <c r="G182" s="6">
        <f t="shared" si="8"/>
        <v>4.4344999999999999</v>
      </c>
      <c r="H182" s="145">
        <f t="shared" si="9"/>
        <v>6.17472655720777E-2</v>
      </c>
      <c r="I182" s="146">
        <v>42670</v>
      </c>
      <c r="J182" s="6">
        <f>[8]STRADDLES!$F209</f>
        <v>0</v>
      </c>
      <c r="K182" s="145">
        <f>[8]STRADDLES!$I209</f>
        <v>0</v>
      </c>
    </row>
    <row r="183" spans="2:11" x14ac:dyDescent="0.25">
      <c r="B183" s="5">
        <v>42705</v>
      </c>
      <c r="E183" s="15">
        <v>42699</v>
      </c>
      <c r="F183" s="145">
        <f>curves!I186</f>
        <v>0.17</v>
      </c>
      <c r="G183" s="6">
        <f t="shared" si="8"/>
        <v>4.5774999999999997</v>
      </c>
      <c r="H183" s="145">
        <f t="shared" si="9"/>
        <v>6.1789679998911502E-2</v>
      </c>
      <c r="I183" s="146">
        <v>42702</v>
      </c>
      <c r="J183" s="6">
        <f>[8]STRADDLES!$F210</f>
        <v>0</v>
      </c>
      <c r="K183" s="145">
        <f>[8]STRADDLES!$I210</f>
        <v>0</v>
      </c>
    </row>
    <row r="184" spans="2:11" x14ac:dyDescent="0.25">
      <c r="B184" s="5">
        <v>42736</v>
      </c>
      <c r="E184" s="15">
        <v>42731</v>
      </c>
      <c r="F184" s="145">
        <f>curves!I187</f>
        <v>0.17</v>
      </c>
      <c r="G184" s="6">
        <f t="shared" si="8"/>
        <v>4.6375000000000002</v>
      </c>
      <c r="H184" s="145">
        <f t="shared" si="9"/>
        <v>6.1833508240600701E-2</v>
      </c>
      <c r="I184" s="146">
        <v>42732</v>
      </c>
      <c r="J184" s="6">
        <f>[8]STRADDLES!$F211</f>
        <v>0</v>
      </c>
      <c r="K184" s="145">
        <f>[8]STRADDLES!$I211</f>
        <v>0</v>
      </c>
    </row>
    <row r="185" spans="2:11" x14ac:dyDescent="0.25">
      <c r="B185" s="5">
        <v>42767</v>
      </c>
      <c r="E185" s="15">
        <v>42761</v>
      </c>
      <c r="F185" s="145">
        <f>curves!I188</f>
        <v>0.17</v>
      </c>
      <c r="G185" s="6">
        <f t="shared" si="8"/>
        <v>4.5525000000000002</v>
      </c>
      <c r="H185" s="145">
        <f t="shared" si="9"/>
        <v>6.18773364829273E-2</v>
      </c>
      <c r="I185" s="146">
        <v>42762</v>
      </c>
      <c r="J185" s="6">
        <f>[8]STRADDLES!$F212</f>
        <v>0</v>
      </c>
      <c r="K185" s="145">
        <f>[8]STRADDLES!$I212</f>
        <v>0</v>
      </c>
    </row>
    <row r="186" spans="2:11" x14ac:dyDescent="0.25">
      <c r="B186" s="5">
        <v>42795</v>
      </c>
      <c r="E186" s="15">
        <v>42789</v>
      </c>
      <c r="F186" s="145">
        <f>curves!I189</f>
        <v>0.17</v>
      </c>
      <c r="G186" s="6">
        <f t="shared" si="8"/>
        <v>4.4225000000000003</v>
      </c>
      <c r="H186" s="145">
        <f t="shared" si="9"/>
        <v>6.1916923282996798E-2</v>
      </c>
      <c r="I186" s="146">
        <v>42790</v>
      </c>
      <c r="J186" s="6">
        <f>[8]STRADDLES!$F213</f>
        <v>0</v>
      </c>
      <c r="K186" s="145">
        <f>[8]STRADDLES!$I213</f>
        <v>0</v>
      </c>
    </row>
    <row r="187" spans="2:11" x14ac:dyDescent="0.25">
      <c r="B187" s="5">
        <v>42826</v>
      </c>
      <c r="E187" s="15">
        <v>42822</v>
      </c>
      <c r="F187" s="145">
        <f>curves!I190</f>
        <v>0.17</v>
      </c>
      <c r="G187" s="6">
        <f t="shared" si="8"/>
        <v>4.2374999999999998</v>
      </c>
      <c r="H187" s="145">
        <f t="shared" si="9"/>
        <v>6.1960751526537003E-2</v>
      </c>
      <c r="I187" s="146">
        <v>42823</v>
      </c>
      <c r="J187" s="6">
        <f>[8]STRADDLES!$F214</f>
        <v>0</v>
      </c>
      <c r="K187" s="145">
        <f>[8]STRADDLES!$I214</f>
        <v>0</v>
      </c>
    </row>
    <row r="188" spans="2:11" x14ac:dyDescent="0.25">
      <c r="B188" s="5">
        <v>42856</v>
      </c>
      <c r="E188" s="15">
        <v>42850</v>
      </c>
      <c r="F188" s="145">
        <f>curves!I191</f>
        <v>0.17</v>
      </c>
      <c r="G188" s="6">
        <f t="shared" si="8"/>
        <v>4.2324999999999999</v>
      </c>
      <c r="H188" s="145">
        <f t="shared" si="9"/>
        <v>6.20031659563769E-2</v>
      </c>
      <c r="I188" s="146">
        <v>42851</v>
      </c>
      <c r="J188" s="6">
        <f>[8]STRADDLES!$F215</f>
        <v>0</v>
      </c>
      <c r="K188" s="145">
        <f>[8]STRADDLES!$I215</f>
        <v>0</v>
      </c>
    </row>
    <row r="189" spans="2:11" x14ac:dyDescent="0.25">
      <c r="B189" s="5">
        <v>42887</v>
      </c>
      <c r="E189" s="15">
        <v>42880</v>
      </c>
      <c r="F189" s="145">
        <f>curves!I192</f>
        <v>0.17</v>
      </c>
      <c r="G189" s="6">
        <f t="shared" si="8"/>
        <v>4.2675000000000001</v>
      </c>
      <c r="H189" s="145">
        <f t="shared" si="9"/>
        <v>6.2046994201172101E-2</v>
      </c>
      <c r="I189" s="146">
        <v>42881</v>
      </c>
      <c r="J189" s="6">
        <f>[8]STRADDLES!$F216</f>
        <v>0</v>
      </c>
      <c r="K189" s="145">
        <f>[8]STRADDLES!$I216</f>
        <v>0</v>
      </c>
    </row>
    <row r="190" spans="2:11" x14ac:dyDescent="0.25">
      <c r="B190" s="5">
        <v>42917</v>
      </c>
      <c r="E190" s="15">
        <v>42913</v>
      </c>
      <c r="F190" s="145">
        <f>curves!I193</f>
        <v>0.17</v>
      </c>
      <c r="G190" s="6">
        <f t="shared" si="8"/>
        <v>4.3075000000000001</v>
      </c>
      <c r="H190" s="145">
        <f t="shared" si="9"/>
        <v>6.2089408632226603E-2</v>
      </c>
      <c r="I190" s="146">
        <v>42914</v>
      </c>
      <c r="J190" s="6">
        <f>[8]STRADDLES!$F217</f>
        <v>0</v>
      </c>
      <c r="K190" s="145">
        <f>[8]STRADDLES!$I217</f>
        <v>0</v>
      </c>
    </row>
    <row r="191" spans="2:11" x14ac:dyDescent="0.25">
      <c r="B191" s="5">
        <v>42948</v>
      </c>
      <c r="E191" s="15">
        <v>42942</v>
      </c>
      <c r="F191" s="145">
        <f>curves!I194</f>
        <v>0.17</v>
      </c>
      <c r="G191" s="6">
        <f t="shared" si="8"/>
        <v>4.3475000000000001</v>
      </c>
      <c r="H191" s="145">
        <f t="shared" si="9"/>
        <v>6.2133236878275898E-2</v>
      </c>
      <c r="I191" s="146">
        <v>42943</v>
      </c>
      <c r="J191" s="6">
        <f>[8]STRADDLES!$F218</f>
        <v>0</v>
      </c>
      <c r="K191" s="145">
        <f>[8]STRADDLES!$I218</f>
        <v>0</v>
      </c>
    </row>
    <row r="192" spans="2:11" x14ac:dyDescent="0.25">
      <c r="B192" s="5">
        <v>42979</v>
      </c>
      <c r="E192" s="15">
        <v>42975</v>
      </c>
      <c r="F192" s="145">
        <f>curves!I195</f>
        <v>0.17</v>
      </c>
      <c r="G192" s="6">
        <f t="shared" si="8"/>
        <v>4.3425000000000002</v>
      </c>
      <c r="H192" s="145">
        <f t="shared" si="9"/>
        <v>6.2177065124963397E-2</v>
      </c>
      <c r="I192" s="146">
        <v>42976</v>
      </c>
      <c r="J192" s="6">
        <f>[8]STRADDLES!$F219</f>
        <v>0</v>
      </c>
      <c r="K192" s="145">
        <f>[8]STRADDLES!$I219</f>
        <v>0</v>
      </c>
    </row>
    <row r="193" spans="2:11" x14ac:dyDescent="0.25">
      <c r="B193" s="5">
        <v>43009</v>
      </c>
      <c r="E193" s="15">
        <v>43004</v>
      </c>
      <c r="F193" s="145">
        <f>curves!I196</f>
        <v>0.17</v>
      </c>
      <c r="G193" s="6">
        <f t="shared" si="8"/>
        <v>4.3674999999999997</v>
      </c>
      <c r="H193" s="145">
        <f t="shared" si="9"/>
        <v>6.2219479557848303E-2</v>
      </c>
      <c r="I193" s="146">
        <v>43005</v>
      </c>
      <c r="J193" s="6">
        <f>[8]STRADDLES!$F220</f>
        <v>0</v>
      </c>
      <c r="K193" s="145">
        <f>[8]STRADDLES!$I220</f>
        <v>0</v>
      </c>
    </row>
    <row r="194" spans="2:11" x14ac:dyDescent="0.25">
      <c r="B194" s="5">
        <v>43040</v>
      </c>
      <c r="E194" s="15">
        <v>43034</v>
      </c>
      <c r="F194" s="145">
        <f>curves!I197</f>
        <v>0.17</v>
      </c>
      <c r="G194" s="6">
        <f t="shared" si="8"/>
        <v>4.5194999999999999</v>
      </c>
      <c r="H194" s="145">
        <f t="shared" si="9"/>
        <v>6.2263307805790799E-2</v>
      </c>
      <c r="I194" s="146">
        <v>43035</v>
      </c>
      <c r="J194" s="6">
        <f>[8]STRADDLES!$F221</f>
        <v>0</v>
      </c>
      <c r="K194" s="145">
        <f>[8]STRADDLES!$I221</f>
        <v>0</v>
      </c>
    </row>
    <row r="195" spans="2:11" x14ac:dyDescent="0.25">
      <c r="B195" s="5">
        <v>43070</v>
      </c>
      <c r="E195" s="15">
        <v>43066</v>
      </c>
      <c r="F195" s="145">
        <f>curves!I198</f>
        <v>0.17</v>
      </c>
      <c r="G195" s="6">
        <f t="shared" si="8"/>
        <v>4.6624999999999996</v>
      </c>
      <c r="H195" s="145">
        <f t="shared" si="9"/>
        <v>6.2305722239889998E-2</v>
      </c>
      <c r="I195" s="146">
        <v>43067</v>
      </c>
      <c r="J195" s="6">
        <f>[8]STRADDLES!$F222</f>
        <v>0</v>
      </c>
      <c r="K195" s="145">
        <f>[8]STRADDLES!$I222</f>
        <v>0</v>
      </c>
    </row>
    <row r="196" spans="2:11" x14ac:dyDescent="0.25">
      <c r="B196" s="5">
        <v>43101</v>
      </c>
      <c r="E196" s="15">
        <v>43095</v>
      </c>
      <c r="F196" s="145">
        <f>curves!I199</f>
        <v>0.17</v>
      </c>
      <c r="G196" s="6">
        <f t="shared" si="8"/>
        <v>4.7225000000000001</v>
      </c>
      <c r="H196" s="145">
        <f t="shared" si="9"/>
        <v>6.2349550489086497E-2</v>
      </c>
      <c r="I196" s="146">
        <v>43096</v>
      </c>
      <c r="J196" s="6">
        <f>[8]STRADDLES!$F223</f>
        <v>0</v>
      </c>
      <c r="K196" s="145">
        <f>[8]STRADDLES!$I223</f>
        <v>0</v>
      </c>
    </row>
    <row r="197" spans="2:11" x14ac:dyDescent="0.25">
      <c r="B197" s="5">
        <v>43132</v>
      </c>
      <c r="E197" s="15">
        <v>43126</v>
      </c>
      <c r="F197" s="145">
        <f>curves!I200</f>
        <v>0.17</v>
      </c>
      <c r="G197" s="6">
        <f t="shared" ref="G197:G260" si="10">VLOOKUP($B197,curvesettle,2,FALSE)</f>
        <v>4.6375000000000002</v>
      </c>
      <c r="H197" s="145">
        <f t="shared" ref="H197:H260" si="11">VLOOKUP($B197,curvesettle,4,FALSE)</f>
        <v>6.2393378738920799E-2</v>
      </c>
      <c r="I197" s="146">
        <v>43129</v>
      </c>
      <c r="J197" s="6">
        <f>[8]STRADDLES!$F224</f>
        <v>0</v>
      </c>
      <c r="K197" s="145">
        <f>[8]STRADDLES!$I224</f>
        <v>0</v>
      </c>
    </row>
    <row r="198" spans="2:11" x14ac:dyDescent="0.25">
      <c r="B198" s="5">
        <v>43160</v>
      </c>
      <c r="E198" s="15">
        <v>43154</v>
      </c>
      <c r="F198" s="145">
        <f>curves!I201</f>
        <v>0.17</v>
      </c>
      <c r="G198" s="6">
        <f t="shared" si="10"/>
        <v>4.5075000000000003</v>
      </c>
      <c r="H198" s="145">
        <f t="shared" si="11"/>
        <v>6.2432965545770297E-2</v>
      </c>
      <c r="I198" s="146">
        <v>43157</v>
      </c>
      <c r="J198" s="6">
        <f>[8]STRADDLES!$F225</f>
        <v>0</v>
      </c>
      <c r="K198" s="145">
        <f>[8]STRADDLES!$I225</f>
        <v>0</v>
      </c>
    </row>
    <row r="199" spans="2:11" x14ac:dyDescent="0.25">
      <c r="B199" s="5">
        <v>43191</v>
      </c>
      <c r="E199" s="15">
        <v>43185</v>
      </c>
      <c r="F199" s="145">
        <f>curves!I202</f>
        <v>0.17</v>
      </c>
      <c r="G199" s="6">
        <f t="shared" si="10"/>
        <v>4.3224999999999998</v>
      </c>
      <c r="H199" s="145">
        <f t="shared" si="11"/>
        <v>6.2476793796817802E-2</v>
      </c>
      <c r="I199" s="146">
        <v>43186</v>
      </c>
      <c r="J199" s="6">
        <f>[8]STRADDLES!$F226</f>
        <v>0</v>
      </c>
      <c r="K199" s="145">
        <f>[8]STRADDLES!$I226</f>
        <v>0</v>
      </c>
    </row>
    <row r="200" spans="2:11" x14ac:dyDescent="0.25">
      <c r="B200" s="5">
        <v>43221</v>
      </c>
      <c r="E200" s="15">
        <v>43215</v>
      </c>
      <c r="F200" s="145">
        <f>curves!I203</f>
        <v>0.17</v>
      </c>
      <c r="G200" s="6">
        <f t="shared" si="10"/>
        <v>4.3174999999999999</v>
      </c>
      <c r="H200" s="145">
        <f t="shared" si="11"/>
        <v>6.2519208233922097E-2</v>
      </c>
      <c r="I200" s="146">
        <v>43216</v>
      </c>
      <c r="J200" s="6">
        <f>[8]STRADDLES!$F227</f>
        <v>0</v>
      </c>
      <c r="K200" s="145">
        <f>[8]STRADDLES!$I227</f>
        <v>0</v>
      </c>
    </row>
    <row r="201" spans="2:11" x14ac:dyDescent="0.25">
      <c r="B201" s="5">
        <v>43252</v>
      </c>
      <c r="E201" s="15">
        <v>43245</v>
      </c>
      <c r="F201" s="145">
        <f>curves!I204</f>
        <v>0.17</v>
      </c>
      <c r="G201" s="6">
        <f t="shared" si="10"/>
        <v>4.3525</v>
      </c>
      <c r="H201" s="145">
        <f t="shared" si="11"/>
        <v>6.2563036486223703E-2</v>
      </c>
      <c r="I201" s="146">
        <v>43249</v>
      </c>
      <c r="J201" s="6">
        <f>[8]STRADDLES!$F228</f>
        <v>0</v>
      </c>
      <c r="K201" s="145">
        <f>[8]STRADDLES!$I228</f>
        <v>0</v>
      </c>
    </row>
    <row r="202" spans="2:11" x14ac:dyDescent="0.25">
      <c r="B202" s="5">
        <v>43282</v>
      </c>
      <c r="E202" s="15">
        <v>43277</v>
      </c>
      <c r="F202" s="145">
        <f>curves!I205</f>
        <v>0.17</v>
      </c>
      <c r="G202" s="6">
        <f t="shared" si="10"/>
        <v>4.3925000000000001</v>
      </c>
      <c r="H202" s="145">
        <f t="shared" si="11"/>
        <v>6.26054509245422E-2</v>
      </c>
      <c r="I202" s="146">
        <v>43278</v>
      </c>
      <c r="J202" s="6">
        <f>[8]STRADDLES!$F229</f>
        <v>0</v>
      </c>
      <c r="K202" s="145">
        <f>[8]STRADDLES!$I229</f>
        <v>0</v>
      </c>
    </row>
    <row r="203" spans="2:11" x14ac:dyDescent="0.25">
      <c r="B203" s="5">
        <v>43313</v>
      </c>
      <c r="E203" s="15">
        <v>43307</v>
      </c>
      <c r="F203" s="145">
        <f>curves!I206</f>
        <v>0.17</v>
      </c>
      <c r="G203" s="6">
        <f t="shared" si="10"/>
        <v>4.4325000000000001</v>
      </c>
      <c r="H203" s="145">
        <f t="shared" si="11"/>
        <v>6.26492791780979E-2</v>
      </c>
      <c r="I203" s="146">
        <v>43308</v>
      </c>
      <c r="J203" s="6">
        <f>[8]STRADDLES!$F230</f>
        <v>0</v>
      </c>
      <c r="K203" s="145">
        <f>[8]STRADDLES!$I230</f>
        <v>0</v>
      </c>
    </row>
    <row r="204" spans="2:11" x14ac:dyDescent="0.25">
      <c r="B204" s="5">
        <v>43344</v>
      </c>
      <c r="E204" s="15">
        <v>43340</v>
      </c>
      <c r="F204" s="145">
        <f>curves!I207</f>
        <v>0.17</v>
      </c>
      <c r="G204" s="6">
        <f t="shared" si="10"/>
        <v>4.4275000000000002</v>
      </c>
      <c r="H204" s="145">
        <f t="shared" si="11"/>
        <v>6.2693107432291395E-2</v>
      </c>
      <c r="I204" s="146">
        <v>43341</v>
      </c>
      <c r="J204" s="6">
        <f>[8]STRADDLES!$F231</f>
        <v>0</v>
      </c>
      <c r="K204" s="145">
        <f>[8]STRADDLES!$I231</f>
        <v>0</v>
      </c>
    </row>
    <row r="205" spans="2:11" x14ac:dyDescent="0.25">
      <c r="B205" s="5">
        <v>43374</v>
      </c>
      <c r="E205" s="15">
        <v>43368</v>
      </c>
      <c r="F205" s="145">
        <f>curves!I208</f>
        <v>0.17</v>
      </c>
      <c r="G205" s="6">
        <f t="shared" si="10"/>
        <v>4.4524999999999997</v>
      </c>
      <c r="H205" s="145">
        <f t="shared" si="11"/>
        <v>6.27355218724404E-2</v>
      </c>
      <c r="I205" s="146">
        <v>43369</v>
      </c>
      <c r="J205" s="6">
        <f>[8]STRADDLES!$F232</f>
        <v>0</v>
      </c>
      <c r="K205" s="145">
        <f>[8]STRADDLES!$I232</f>
        <v>0</v>
      </c>
    </row>
    <row r="206" spans="2:11" x14ac:dyDescent="0.25">
      <c r="B206" s="5">
        <v>43405</v>
      </c>
      <c r="E206" s="15">
        <v>43399</v>
      </c>
      <c r="F206" s="145">
        <f>curves!I209</f>
        <v>0.17</v>
      </c>
      <c r="G206" s="6">
        <f t="shared" si="10"/>
        <v>4.6044999999999998</v>
      </c>
      <c r="H206" s="145">
        <f t="shared" si="11"/>
        <v>6.2779350127888406E-2</v>
      </c>
      <c r="I206" s="146">
        <v>43402</v>
      </c>
      <c r="J206" s="6">
        <f>[8]STRADDLES!$F233</f>
        <v>0</v>
      </c>
      <c r="K206" s="145">
        <f>[8]STRADDLES!$I233</f>
        <v>0</v>
      </c>
    </row>
    <row r="207" spans="2:11" x14ac:dyDescent="0.25">
      <c r="B207" s="5">
        <v>43435</v>
      </c>
      <c r="E207" s="15">
        <v>43431</v>
      </c>
      <c r="F207" s="145">
        <f>curves!I210</f>
        <v>0.17</v>
      </c>
      <c r="G207" s="6">
        <f t="shared" si="10"/>
        <v>4.7474999999999996</v>
      </c>
      <c r="H207" s="145">
        <f t="shared" si="11"/>
        <v>6.2821764569250996E-2</v>
      </c>
      <c r="I207" s="146">
        <v>43432</v>
      </c>
      <c r="J207" s="6">
        <f>[8]STRADDLES!$F234</f>
        <v>0</v>
      </c>
      <c r="K207" s="145">
        <f>[8]STRADDLES!$I234</f>
        <v>0</v>
      </c>
    </row>
    <row r="208" spans="2:11" x14ac:dyDescent="0.25">
      <c r="B208" s="5">
        <v>43466</v>
      </c>
      <c r="E208" s="15">
        <v>43460</v>
      </c>
      <c r="F208" s="145">
        <f>curves!I211</f>
        <v>0.17</v>
      </c>
      <c r="G208" s="6">
        <f t="shared" si="10"/>
        <v>4.8075000000000001</v>
      </c>
      <c r="H208" s="145">
        <f t="shared" si="11"/>
        <v>6.2865592825953207E-2</v>
      </c>
      <c r="I208" s="146">
        <v>43461</v>
      </c>
      <c r="J208" s="6">
        <f>[8]STRADDLES!$F235</f>
        <v>0</v>
      </c>
      <c r="K208" s="145">
        <f>[8]STRADDLES!$I235</f>
        <v>0</v>
      </c>
    </row>
    <row r="209" spans="2:11" x14ac:dyDescent="0.25">
      <c r="B209" s="5">
        <v>43497</v>
      </c>
      <c r="E209" s="15">
        <v>43493</v>
      </c>
      <c r="F209" s="145">
        <f>curves!I212</f>
        <v>0.17</v>
      </c>
      <c r="G209" s="6">
        <f t="shared" si="10"/>
        <v>4.7225000000000001</v>
      </c>
      <c r="H209" s="145">
        <f t="shared" si="11"/>
        <v>6.2909421083292602E-2</v>
      </c>
      <c r="I209" s="146">
        <v>43494</v>
      </c>
      <c r="J209" s="6">
        <f>[8]STRADDLES!$F236</f>
        <v>0</v>
      </c>
      <c r="K209" s="145">
        <f>[8]STRADDLES!$I236</f>
        <v>0</v>
      </c>
    </row>
    <row r="210" spans="2:11" x14ac:dyDescent="0.25">
      <c r="B210" s="5">
        <v>43525</v>
      </c>
      <c r="E210" s="15">
        <v>43521</v>
      </c>
      <c r="F210" s="145">
        <f>curves!I213</f>
        <v>0.17</v>
      </c>
      <c r="G210" s="6">
        <f t="shared" si="10"/>
        <v>4.5925000000000002</v>
      </c>
      <c r="H210" s="145">
        <f t="shared" si="11"/>
        <v>6.2949007896920997E-2</v>
      </c>
      <c r="I210" s="146">
        <v>43522</v>
      </c>
      <c r="J210" s="6">
        <f>[8]STRADDLES!$F237</f>
        <v>0</v>
      </c>
      <c r="K210" s="145">
        <f>[8]STRADDLES!$I237</f>
        <v>0</v>
      </c>
    </row>
    <row r="211" spans="2:11" x14ac:dyDescent="0.25">
      <c r="B211" s="5">
        <v>43556</v>
      </c>
      <c r="E211" s="15">
        <v>43550</v>
      </c>
      <c r="F211" s="145">
        <f>curves!I214</f>
        <v>0.17</v>
      </c>
      <c r="G211" s="6">
        <f t="shared" si="10"/>
        <v>4.4074999999999998</v>
      </c>
      <c r="H211" s="145">
        <f t="shared" si="11"/>
        <v>6.29928361554737E-2</v>
      </c>
      <c r="I211" s="146">
        <v>43551</v>
      </c>
      <c r="J211" s="6">
        <f>[8]STRADDLES!$F238</f>
        <v>0</v>
      </c>
      <c r="K211" s="145">
        <f>[8]STRADDLES!$I238</f>
        <v>0</v>
      </c>
    </row>
    <row r="212" spans="2:11" x14ac:dyDescent="0.25">
      <c r="B212" s="5">
        <v>43586</v>
      </c>
      <c r="E212" s="15">
        <v>43580</v>
      </c>
      <c r="F212" s="145">
        <f>curves!I215</f>
        <v>0.17</v>
      </c>
      <c r="G212" s="6">
        <f t="shared" si="10"/>
        <v>4.4024999999999999</v>
      </c>
      <c r="H212" s="145">
        <f t="shared" si="11"/>
        <v>6.3035250599840595E-2</v>
      </c>
      <c r="I212" s="146">
        <v>43581</v>
      </c>
      <c r="J212" s="6">
        <f>[8]STRADDLES!$F239</f>
        <v>0</v>
      </c>
      <c r="K212" s="145">
        <f>[8]STRADDLES!$I239</f>
        <v>0</v>
      </c>
    </row>
    <row r="213" spans="2:11" x14ac:dyDescent="0.25">
      <c r="B213" s="5">
        <v>43617</v>
      </c>
      <c r="E213" s="15">
        <v>43613</v>
      </c>
      <c r="F213" s="145">
        <f>curves!I216</f>
        <v>0.17</v>
      </c>
      <c r="G213" s="6">
        <f t="shared" si="10"/>
        <v>4.4375</v>
      </c>
      <c r="H213" s="145">
        <f t="shared" si="11"/>
        <v>6.3079078859646906E-2</v>
      </c>
      <c r="I213" s="146">
        <v>43614</v>
      </c>
      <c r="J213" s="6">
        <f>[8]STRADDLES!$F240</f>
        <v>0</v>
      </c>
      <c r="K213" s="145">
        <f>[8]STRADDLES!$I240</f>
        <v>0</v>
      </c>
    </row>
    <row r="214" spans="2:11" x14ac:dyDescent="0.25">
      <c r="B214" s="5">
        <v>43647</v>
      </c>
      <c r="E214" s="15">
        <v>43641</v>
      </c>
      <c r="F214" s="145">
        <f>curves!I217</f>
        <v>0.17</v>
      </c>
      <c r="G214" s="6">
        <f t="shared" si="10"/>
        <v>4.4775</v>
      </c>
      <c r="H214" s="145">
        <f t="shared" si="11"/>
        <v>6.3121493305227497E-2</v>
      </c>
      <c r="I214" s="146">
        <v>43642</v>
      </c>
      <c r="J214" s="6">
        <f>[8]STRADDLES!$F241</f>
        <v>0</v>
      </c>
      <c r="K214" s="145">
        <f>[8]STRADDLES!$I241</f>
        <v>0</v>
      </c>
    </row>
    <row r="215" spans="2:11" x14ac:dyDescent="0.25">
      <c r="B215" s="5">
        <v>43678</v>
      </c>
      <c r="E215" s="15">
        <v>43672</v>
      </c>
      <c r="F215" s="145">
        <f>curves!I218</f>
        <v>0.17</v>
      </c>
      <c r="G215" s="6">
        <f t="shared" si="10"/>
        <v>4.5175000000000001</v>
      </c>
      <c r="H215" s="145">
        <f t="shared" si="11"/>
        <v>6.3165321566288402E-2</v>
      </c>
      <c r="I215" s="146">
        <v>43675</v>
      </c>
      <c r="J215" s="6">
        <f>[8]STRADDLES!$F242</f>
        <v>0</v>
      </c>
      <c r="K215" s="145">
        <f>[8]STRADDLES!$I242</f>
        <v>0</v>
      </c>
    </row>
    <row r="216" spans="2:11" x14ac:dyDescent="0.25">
      <c r="B216" s="5">
        <v>43709</v>
      </c>
      <c r="E216" s="15">
        <v>43704</v>
      </c>
      <c r="F216" s="145">
        <f>curves!I219</f>
        <v>0.17</v>
      </c>
      <c r="G216" s="6">
        <f t="shared" si="10"/>
        <v>4.5125000000000002</v>
      </c>
      <c r="H216" s="145">
        <f t="shared" si="11"/>
        <v>6.3209149827985603E-2</v>
      </c>
      <c r="I216" s="146">
        <v>43705</v>
      </c>
      <c r="J216" s="6">
        <f>[8]STRADDLES!$F243</f>
        <v>0</v>
      </c>
      <c r="K216" s="145">
        <f>[8]STRADDLES!$I243</f>
        <v>0</v>
      </c>
    </row>
    <row r="217" spans="2:11" x14ac:dyDescent="0.25">
      <c r="B217" s="5">
        <v>43739</v>
      </c>
      <c r="E217" s="15">
        <v>43733</v>
      </c>
      <c r="F217" s="145">
        <f>curves!I220</f>
        <v>0.17</v>
      </c>
      <c r="G217" s="6">
        <f t="shared" si="10"/>
        <v>4.5374999999999996</v>
      </c>
      <c r="H217" s="145">
        <f t="shared" si="11"/>
        <v>6.3251564275397201E-2</v>
      </c>
      <c r="I217" s="146">
        <v>43734</v>
      </c>
      <c r="J217" s="6">
        <f>[8]STRADDLES!$F244</f>
        <v>0</v>
      </c>
      <c r="K217" s="145">
        <f>[8]STRADDLES!$I244</f>
        <v>0</v>
      </c>
    </row>
    <row r="218" spans="2:11" x14ac:dyDescent="0.25">
      <c r="B218" s="5">
        <v>43770</v>
      </c>
      <c r="E218" s="15">
        <v>43766</v>
      </c>
      <c r="F218" s="145">
        <f>curves!I221</f>
        <v>0.17</v>
      </c>
      <c r="G218" s="6">
        <f t="shared" si="10"/>
        <v>4.6894999999999998</v>
      </c>
      <c r="H218" s="145">
        <f t="shared" si="11"/>
        <v>6.3295392538348594E-2</v>
      </c>
      <c r="I218" s="146">
        <v>43767</v>
      </c>
      <c r="J218" s="6">
        <f>[8]STRADDLES!$F245</f>
        <v>0</v>
      </c>
      <c r="K218" s="145">
        <f>[8]STRADDLES!$I245</f>
        <v>0</v>
      </c>
    </row>
    <row r="219" spans="2:11" x14ac:dyDescent="0.25">
      <c r="B219" s="5">
        <v>43800</v>
      </c>
      <c r="E219" s="15">
        <v>43794</v>
      </c>
      <c r="F219" s="145">
        <f>curves!I222</f>
        <v>0.17</v>
      </c>
      <c r="G219" s="6">
        <f t="shared" si="10"/>
        <v>4.8324999999999996</v>
      </c>
      <c r="H219" s="145">
        <f t="shared" si="11"/>
        <v>6.3337806986973402E-2</v>
      </c>
      <c r="I219" s="146">
        <v>43795</v>
      </c>
      <c r="J219" s="6">
        <f>[8]STRADDLES!$F246</f>
        <v>0</v>
      </c>
      <c r="K219" s="145">
        <f>[8]STRADDLES!$I246</f>
        <v>0</v>
      </c>
    </row>
    <row r="220" spans="2:11" x14ac:dyDescent="0.25">
      <c r="B220" s="5">
        <v>43831</v>
      </c>
      <c r="E220" s="15">
        <v>43825</v>
      </c>
      <c r="F220" s="145">
        <f>curves!I223</f>
        <v>0.17</v>
      </c>
      <c r="G220" s="6">
        <f t="shared" si="10"/>
        <v>4.8925000000000001</v>
      </c>
      <c r="H220" s="145">
        <f t="shared" si="11"/>
        <v>6.33816352511785E-2</v>
      </c>
      <c r="I220" s="146">
        <v>43826</v>
      </c>
      <c r="J220" s="6">
        <f>[8]STRADDLES!$F247</f>
        <v>0</v>
      </c>
      <c r="K220" s="145">
        <f>[8]STRADDLES!$I247</f>
        <v>0</v>
      </c>
    </row>
    <row r="221" spans="2:11" x14ac:dyDescent="0.25">
      <c r="B221" s="5">
        <v>43862</v>
      </c>
      <c r="E221" s="15">
        <v>43858</v>
      </c>
      <c r="F221" s="145">
        <f>curves!I224</f>
        <v>0.17</v>
      </c>
      <c r="G221" s="6">
        <f t="shared" si="10"/>
        <v>4.8075000000000001</v>
      </c>
      <c r="H221" s="145">
        <f t="shared" si="11"/>
        <v>6.3425463516021602E-2</v>
      </c>
      <c r="I221" s="146">
        <v>43859</v>
      </c>
      <c r="J221" s="6">
        <f>[8]STRADDLES!$F248</f>
        <v>0</v>
      </c>
      <c r="K221" s="145">
        <f>[8]STRADDLES!$I248</f>
        <v>0</v>
      </c>
    </row>
    <row r="222" spans="2:11" x14ac:dyDescent="0.25">
      <c r="B222" s="5">
        <v>43891</v>
      </c>
      <c r="E222" s="15">
        <v>43886</v>
      </c>
      <c r="F222" s="145">
        <f>curves!I225</f>
        <v>0.17</v>
      </c>
      <c r="G222" s="6">
        <f t="shared" si="10"/>
        <v>4.6775000000000002</v>
      </c>
      <c r="H222" s="145">
        <f t="shared" si="11"/>
        <v>6.3466464151451504E-2</v>
      </c>
      <c r="I222" s="146">
        <v>43887</v>
      </c>
      <c r="J222" s="6">
        <f>[8]STRADDLES!$F249</f>
        <v>0</v>
      </c>
      <c r="K222" s="145">
        <f>[8]STRADDLES!$I249</f>
        <v>0</v>
      </c>
    </row>
    <row r="223" spans="2:11" x14ac:dyDescent="0.25">
      <c r="B223" s="5">
        <v>43922</v>
      </c>
      <c r="E223" s="15">
        <v>43916</v>
      </c>
      <c r="F223" s="145">
        <f>curves!I226</f>
        <v>0.17</v>
      </c>
      <c r="G223" s="6">
        <f t="shared" si="10"/>
        <v>4.4924999999999997</v>
      </c>
      <c r="H223" s="145">
        <f t="shared" si="11"/>
        <v>6.3510292417526995E-2</v>
      </c>
      <c r="I223" s="146">
        <v>43917</v>
      </c>
      <c r="J223" s="6">
        <f>[8]STRADDLES!$F250</f>
        <v>0</v>
      </c>
      <c r="K223" s="145">
        <f>[8]STRADDLES!$I250</f>
        <v>0</v>
      </c>
    </row>
    <row r="224" spans="2:11" x14ac:dyDescent="0.25">
      <c r="B224" s="5">
        <v>43952</v>
      </c>
      <c r="E224" s="15">
        <v>43948</v>
      </c>
      <c r="F224" s="145">
        <f>curves!I227</f>
        <v>0.17</v>
      </c>
      <c r="G224" s="6">
        <f t="shared" si="10"/>
        <v>4.4874999999999998</v>
      </c>
      <c r="H224" s="145">
        <f t="shared" si="11"/>
        <v>6.3552706869175205E-2</v>
      </c>
      <c r="I224" s="146">
        <v>43949</v>
      </c>
      <c r="J224" s="6">
        <f>[8]STRADDLES!$F251</f>
        <v>0</v>
      </c>
      <c r="K224" s="145">
        <f>[8]STRADDLES!$I251</f>
        <v>0</v>
      </c>
    </row>
    <row r="225" spans="2:11" x14ac:dyDescent="0.25">
      <c r="B225" s="5">
        <v>43983</v>
      </c>
      <c r="E225" s="15">
        <v>43977</v>
      </c>
      <c r="F225" s="145">
        <f>curves!I228</f>
        <v>0.17</v>
      </c>
      <c r="G225" s="6">
        <f t="shared" si="10"/>
        <v>4.5225</v>
      </c>
      <c r="H225" s="145">
        <f t="shared" si="11"/>
        <v>6.35965351365049E-2</v>
      </c>
      <c r="I225" s="146">
        <v>43978</v>
      </c>
      <c r="J225" s="6">
        <f>[8]STRADDLES!$F252</f>
        <v>0</v>
      </c>
      <c r="K225" s="145">
        <f>[8]STRADDLES!$I252</f>
        <v>0</v>
      </c>
    </row>
    <row r="226" spans="2:11" x14ac:dyDescent="0.25">
      <c r="B226" s="5">
        <v>44013</v>
      </c>
      <c r="E226" s="15">
        <v>44007</v>
      </c>
      <c r="F226" s="145">
        <f>curves!I229</f>
        <v>0.17</v>
      </c>
      <c r="G226" s="6">
        <f t="shared" si="10"/>
        <v>4.5625</v>
      </c>
      <c r="H226" s="145">
        <f t="shared" si="11"/>
        <v>6.3638949589366306E-2</v>
      </c>
      <c r="I226" s="146">
        <v>44008</v>
      </c>
      <c r="J226" s="6">
        <f>[8]STRADDLES!$F253</f>
        <v>0</v>
      </c>
      <c r="K226" s="145">
        <f>[8]STRADDLES!$I253</f>
        <v>0</v>
      </c>
    </row>
    <row r="227" spans="2:11" x14ac:dyDescent="0.25">
      <c r="B227" s="5">
        <v>44044</v>
      </c>
      <c r="E227" s="15">
        <v>44040</v>
      </c>
      <c r="F227" s="145">
        <f>curves!I230</f>
        <v>0.17</v>
      </c>
      <c r="G227" s="6">
        <f t="shared" si="10"/>
        <v>4.6025</v>
      </c>
      <c r="H227" s="145">
        <f t="shared" si="11"/>
        <v>6.3682777857949596E-2</v>
      </c>
      <c r="I227" s="146">
        <v>44041</v>
      </c>
      <c r="J227" s="6">
        <f>[8]STRADDLES!$F254</f>
        <v>0</v>
      </c>
      <c r="K227" s="145">
        <f>[8]STRADDLES!$I254</f>
        <v>0</v>
      </c>
    </row>
    <row r="228" spans="2:11" x14ac:dyDescent="0.25">
      <c r="B228" s="5">
        <v>44075</v>
      </c>
      <c r="E228" s="15">
        <v>44069</v>
      </c>
      <c r="F228" s="145">
        <f>curves!I231</f>
        <v>0.17</v>
      </c>
      <c r="G228" s="6">
        <f t="shared" si="10"/>
        <v>4.5975000000000001</v>
      </c>
      <c r="H228" s="145">
        <f t="shared" si="11"/>
        <v>6.3726606127170599E-2</v>
      </c>
      <c r="I228" s="146">
        <v>44070</v>
      </c>
      <c r="J228" s="6">
        <f>[8]STRADDLES!$F255</f>
        <v>0</v>
      </c>
      <c r="K228" s="145">
        <f>[8]STRADDLES!$I255</f>
        <v>0</v>
      </c>
    </row>
    <row r="229" spans="2:11" x14ac:dyDescent="0.25">
      <c r="B229" s="5">
        <v>44105</v>
      </c>
      <c r="E229" s="15">
        <v>44099</v>
      </c>
      <c r="F229" s="145">
        <f>curves!I232</f>
        <v>0.17</v>
      </c>
      <c r="G229" s="6">
        <f t="shared" si="10"/>
        <v>4.6224999999999996</v>
      </c>
      <c r="H229" s="145">
        <f t="shared" si="11"/>
        <v>6.3769020581861305E-2</v>
      </c>
      <c r="I229" s="146">
        <v>44102</v>
      </c>
      <c r="J229" s="6">
        <f>[8]STRADDLES!$F256</f>
        <v>0</v>
      </c>
      <c r="K229" s="145">
        <f>[8]STRADDLES!$I256</f>
        <v>0</v>
      </c>
    </row>
    <row r="230" spans="2:11" x14ac:dyDescent="0.25">
      <c r="B230" s="5">
        <v>44136</v>
      </c>
      <c r="E230" s="15">
        <v>44131</v>
      </c>
      <c r="F230" s="145">
        <f>curves!I233</f>
        <v>0.17</v>
      </c>
      <c r="G230" s="6">
        <f t="shared" si="10"/>
        <v>4.7744999999999997</v>
      </c>
      <c r="H230" s="145">
        <f t="shared" si="11"/>
        <v>6.3812848852335999E-2</v>
      </c>
      <c r="I230" s="146">
        <v>44132</v>
      </c>
      <c r="J230" s="6">
        <f>[8]STRADDLES!$F257</f>
        <v>0</v>
      </c>
      <c r="K230" s="145">
        <f>[8]STRADDLES!$I257</f>
        <v>0</v>
      </c>
    </row>
    <row r="231" spans="2:11" x14ac:dyDescent="0.25">
      <c r="B231" s="5">
        <v>44166</v>
      </c>
      <c r="E231" s="15">
        <v>44159</v>
      </c>
      <c r="F231" s="145">
        <f>curves!I234</f>
        <v>0.17</v>
      </c>
      <c r="G231" s="6">
        <f t="shared" si="10"/>
        <v>4.9175000000000004</v>
      </c>
      <c r="H231" s="145">
        <f t="shared" si="11"/>
        <v>6.3855263308239901E-2</v>
      </c>
      <c r="I231" s="146">
        <v>44160</v>
      </c>
      <c r="J231" s="6">
        <f>[8]STRADDLES!$F258</f>
        <v>0</v>
      </c>
      <c r="K231" s="145">
        <f>[8]STRADDLES!$I258</f>
        <v>0</v>
      </c>
    </row>
    <row r="232" spans="2:11" x14ac:dyDescent="0.25">
      <c r="B232" s="5">
        <v>44197</v>
      </c>
      <c r="E232" s="15">
        <v>44193</v>
      </c>
      <c r="F232" s="145">
        <f>curves!I235</f>
        <v>0.17</v>
      </c>
      <c r="G232" s="6">
        <f t="shared" si="10"/>
        <v>4.9775</v>
      </c>
      <c r="H232" s="145">
        <f t="shared" si="11"/>
        <v>6.3899091579967801E-2</v>
      </c>
      <c r="I232" s="146">
        <v>44194</v>
      </c>
      <c r="J232" s="6">
        <f>[8]STRADDLES!$F259</f>
        <v>0</v>
      </c>
      <c r="K232" s="145">
        <f>[8]STRADDLES!$I259</f>
        <v>0</v>
      </c>
    </row>
    <row r="233" spans="2:11" x14ac:dyDescent="0.25">
      <c r="B233" s="5">
        <v>44228</v>
      </c>
      <c r="E233" s="15">
        <v>44222</v>
      </c>
      <c r="F233" s="145">
        <f>curves!I236</f>
        <v>0.17</v>
      </c>
      <c r="G233" s="6">
        <f t="shared" si="10"/>
        <v>4.8925000000000001</v>
      </c>
      <c r="H233" s="145">
        <f t="shared" si="11"/>
        <v>6.3942919852332497E-2</v>
      </c>
      <c r="I233" s="146">
        <v>44223</v>
      </c>
      <c r="J233" s="6">
        <f>[8]STRADDLES!$F260</f>
        <v>0</v>
      </c>
      <c r="K233" s="145">
        <f>[8]STRADDLES!$I260</f>
        <v>0</v>
      </c>
    </row>
    <row r="234" spans="2:11" x14ac:dyDescent="0.25">
      <c r="B234" s="5">
        <v>44256</v>
      </c>
      <c r="E234" s="15">
        <v>44250</v>
      </c>
      <c r="F234" s="145">
        <f>curves!I237</f>
        <v>0.17</v>
      </c>
      <c r="G234" s="6">
        <f t="shared" si="10"/>
        <v>4.7625000000000002</v>
      </c>
      <c r="H234" s="145">
        <f t="shared" si="11"/>
        <v>6.39825066795323E-2</v>
      </c>
      <c r="I234" s="146">
        <v>44251</v>
      </c>
      <c r="J234" s="6">
        <f>[8]STRADDLES!$F261</f>
        <v>0</v>
      </c>
      <c r="K234" s="145">
        <f>[8]STRADDLES!$I261</f>
        <v>0</v>
      </c>
    </row>
    <row r="235" spans="2:11" x14ac:dyDescent="0.25">
      <c r="B235" s="5">
        <v>44287</v>
      </c>
      <c r="E235" s="15">
        <v>44281</v>
      </c>
      <c r="F235" s="145">
        <f>curves!I238</f>
        <v>0.17</v>
      </c>
      <c r="G235" s="6">
        <f t="shared" si="10"/>
        <v>4.5774999999999997</v>
      </c>
      <c r="H235" s="145">
        <f t="shared" si="11"/>
        <v>6.4026334953109804E-2</v>
      </c>
      <c r="I235" s="146">
        <v>44284</v>
      </c>
      <c r="J235" s="6">
        <f>[8]STRADDLES!$F262</f>
        <v>0</v>
      </c>
      <c r="K235" s="145">
        <f>[8]STRADDLES!$I262</f>
        <v>0</v>
      </c>
    </row>
    <row r="236" spans="2:11" x14ac:dyDescent="0.25">
      <c r="B236" s="5">
        <v>44317</v>
      </c>
      <c r="E236" s="15">
        <v>44313</v>
      </c>
      <c r="F236" s="145">
        <f>curves!I239</f>
        <v>0.17</v>
      </c>
      <c r="G236" s="6">
        <f t="shared" si="10"/>
        <v>4.5724999999999998</v>
      </c>
      <c r="H236" s="145">
        <f t="shared" si="11"/>
        <v>6.4068749412016707E-2</v>
      </c>
      <c r="I236" s="146">
        <v>44314</v>
      </c>
      <c r="J236" s="6">
        <f>[8]STRADDLES!$F263</f>
        <v>0</v>
      </c>
      <c r="K236" s="145">
        <f>[8]STRADDLES!$I263</f>
        <v>0</v>
      </c>
    </row>
    <row r="237" spans="2:11" x14ac:dyDescent="0.25">
      <c r="B237" s="5">
        <v>44348</v>
      </c>
      <c r="E237" s="15">
        <v>44341</v>
      </c>
      <c r="F237" s="145">
        <f>curves!I240</f>
        <v>0.17</v>
      </c>
      <c r="G237" s="6">
        <f t="shared" si="10"/>
        <v>4.6074999999999999</v>
      </c>
      <c r="H237" s="145">
        <f t="shared" si="11"/>
        <v>6.4112577686847E-2</v>
      </c>
      <c r="I237" s="146">
        <v>44342</v>
      </c>
      <c r="J237" s="6">
        <f>[8]STRADDLES!$F264</f>
        <v>0</v>
      </c>
      <c r="K237" s="145">
        <f>[8]STRADDLES!$I264</f>
        <v>0</v>
      </c>
    </row>
    <row r="238" spans="2:11" x14ac:dyDescent="0.25">
      <c r="B238" s="5">
        <v>44378</v>
      </c>
      <c r="E238" s="15">
        <v>44372</v>
      </c>
      <c r="F238" s="145">
        <f>curves!I241</f>
        <v>0.17</v>
      </c>
      <c r="G238" s="6">
        <f t="shared" si="10"/>
        <v>4.6475</v>
      </c>
      <c r="H238" s="145">
        <f t="shared" si="11"/>
        <v>6.4154992146967502E-2</v>
      </c>
      <c r="I238" s="146">
        <v>44375</v>
      </c>
      <c r="J238" s="6">
        <f>[8]STRADDLES!$F265</f>
        <v>0</v>
      </c>
      <c r="K238" s="145">
        <f>[8]STRADDLES!$I265</f>
        <v>0</v>
      </c>
    </row>
    <row r="239" spans="2:11" x14ac:dyDescent="0.25">
      <c r="B239" s="5">
        <v>44409</v>
      </c>
      <c r="E239" s="15">
        <v>44404</v>
      </c>
      <c r="F239" s="145">
        <f>curves!I242</f>
        <v>0.17</v>
      </c>
      <c r="G239" s="6">
        <f t="shared" si="10"/>
        <v>4.6875</v>
      </c>
      <c r="H239" s="145">
        <f t="shared" si="11"/>
        <v>6.41988204230515E-2</v>
      </c>
      <c r="I239" s="146">
        <v>44405</v>
      </c>
      <c r="J239" s="6">
        <f>[8]STRADDLES!$F266</f>
        <v>0</v>
      </c>
      <c r="K239" s="145">
        <f>[8]STRADDLES!$I266</f>
        <v>0</v>
      </c>
    </row>
    <row r="240" spans="2:11" x14ac:dyDescent="0.25">
      <c r="B240" s="5">
        <v>44440</v>
      </c>
      <c r="E240" s="15">
        <v>44434</v>
      </c>
      <c r="F240" s="145">
        <f>curves!I243</f>
        <v>0.17</v>
      </c>
      <c r="G240" s="6">
        <f t="shared" si="10"/>
        <v>4.6825000000000001</v>
      </c>
      <c r="H240" s="145">
        <f t="shared" si="11"/>
        <v>6.4242648699772698E-2</v>
      </c>
      <c r="I240" s="146">
        <v>44435</v>
      </c>
      <c r="J240" s="6">
        <f>[8]STRADDLES!$F267</f>
        <v>0</v>
      </c>
      <c r="K240" s="145">
        <f>[8]STRADDLES!$I267</f>
        <v>0</v>
      </c>
    </row>
    <row r="241" spans="2:11" x14ac:dyDescent="0.25">
      <c r="B241" s="5">
        <v>44470</v>
      </c>
      <c r="E241" s="15">
        <v>44466</v>
      </c>
      <c r="F241" s="145">
        <f>curves!I244</f>
        <v>0.17</v>
      </c>
      <c r="G241" s="6">
        <f t="shared" si="10"/>
        <v>4.7074999999999996</v>
      </c>
      <c r="H241" s="145">
        <f t="shared" si="11"/>
        <v>6.4285063161722E-2</v>
      </c>
      <c r="I241" s="146">
        <v>44467</v>
      </c>
      <c r="J241" s="6">
        <f>[8]STRADDLES!$F268</f>
        <v>0</v>
      </c>
      <c r="K241" s="145">
        <f>[8]STRADDLES!$I268</f>
        <v>0</v>
      </c>
    </row>
    <row r="242" spans="2:11" x14ac:dyDescent="0.25">
      <c r="B242" s="5">
        <v>44501</v>
      </c>
      <c r="E242" s="15">
        <v>44495</v>
      </c>
      <c r="F242" s="145">
        <f>curves!I245</f>
        <v>0.17</v>
      </c>
      <c r="G242" s="6">
        <f t="shared" si="10"/>
        <v>4.8594999999999997</v>
      </c>
      <c r="H242" s="145">
        <f t="shared" si="11"/>
        <v>6.4328891439696403E-2</v>
      </c>
      <c r="I242" s="146">
        <v>44496</v>
      </c>
      <c r="J242" s="6">
        <f>[8]STRADDLES!$F269</f>
        <v>0</v>
      </c>
      <c r="K242" s="145">
        <f>[8]STRADDLES!$I269</f>
        <v>0</v>
      </c>
    </row>
    <row r="243" spans="2:11" x14ac:dyDescent="0.25">
      <c r="B243" s="5">
        <v>44531</v>
      </c>
      <c r="E243" s="15">
        <v>44524</v>
      </c>
      <c r="F243" s="145">
        <f>curves!I246</f>
        <v>0.17</v>
      </c>
      <c r="G243" s="6">
        <f t="shared" si="10"/>
        <v>5.0025000000000004</v>
      </c>
      <c r="H243" s="145">
        <f t="shared" si="11"/>
        <v>6.4371305902858597E-2</v>
      </c>
      <c r="I243" s="146">
        <v>44526</v>
      </c>
      <c r="J243" s="6">
        <f>[8]STRADDLES!$F270</f>
        <v>0</v>
      </c>
      <c r="K243" s="145">
        <f>[8]STRADDLES!$I270</f>
        <v>0</v>
      </c>
    </row>
    <row r="244" spans="2:11" x14ac:dyDescent="0.25">
      <c r="B244" s="5">
        <v>44562</v>
      </c>
      <c r="E244" s="15">
        <v>44557</v>
      </c>
      <c r="F244" s="145">
        <f>curves!I247</f>
        <v>0.17</v>
      </c>
      <c r="G244" s="6">
        <f t="shared" si="10"/>
        <v>5.0625</v>
      </c>
      <c r="H244" s="145">
        <f t="shared" si="11"/>
        <v>6.4385712682290597E-2</v>
      </c>
      <c r="I244" s="146">
        <v>44558</v>
      </c>
      <c r="J244" s="6">
        <f>[8]STRADDLES!$F271</f>
        <v>0</v>
      </c>
      <c r="K244" s="145">
        <f>[8]STRADDLES!$I271</f>
        <v>0</v>
      </c>
    </row>
    <row r="245" spans="2:11" x14ac:dyDescent="0.25">
      <c r="B245" s="5">
        <v>44593</v>
      </c>
      <c r="E245" s="15">
        <v>44587</v>
      </c>
      <c r="F245" s="145">
        <f>curves!I248</f>
        <v>0.17</v>
      </c>
      <c r="G245" s="6">
        <f t="shared" si="10"/>
        <v>4.9775</v>
      </c>
      <c r="H245" s="145">
        <f t="shared" si="11"/>
        <v>6.4378870600904303E-2</v>
      </c>
      <c r="I245" s="146">
        <v>44588</v>
      </c>
      <c r="J245" s="6">
        <f>[8]STRADDLES!$F272</f>
        <v>0</v>
      </c>
      <c r="K245" s="145">
        <f>[8]STRADDLES!$I272</f>
        <v>0</v>
      </c>
    </row>
    <row r="246" spans="2:11" x14ac:dyDescent="0.25">
      <c r="B246" s="5">
        <v>44621</v>
      </c>
      <c r="E246" s="15">
        <v>44615</v>
      </c>
      <c r="F246" s="145">
        <f>curves!I249</f>
        <v>0.17</v>
      </c>
      <c r="G246" s="6">
        <f t="shared" si="10"/>
        <v>4.8475000000000001</v>
      </c>
      <c r="H246" s="145">
        <f t="shared" si="11"/>
        <v>6.4372690656439704E-2</v>
      </c>
      <c r="I246" s="146">
        <v>44616</v>
      </c>
      <c r="J246" s="6">
        <f>[8]STRADDLES!$F273</f>
        <v>0</v>
      </c>
      <c r="K246" s="145">
        <f>[8]STRADDLES!$I273</f>
        <v>0</v>
      </c>
    </row>
    <row r="247" spans="2:11" x14ac:dyDescent="0.25">
      <c r="B247" s="5">
        <v>44652</v>
      </c>
      <c r="E247" s="15">
        <v>44648</v>
      </c>
      <c r="F247" s="145">
        <f>curves!I250</f>
        <v>0.17</v>
      </c>
      <c r="G247" s="6">
        <f t="shared" si="10"/>
        <v>4.6624999999999996</v>
      </c>
      <c r="H247" s="145">
        <f t="shared" si="11"/>
        <v>6.4365848575083096E-2</v>
      </c>
      <c r="I247" s="146">
        <v>44649</v>
      </c>
      <c r="J247" s="6">
        <f>[8]STRADDLES!$F274</f>
        <v>0</v>
      </c>
      <c r="K247" s="145">
        <f>[8]STRADDLES!$I274</f>
        <v>0</v>
      </c>
    </row>
    <row r="248" spans="2:11" x14ac:dyDescent="0.25">
      <c r="B248" s="5">
        <v>44682</v>
      </c>
      <c r="E248" s="15">
        <v>44677</v>
      </c>
      <c r="F248" s="145">
        <f>curves!I251</f>
        <v>0.17</v>
      </c>
      <c r="G248" s="6">
        <f t="shared" si="10"/>
        <v>4.6574999999999998</v>
      </c>
      <c r="H248" s="145">
        <f t="shared" si="11"/>
        <v>6.4359227206042896E-2</v>
      </c>
      <c r="I248" s="146">
        <v>44678</v>
      </c>
      <c r="J248" s="6">
        <f>[8]STRADDLES!$F275</f>
        <v>0</v>
      </c>
      <c r="K248" s="145">
        <f>[8]STRADDLES!$I275</f>
        <v>0</v>
      </c>
    </row>
    <row r="249" spans="2:11" x14ac:dyDescent="0.25">
      <c r="B249" s="5">
        <v>44713</v>
      </c>
      <c r="E249" s="15">
        <v>44706</v>
      </c>
      <c r="F249" s="145">
        <f>curves!I252</f>
        <v>0.17</v>
      </c>
      <c r="G249" s="6">
        <f t="shared" si="10"/>
        <v>4.6924999999999999</v>
      </c>
      <c r="H249" s="145">
        <f t="shared" si="11"/>
        <v>6.4352385124716999E-2</v>
      </c>
      <c r="I249" s="146">
        <v>44707</v>
      </c>
      <c r="J249" s="6">
        <f>[8]STRADDLES!$F276</f>
        <v>0</v>
      </c>
      <c r="K249" s="145">
        <f>[8]STRADDLES!$I276</f>
        <v>0</v>
      </c>
    </row>
    <row r="250" spans="2:11" x14ac:dyDescent="0.25">
      <c r="B250" s="5">
        <v>44743</v>
      </c>
      <c r="E250" s="15">
        <v>44739</v>
      </c>
      <c r="F250" s="145">
        <f>curves!I253</f>
        <v>0.17</v>
      </c>
      <c r="G250" s="6">
        <f t="shared" si="10"/>
        <v>4.7324999999999999</v>
      </c>
      <c r="H250" s="145">
        <f t="shared" si="11"/>
        <v>6.4345763755706595E-2</v>
      </c>
      <c r="I250" s="146">
        <v>44740</v>
      </c>
      <c r="J250" s="6">
        <f>[8]STRADDLES!$F277</f>
        <v>0</v>
      </c>
      <c r="K250" s="145">
        <f>[8]STRADDLES!$I277</f>
        <v>0</v>
      </c>
    </row>
    <row r="251" spans="2:11" x14ac:dyDescent="0.25">
      <c r="B251" s="5">
        <v>44774</v>
      </c>
      <c r="E251" s="15">
        <v>44768</v>
      </c>
      <c r="F251" s="145">
        <f>curves!I254</f>
        <v>0.17</v>
      </c>
      <c r="G251" s="6">
        <f t="shared" si="10"/>
        <v>4.7725</v>
      </c>
      <c r="H251" s="145">
        <f t="shared" si="11"/>
        <v>6.4338921674411201E-2</v>
      </c>
      <c r="I251" s="146">
        <v>44769</v>
      </c>
      <c r="J251" s="6">
        <f>[8]STRADDLES!$F278</f>
        <v>0</v>
      </c>
      <c r="K251" s="145">
        <f>[8]STRADDLES!$I278</f>
        <v>0</v>
      </c>
    </row>
    <row r="252" spans="2:11" x14ac:dyDescent="0.25">
      <c r="B252" s="5">
        <v>44805</v>
      </c>
      <c r="E252" s="15">
        <v>44799</v>
      </c>
      <c r="F252" s="145">
        <f>curves!I255</f>
        <v>0.17</v>
      </c>
      <c r="G252" s="6">
        <f t="shared" si="10"/>
        <v>4.7675000000000001</v>
      </c>
      <c r="H252" s="145">
        <f t="shared" si="11"/>
        <v>6.4332079593131003E-2</v>
      </c>
      <c r="I252" s="146">
        <v>44802</v>
      </c>
      <c r="J252" s="6">
        <f>[8]STRADDLES!$F279</f>
        <v>0</v>
      </c>
      <c r="K252" s="145">
        <f>[8]STRADDLES!$I279</f>
        <v>0</v>
      </c>
    </row>
    <row r="253" spans="2:11" x14ac:dyDescent="0.25">
      <c r="B253" s="5">
        <v>44835</v>
      </c>
      <c r="E253" s="15">
        <v>44831</v>
      </c>
      <c r="F253" s="145">
        <f>curves!I256</f>
        <v>0.17</v>
      </c>
      <c r="G253" s="6">
        <f t="shared" si="10"/>
        <v>4.7925000000000004</v>
      </c>
      <c r="H253" s="145">
        <f t="shared" si="11"/>
        <v>6.4325458224164994E-2</v>
      </c>
      <c r="I253" s="146">
        <v>44832</v>
      </c>
      <c r="J253" s="6">
        <f>[8]STRADDLES!$F280</f>
        <v>0</v>
      </c>
      <c r="K253" s="145">
        <f>[8]STRADDLES!$I280</f>
        <v>0</v>
      </c>
    </row>
    <row r="254" spans="2:11" x14ac:dyDescent="0.25">
      <c r="B254" s="5">
        <v>44866</v>
      </c>
      <c r="E254" s="15">
        <v>44860</v>
      </c>
      <c r="F254" s="145">
        <f>curves!I257</f>
        <v>0.17</v>
      </c>
      <c r="G254" s="6">
        <f t="shared" si="10"/>
        <v>4.9444999999999997</v>
      </c>
      <c r="H254" s="145">
        <f t="shared" si="11"/>
        <v>6.4318616142915397E-2</v>
      </c>
      <c r="I254" s="146">
        <v>44861</v>
      </c>
      <c r="J254" s="6">
        <f>[8]STRADDLES!$F281</f>
        <v>0</v>
      </c>
      <c r="K254" s="145">
        <f>[8]STRADDLES!$I281</f>
        <v>0</v>
      </c>
    </row>
    <row r="255" spans="2:11" x14ac:dyDescent="0.25">
      <c r="B255" s="5">
        <v>44896</v>
      </c>
      <c r="E255" s="15">
        <v>44890</v>
      </c>
      <c r="F255" s="145">
        <f>curves!I258</f>
        <v>0.17</v>
      </c>
      <c r="G255" s="6">
        <f t="shared" si="10"/>
        <v>5.0875000000000004</v>
      </c>
      <c r="H255" s="145">
        <f t="shared" si="11"/>
        <v>6.4311994773978795E-2</v>
      </c>
      <c r="I255" s="146">
        <v>44893</v>
      </c>
      <c r="J255" s="6">
        <f>[8]STRADDLES!$F282</f>
        <v>0</v>
      </c>
      <c r="K255" s="145">
        <f>[8]STRADDLES!$I282</f>
        <v>0</v>
      </c>
    </row>
    <row r="256" spans="2:11" x14ac:dyDescent="0.25">
      <c r="B256" s="5">
        <v>44927</v>
      </c>
      <c r="E256" s="15">
        <v>44922</v>
      </c>
      <c r="F256" s="145">
        <f>curves!I259</f>
        <v>0.17</v>
      </c>
      <c r="G256" s="6">
        <f t="shared" si="10"/>
        <v>5.1475</v>
      </c>
      <c r="H256" s="145">
        <f t="shared" si="11"/>
        <v>6.4305152692759798E-2</v>
      </c>
      <c r="I256" s="146">
        <v>44923</v>
      </c>
      <c r="J256" s="6">
        <f>[8]STRADDLES!$F283</f>
        <v>0</v>
      </c>
      <c r="K256" s="145">
        <f>[8]STRADDLES!$I283</f>
        <v>0</v>
      </c>
    </row>
    <row r="257" spans="2:11" x14ac:dyDescent="0.25">
      <c r="B257" s="5">
        <v>44958</v>
      </c>
      <c r="E257" s="15">
        <v>44952</v>
      </c>
      <c r="F257" s="145">
        <f>curves!I260</f>
        <v>0.17</v>
      </c>
      <c r="G257" s="6">
        <f t="shared" si="10"/>
        <v>5.0625</v>
      </c>
      <c r="H257" s="145">
        <f t="shared" si="11"/>
        <v>6.42983106115564E-2</v>
      </c>
      <c r="I257" s="146">
        <v>44953</v>
      </c>
      <c r="J257" s="6">
        <f>[8]STRADDLES!$F284</f>
        <v>0</v>
      </c>
      <c r="K257" s="145">
        <f>[8]STRADDLES!$I284</f>
        <v>0</v>
      </c>
    </row>
    <row r="258" spans="2:11" x14ac:dyDescent="0.25">
      <c r="B258" s="5">
        <v>44986</v>
      </c>
      <c r="E258" s="15">
        <v>44980</v>
      </c>
      <c r="F258" s="145">
        <f>curves!I261</f>
        <v>0.17</v>
      </c>
      <c r="G258" s="6">
        <f t="shared" si="10"/>
        <v>4.9325000000000001</v>
      </c>
      <c r="H258" s="145">
        <f t="shared" si="11"/>
        <v>6.4292130667257003E-2</v>
      </c>
      <c r="I258" s="146">
        <v>44981</v>
      </c>
      <c r="J258" s="6">
        <f>[8]STRADDLES!$F285</f>
        <v>0</v>
      </c>
      <c r="K258" s="145">
        <f>[8]STRADDLES!$I285</f>
        <v>0</v>
      </c>
    </row>
    <row r="259" spans="2:11" x14ac:dyDescent="0.25">
      <c r="B259" s="5">
        <v>45017</v>
      </c>
      <c r="E259" s="15">
        <v>45013</v>
      </c>
      <c r="F259" s="145">
        <f>curves!I262</f>
        <v>0.17</v>
      </c>
      <c r="G259" s="6">
        <f t="shared" si="10"/>
        <v>4.7474999999999996</v>
      </c>
      <c r="H259" s="145">
        <f t="shared" si="11"/>
        <v>6.42852885860834E-2</v>
      </c>
      <c r="I259" s="146">
        <v>45014</v>
      </c>
      <c r="J259" s="6">
        <f>[8]STRADDLES!$F286</f>
        <v>0</v>
      </c>
      <c r="K259" s="145">
        <f>[8]STRADDLES!$I286</f>
        <v>0</v>
      </c>
    </row>
    <row r="260" spans="2:11" x14ac:dyDescent="0.25">
      <c r="B260" s="5">
        <v>45047</v>
      </c>
      <c r="E260" s="15">
        <v>45041</v>
      </c>
      <c r="F260" s="145">
        <f>curves!I263</f>
        <v>0.17</v>
      </c>
      <c r="G260" s="6">
        <f t="shared" si="10"/>
        <v>4.7424999999999997</v>
      </c>
      <c r="H260" s="145">
        <f t="shared" si="11"/>
        <v>6.4278667217220406E-2</v>
      </c>
      <c r="I260" s="146">
        <v>45042</v>
      </c>
      <c r="J260" s="6">
        <f>[8]STRADDLES!$F287</f>
        <v>0</v>
      </c>
      <c r="K260" s="145">
        <f>[8]STRADDLES!$I287</f>
        <v>0</v>
      </c>
    </row>
    <row r="261" spans="2:11" x14ac:dyDescent="0.25">
      <c r="B261" s="5">
        <v>45078</v>
      </c>
      <c r="E261" s="15">
        <v>45071</v>
      </c>
      <c r="F261" s="145">
        <f>curves!I264</f>
        <v>0.17</v>
      </c>
      <c r="G261" s="6">
        <f t="shared" ref="G261:G324" si="12">VLOOKUP($B261,curvesettle,2,FALSE)</f>
        <v>4.7774999999999999</v>
      </c>
      <c r="H261" s="145">
        <f t="shared" ref="H261:H324" si="13">VLOOKUP($B261,curvesettle,4,FALSE)</f>
        <v>6.4271825136076502E-2</v>
      </c>
      <c r="I261" s="146">
        <v>45072</v>
      </c>
      <c r="J261" s="6">
        <f>[8]STRADDLES!$F288</f>
        <v>0</v>
      </c>
      <c r="K261" s="145">
        <f>[8]STRADDLES!$I288</f>
        <v>0</v>
      </c>
    </row>
    <row r="262" spans="2:11" x14ac:dyDescent="0.25">
      <c r="B262" s="5">
        <v>45108</v>
      </c>
      <c r="E262" s="15">
        <v>45104</v>
      </c>
      <c r="F262" s="145">
        <f>curves!I265</f>
        <v>0.17</v>
      </c>
      <c r="G262" s="6">
        <f t="shared" si="12"/>
        <v>4.8174999999999999</v>
      </c>
      <c r="H262" s="145">
        <f t="shared" si="13"/>
        <v>6.4265203767242901E-2</v>
      </c>
      <c r="I262" s="146">
        <v>45105</v>
      </c>
      <c r="J262" s="6">
        <f>[8]STRADDLES!$F289</f>
        <v>0</v>
      </c>
      <c r="K262" s="145">
        <f>[8]STRADDLES!$I289</f>
        <v>0</v>
      </c>
    </row>
    <row r="263" spans="2:11" x14ac:dyDescent="0.25">
      <c r="B263" s="5">
        <v>45139</v>
      </c>
      <c r="E263" s="15">
        <v>45133</v>
      </c>
      <c r="F263" s="145">
        <f>curves!I266</f>
        <v>0.17</v>
      </c>
      <c r="G263" s="6">
        <f t="shared" si="12"/>
        <v>4.8574999999999999</v>
      </c>
      <c r="H263" s="145">
        <f t="shared" si="13"/>
        <v>6.42583616861305E-2</v>
      </c>
      <c r="I263" s="146">
        <v>45134</v>
      </c>
      <c r="J263" s="6">
        <f>[8]STRADDLES!$F290</f>
        <v>0</v>
      </c>
      <c r="K263" s="145">
        <f>[8]STRADDLES!$I290</f>
        <v>0</v>
      </c>
    </row>
    <row r="264" spans="2:11" x14ac:dyDescent="0.25">
      <c r="B264" s="5">
        <v>45170</v>
      </c>
      <c r="E264" s="15">
        <v>45166</v>
      </c>
      <c r="F264" s="145">
        <f>curves!I267</f>
        <v>0.17</v>
      </c>
      <c r="G264" s="6">
        <f t="shared" si="12"/>
        <v>4.8525</v>
      </c>
      <c r="H264" s="145">
        <f t="shared" si="13"/>
        <v>6.4251519605033294E-2</v>
      </c>
      <c r="I264" s="146">
        <v>45167</v>
      </c>
      <c r="J264" s="6">
        <f>[8]STRADDLES!$F291</f>
        <v>0</v>
      </c>
      <c r="K264" s="145">
        <f>[8]STRADDLES!$I291</f>
        <v>0</v>
      </c>
    </row>
    <row r="265" spans="2:11" x14ac:dyDescent="0.25">
      <c r="B265" s="5">
        <v>45200</v>
      </c>
      <c r="E265" s="15">
        <v>45195</v>
      </c>
      <c r="F265" s="145">
        <f>curves!I268</f>
        <v>0.17</v>
      </c>
      <c r="G265" s="6">
        <f t="shared" si="12"/>
        <v>4.8775000000000004</v>
      </c>
      <c r="H265" s="145">
        <f t="shared" si="13"/>
        <v>6.4244898236244005E-2</v>
      </c>
      <c r="I265" s="146">
        <v>45196</v>
      </c>
      <c r="J265" s="6">
        <f>[8]STRADDLES!$F292</f>
        <v>0</v>
      </c>
      <c r="K265" s="145">
        <f>[8]STRADDLES!$I292</f>
        <v>0</v>
      </c>
    </row>
    <row r="266" spans="2:11" x14ac:dyDescent="0.25">
      <c r="B266" s="5">
        <v>45231</v>
      </c>
      <c r="E266" s="15">
        <v>45225</v>
      </c>
      <c r="F266" s="145">
        <f>curves!I269</f>
        <v>0.17</v>
      </c>
      <c r="G266" s="6">
        <f t="shared" si="12"/>
        <v>5.0294999999999996</v>
      </c>
      <c r="H266" s="145">
        <f t="shared" si="13"/>
        <v>6.4238056155176998E-2</v>
      </c>
      <c r="I266" s="146">
        <v>45226</v>
      </c>
      <c r="J266" s="6">
        <f>[8]STRADDLES!$F293</f>
        <v>0</v>
      </c>
      <c r="K266" s="145">
        <f>[8]STRADDLES!$I293</f>
        <v>0</v>
      </c>
    </row>
    <row r="267" spans="2:11" x14ac:dyDescent="0.25">
      <c r="B267" s="5">
        <v>45261</v>
      </c>
      <c r="E267" s="15">
        <v>45257</v>
      </c>
      <c r="F267" s="145">
        <f>curves!I270</f>
        <v>0.17</v>
      </c>
      <c r="G267" s="6">
        <f t="shared" si="12"/>
        <v>5.1725000000000003</v>
      </c>
      <c r="H267" s="145">
        <f t="shared" si="13"/>
        <v>6.4231434786417907E-2</v>
      </c>
      <c r="I267" s="146">
        <v>45258</v>
      </c>
      <c r="J267" s="6">
        <f>[8]STRADDLES!$F294</f>
        <v>0</v>
      </c>
      <c r="K267" s="145">
        <f>[8]STRADDLES!$I294</f>
        <v>0</v>
      </c>
    </row>
    <row r="268" spans="2:11" x14ac:dyDescent="0.25">
      <c r="B268" s="5">
        <v>45292</v>
      </c>
      <c r="E268" s="15">
        <v>45286</v>
      </c>
      <c r="F268" s="145">
        <f>curves!I271</f>
        <v>0.17</v>
      </c>
      <c r="G268" s="6">
        <f t="shared" si="12"/>
        <v>5.2324999999999999</v>
      </c>
      <c r="H268" s="145">
        <f t="shared" si="13"/>
        <v>6.42245927053815E-2</v>
      </c>
      <c r="I268" s="146">
        <v>45287</v>
      </c>
      <c r="J268" s="6">
        <f>[8]STRADDLES!$F295</f>
        <v>0</v>
      </c>
      <c r="K268" s="145">
        <f>[8]STRADDLES!$I295</f>
        <v>0</v>
      </c>
    </row>
    <row r="269" spans="2:11" x14ac:dyDescent="0.25">
      <c r="B269" s="5">
        <v>45323</v>
      </c>
      <c r="E269" s="15">
        <v>45317</v>
      </c>
      <c r="F269" s="145">
        <f>curves!I272</f>
        <v>0.17</v>
      </c>
      <c r="G269" s="6">
        <f t="shared" si="12"/>
        <v>5.1475</v>
      </c>
      <c r="H269" s="145">
        <f t="shared" si="13"/>
        <v>6.4217750624360595E-2</v>
      </c>
      <c r="I269" s="146">
        <v>45320</v>
      </c>
      <c r="J269" s="6">
        <f>[8]STRADDLES!$F296</f>
        <v>0</v>
      </c>
      <c r="K269" s="145">
        <f>[8]STRADDLES!$I296</f>
        <v>0</v>
      </c>
    </row>
    <row r="270" spans="2:11" x14ac:dyDescent="0.25">
      <c r="B270" s="5">
        <v>45352</v>
      </c>
      <c r="E270" s="15">
        <v>45348</v>
      </c>
      <c r="F270" s="145">
        <f>curves!I273</f>
        <v>0.17</v>
      </c>
      <c r="G270" s="6">
        <f t="shared" si="12"/>
        <v>5.0175000000000001</v>
      </c>
      <c r="H270" s="145">
        <f t="shared" si="13"/>
        <v>6.4211349967936204E-2</v>
      </c>
      <c r="I270" s="146">
        <v>45349</v>
      </c>
      <c r="J270" s="6">
        <f>[8]STRADDLES!$F297</f>
        <v>0</v>
      </c>
      <c r="K270" s="145">
        <f>[8]STRADDLES!$I297</f>
        <v>0</v>
      </c>
    </row>
    <row r="271" spans="2:11" x14ac:dyDescent="0.25">
      <c r="B271" s="5">
        <v>45383</v>
      </c>
      <c r="E271" s="15">
        <v>45376</v>
      </c>
      <c r="F271" s="145">
        <f>curves!I274</f>
        <v>0.17</v>
      </c>
      <c r="G271" s="6">
        <f t="shared" si="12"/>
        <v>4.8324999999999996</v>
      </c>
      <c r="H271" s="145">
        <f t="shared" si="13"/>
        <v>6.4204507886945497E-2</v>
      </c>
      <c r="I271" s="146">
        <v>45377</v>
      </c>
      <c r="J271" s="6">
        <f>[8]STRADDLES!$F298</f>
        <v>0</v>
      </c>
      <c r="K271" s="145">
        <f>[8]STRADDLES!$I298</f>
        <v>0</v>
      </c>
    </row>
    <row r="272" spans="2:11" x14ac:dyDescent="0.25">
      <c r="B272" s="5">
        <v>45413</v>
      </c>
      <c r="E272" s="15">
        <v>45407</v>
      </c>
      <c r="F272" s="145">
        <f>curves!I275</f>
        <v>0.17</v>
      </c>
      <c r="G272" s="6">
        <f t="shared" si="12"/>
        <v>4.8274999999999997</v>
      </c>
      <c r="H272" s="145">
        <f t="shared" si="13"/>
        <v>6.4197886518259806E-2</v>
      </c>
      <c r="I272" s="146">
        <v>45408</v>
      </c>
      <c r="J272" s="6">
        <f>[8]STRADDLES!$F299</f>
        <v>0</v>
      </c>
      <c r="K272" s="145">
        <f>[8]STRADDLES!$I299</f>
        <v>0</v>
      </c>
    </row>
    <row r="273" spans="2:11" x14ac:dyDescent="0.25">
      <c r="B273" s="5">
        <v>45444</v>
      </c>
      <c r="E273" s="15">
        <v>45440</v>
      </c>
      <c r="F273" s="145">
        <f>curves!I276</f>
        <v>0.17</v>
      </c>
      <c r="G273" s="6">
        <f t="shared" si="12"/>
        <v>4.8624999999999998</v>
      </c>
      <c r="H273" s="145">
        <f t="shared" si="13"/>
        <v>6.4191044437299699E-2</v>
      </c>
      <c r="I273" s="146">
        <v>45441</v>
      </c>
      <c r="J273" s="6">
        <f>[8]STRADDLES!$F300</f>
        <v>0</v>
      </c>
      <c r="K273" s="145">
        <f>[8]STRADDLES!$I300</f>
        <v>0</v>
      </c>
    </row>
    <row r="274" spans="2:11" x14ac:dyDescent="0.25">
      <c r="B274" s="5">
        <v>45474</v>
      </c>
      <c r="E274" s="15">
        <v>45468</v>
      </c>
      <c r="F274" s="145">
        <f>curves!I277</f>
        <v>0.17</v>
      </c>
      <c r="G274" s="6">
        <f t="shared" si="12"/>
        <v>4.9024999999999999</v>
      </c>
      <c r="H274" s="145">
        <f t="shared" si="13"/>
        <v>6.4184423068643706E-2</v>
      </c>
      <c r="I274" s="146">
        <v>45469</v>
      </c>
      <c r="J274" s="6">
        <f>[8]STRADDLES!$F301</f>
        <v>0</v>
      </c>
      <c r="K274" s="145">
        <f>[8]STRADDLES!$I301</f>
        <v>0</v>
      </c>
    </row>
    <row r="275" spans="2:11" x14ac:dyDescent="0.25">
      <c r="B275" s="5">
        <v>45505</v>
      </c>
      <c r="E275" s="15">
        <v>45499</v>
      </c>
      <c r="F275" s="145">
        <f>curves!I278</f>
        <v>0.17</v>
      </c>
      <c r="G275" s="6">
        <f t="shared" si="12"/>
        <v>4.9424999999999999</v>
      </c>
      <c r="H275" s="145">
        <f t="shared" si="13"/>
        <v>6.4177580987713395E-2</v>
      </c>
      <c r="I275" s="146">
        <v>45502</v>
      </c>
      <c r="J275" s="6">
        <f>[8]STRADDLES!$F302</f>
        <v>0</v>
      </c>
      <c r="K275" s="145">
        <f>[8]STRADDLES!$I302</f>
        <v>0</v>
      </c>
    </row>
    <row r="276" spans="2:11" x14ac:dyDescent="0.25">
      <c r="B276" s="5">
        <v>45536</v>
      </c>
      <c r="E276" s="15">
        <v>45531</v>
      </c>
      <c r="F276" s="145">
        <f>curves!I279</f>
        <v>0.17</v>
      </c>
      <c r="G276" s="6">
        <f t="shared" si="12"/>
        <v>4.9375</v>
      </c>
      <c r="H276" s="145">
        <f t="shared" si="13"/>
        <v>6.4170738906799599E-2</v>
      </c>
      <c r="I276" s="146">
        <v>45532</v>
      </c>
      <c r="J276" s="6">
        <f>[8]STRADDLES!$F303</f>
        <v>0</v>
      </c>
      <c r="K276" s="145">
        <f>[8]STRADDLES!$I303</f>
        <v>0</v>
      </c>
    </row>
    <row r="277" spans="2:11" x14ac:dyDescent="0.25">
      <c r="B277" s="5">
        <v>45566</v>
      </c>
      <c r="E277" s="15">
        <v>45560</v>
      </c>
      <c r="F277" s="145">
        <f>curves!I280</f>
        <v>0.17</v>
      </c>
      <c r="G277" s="6">
        <f t="shared" si="12"/>
        <v>4.9625000000000004</v>
      </c>
      <c r="H277" s="145">
        <f t="shared" si="13"/>
        <v>6.4164117538188001E-2</v>
      </c>
      <c r="I277" s="146">
        <v>45561</v>
      </c>
      <c r="J277" s="6">
        <f>[8]STRADDLES!$F304</f>
        <v>0</v>
      </c>
      <c r="K277" s="145">
        <f>[8]STRADDLES!$I304</f>
        <v>0</v>
      </c>
    </row>
    <row r="278" spans="2:11" x14ac:dyDescent="0.25">
      <c r="B278" s="5">
        <v>45597</v>
      </c>
      <c r="E278" s="15">
        <v>45593</v>
      </c>
      <c r="F278" s="145">
        <f>curves!I281</f>
        <v>0.17</v>
      </c>
      <c r="G278" s="6">
        <f t="shared" si="12"/>
        <v>5.1144999999999996</v>
      </c>
      <c r="H278" s="145">
        <f t="shared" si="13"/>
        <v>6.4157275457304805E-2</v>
      </c>
      <c r="I278" s="146">
        <v>45594</v>
      </c>
      <c r="J278" s="6">
        <f>[8]STRADDLES!$F305</f>
        <v>0</v>
      </c>
      <c r="K278" s="145">
        <f>[8]STRADDLES!$I305</f>
        <v>0</v>
      </c>
    </row>
    <row r="279" spans="2:11" x14ac:dyDescent="0.25">
      <c r="B279" s="5">
        <v>45627</v>
      </c>
      <c r="E279" s="15">
        <v>45621</v>
      </c>
      <c r="F279" s="145">
        <f>curves!I282</f>
        <v>0</v>
      </c>
      <c r="G279" s="6">
        <f t="shared" si="12"/>
        <v>5.2575000000000003</v>
      </c>
      <c r="H279" s="145">
        <f t="shared" si="13"/>
        <v>6.4150654088722406E-2</v>
      </c>
      <c r="I279" s="146">
        <v>45622</v>
      </c>
      <c r="J279" s="6">
        <f>[8]STRADDLES!$F306</f>
        <v>0</v>
      </c>
      <c r="K279" s="145">
        <f>[8]STRADDLES!$I306</f>
        <v>0</v>
      </c>
    </row>
    <row r="280" spans="2:11" x14ac:dyDescent="0.25">
      <c r="B280" s="5">
        <v>45658</v>
      </c>
      <c r="E280" s="15">
        <v>45652</v>
      </c>
      <c r="F280" s="145">
        <f>curves!I283</f>
        <v>0</v>
      </c>
      <c r="G280" s="6">
        <f t="shared" si="12"/>
        <v>0</v>
      </c>
      <c r="H280" s="145">
        <f t="shared" si="13"/>
        <v>6.4143812007869394E-2</v>
      </c>
      <c r="I280" s="146">
        <v>45653</v>
      </c>
      <c r="J280" s="6">
        <f>[8]STRADDLES!$F307</f>
        <v>0</v>
      </c>
      <c r="K280" s="145">
        <f>[8]STRADDLES!$I307</f>
        <v>0</v>
      </c>
    </row>
    <row r="281" spans="2:11" x14ac:dyDescent="0.25">
      <c r="B281" s="5">
        <v>45689</v>
      </c>
      <c r="E281" s="15">
        <v>45685</v>
      </c>
      <c r="F281" s="145">
        <f>curves!I284</f>
        <v>0</v>
      </c>
      <c r="G281" s="6">
        <f t="shared" si="12"/>
        <v>0</v>
      </c>
      <c r="H281" s="145">
        <f t="shared" si="13"/>
        <v>6.4136969927031995E-2</v>
      </c>
      <c r="I281" s="146">
        <v>45686</v>
      </c>
      <c r="J281" s="6">
        <f>[8]STRADDLES!$F308</f>
        <v>0</v>
      </c>
      <c r="K281" s="145">
        <f>[8]STRADDLES!$I308</f>
        <v>0</v>
      </c>
    </row>
    <row r="282" spans="2:11" x14ac:dyDescent="0.25">
      <c r="B282" s="5">
        <v>45717</v>
      </c>
      <c r="E282" s="15">
        <v>45713</v>
      </c>
      <c r="F282" s="145">
        <f>curves!I285</f>
        <v>0</v>
      </c>
      <c r="G282" s="6">
        <f t="shared" si="12"/>
        <v>0</v>
      </c>
      <c r="H282" s="145">
        <f t="shared" si="13"/>
        <v>6.4130789983063402E-2</v>
      </c>
      <c r="I282" s="146">
        <v>45714</v>
      </c>
      <c r="J282" s="6">
        <f>[8]STRADDLES!$F309</f>
        <v>0</v>
      </c>
      <c r="K282" s="145">
        <f>[8]STRADDLES!$I309</f>
        <v>0</v>
      </c>
    </row>
    <row r="283" spans="2:11" x14ac:dyDescent="0.25">
      <c r="B283" s="5">
        <v>45748</v>
      </c>
      <c r="E283" s="15">
        <v>45742</v>
      </c>
      <c r="F283" s="145">
        <f>curves!I286</f>
        <v>0</v>
      </c>
      <c r="G283" s="6">
        <f t="shared" si="12"/>
        <v>0</v>
      </c>
      <c r="H283" s="145">
        <f t="shared" si="13"/>
        <v>6.4123947902255701E-2</v>
      </c>
      <c r="I283" s="146">
        <v>45743</v>
      </c>
      <c r="J283" s="6">
        <f>[8]STRADDLES!$F310</f>
        <v>0</v>
      </c>
      <c r="K283" s="145">
        <f>[8]STRADDLES!$I310</f>
        <v>0</v>
      </c>
    </row>
    <row r="284" spans="2:11" x14ac:dyDescent="0.25">
      <c r="B284" s="5">
        <v>45778</v>
      </c>
      <c r="E284" s="15">
        <v>45772</v>
      </c>
      <c r="F284" s="145">
        <f>curves!I287</f>
        <v>0</v>
      </c>
      <c r="G284" s="6">
        <f t="shared" si="12"/>
        <v>0</v>
      </c>
      <c r="H284" s="145">
        <f t="shared" si="13"/>
        <v>6.4117326533746202E-2</v>
      </c>
      <c r="I284" s="146">
        <v>45775</v>
      </c>
      <c r="J284" s="6">
        <f>[8]STRADDLES!$F311</f>
        <v>0</v>
      </c>
      <c r="K284" s="145">
        <f>[8]STRADDLES!$I311</f>
        <v>0</v>
      </c>
    </row>
    <row r="285" spans="2:11" x14ac:dyDescent="0.25">
      <c r="B285" s="5">
        <v>45809</v>
      </c>
      <c r="E285" s="15">
        <v>45804</v>
      </c>
      <c r="F285" s="145">
        <f>curves!I288</f>
        <v>0</v>
      </c>
      <c r="G285" s="6">
        <f t="shared" si="12"/>
        <v>0</v>
      </c>
      <c r="H285" s="145">
        <f t="shared" si="13"/>
        <v>6.4110484452969199E-2</v>
      </c>
      <c r="I285" s="146">
        <v>45805</v>
      </c>
      <c r="J285" s="6">
        <f>[8]STRADDLES!$F312</f>
        <v>0</v>
      </c>
      <c r="K285" s="145">
        <f>[8]STRADDLES!$I312</f>
        <v>0</v>
      </c>
    </row>
    <row r="286" spans="2:11" x14ac:dyDescent="0.25">
      <c r="B286" s="5">
        <v>45839</v>
      </c>
      <c r="E286" s="15">
        <v>45833</v>
      </c>
      <c r="F286" s="145">
        <f>curves!I289</f>
        <v>0</v>
      </c>
      <c r="G286" s="6">
        <f t="shared" si="12"/>
        <v>0</v>
      </c>
      <c r="H286" s="145">
        <f t="shared" si="13"/>
        <v>6.4103863084489898E-2</v>
      </c>
      <c r="I286" s="146">
        <v>45834</v>
      </c>
      <c r="J286" s="6">
        <f>[8]STRADDLES!$F313</f>
        <v>0</v>
      </c>
      <c r="K286" s="145">
        <f>[8]STRADDLES!$I313</f>
        <v>0</v>
      </c>
    </row>
    <row r="287" spans="2:11" x14ac:dyDescent="0.25">
      <c r="B287" s="5">
        <v>45870</v>
      </c>
      <c r="E287" s="15">
        <v>45866</v>
      </c>
      <c r="F287" s="145">
        <f>curves!I290</f>
        <v>0</v>
      </c>
      <c r="G287" s="6">
        <f t="shared" si="12"/>
        <v>0</v>
      </c>
      <c r="H287" s="145">
        <f t="shared" si="13"/>
        <v>6.4097021003742996E-2</v>
      </c>
      <c r="I287" s="146">
        <v>45867</v>
      </c>
      <c r="J287" s="6">
        <f>[8]STRADDLES!$F314</f>
        <v>0</v>
      </c>
      <c r="K287" s="145">
        <f>[8]STRADDLES!$I314</f>
        <v>0</v>
      </c>
    </row>
    <row r="288" spans="2:11" x14ac:dyDescent="0.25">
      <c r="B288" s="5">
        <v>45901</v>
      </c>
      <c r="E288" s="15">
        <v>45895</v>
      </c>
      <c r="F288" s="145">
        <f>curves!I291</f>
        <v>0</v>
      </c>
      <c r="G288" s="6">
        <f t="shared" si="12"/>
        <v>0</v>
      </c>
      <c r="H288" s="145">
        <f t="shared" si="13"/>
        <v>6.4090178923011706E-2</v>
      </c>
      <c r="I288" s="146">
        <v>45896</v>
      </c>
      <c r="J288" s="6">
        <f>[8]STRADDLES!$F315</f>
        <v>0</v>
      </c>
      <c r="K288" s="145">
        <f>[8]STRADDLES!$I315</f>
        <v>0</v>
      </c>
    </row>
    <row r="289" spans="2:11" x14ac:dyDescent="0.25">
      <c r="B289" s="5">
        <v>45931</v>
      </c>
      <c r="E289" s="15">
        <v>45925</v>
      </c>
      <c r="F289" s="145">
        <f>curves!I292</f>
        <v>0</v>
      </c>
      <c r="G289" s="6">
        <f t="shared" si="12"/>
        <v>0</v>
      </c>
      <c r="H289" s="145">
        <f t="shared" si="13"/>
        <v>6.40835575545768E-2</v>
      </c>
      <c r="I289" s="146">
        <v>45926</v>
      </c>
      <c r="J289" s="6">
        <f>[8]STRADDLES!$F316</f>
        <v>0</v>
      </c>
      <c r="K289" s="145">
        <f>[8]STRADDLES!$I316</f>
        <v>0</v>
      </c>
    </row>
    <row r="290" spans="2:11" x14ac:dyDescent="0.25">
      <c r="B290" s="5">
        <v>45962</v>
      </c>
      <c r="E290" s="15">
        <v>45958</v>
      </c>
      <c r="F290" s="145">
        <f>curves!I293</f>
        <v>0</v>
      </c>
      <c r="G290" s="6">
        <f t="shared" si="12"/>
        <v>0</v>
      </c>
      <c r="H290" s="145">
        <f t="shared" si="13"/>
        <v>6.4076715473876195E-2</v>
      </c>
      <c r="I290" s="146">
        <v>45959</v>
      </c>
      <c r="J290" s="6">
        <f>[8]STRADDLES!$F317</f>
        <v>0</v>
      </c>
      <c r="K290" s="145">
        <f>[8]STRADDLES!$I317</f>
        <v>0</v>
      </c>
    </row>
    <row r="291" spans="2:11" x14ac:dyDescent="0.25">
      <c r="B291" s="5">
        <v>45992</v>
      </c>
      <c r="E291" s="15">
        <v>45985</v>
      </c>
      <c r="F291" s="145">
        <f>curves!I294</f>
        <v>0</v>
      </c>
      <c r="G291" s="6">
        <f t="shared" si="12"/>
        <v>0</v>
      </c>
      <c r="H291" s="145">
        <f t="shared" si="13"/>
        <v>6.4070094105470599E-2</v>
      </c>
      <c r="I291" s="146">
        <v>45986</v>
      </c>
      <c r="J291" s="6">
        <f>[8]STRADDLES!$F318</f>
        <v>0</v>
      </c>
      <c r="K291" s="145">
        <f>[8]STRADDLES!$I318</f>
        <v>0</v>
      </c>
    </row>
    <row r="292" spans="2:11" x14ac:dyDescent="0.25">
      <c r="B292" s="5">
        <v>46023</v>
      </c>
      <c r="E292" s="15">
        <v>46017</v>
      </c>
      <c r="F292" s="145">
        <f>curves!I295</f>
        <v>0</v>
      </c>
      <c r="G292" s="6">
        <f t="shared" si="12"/>
        <v>0</v>
      </c>
      <c r="H292" s="145">
        <f t="shared" si="13"/>
        <v>6.4063252024800593E-2</v>
      </c>
      <c r="I292" s="146">
        <v>46020</v>
      </c>
      <c r="J292" s="6">
        <f>[8]STRADDLES!$F319</f>
        <v>0</v>
      </c>
      <c r="K292" s="145">
        <f>[8]STRADDLES!$I319</f>
        <v>0</v>
      </c>
    </row>
    <row r="293" spans="2:11" x14ac:dyDescent="0.25">
      <c r="B293" s="5">
        <v>46054</v>
      </c>
      <c r="E293" s="15">
        <v>46049</v>
      </c>
      <c r="F293" s="145">
        <f>curves!I296</f>
        <v>0</v>
      </c>
      <c r="G293" s="6">
        <f t="shared" si="12"/>
        <v>0</v>
      </c>
      <c r="H293" s="145">
        <f t="shared" si="13"/>
        <v>6.4056409944146103E-2</v>
      </c>
      <c r="I293" s="146">
        <v>46050</v>
      </c>
      <c r="J293" s="6">
        <f>[8]STRADDLES!$F320</f>
        <v>0</v>
      </c>
      <c r="K293" s="145">
        <f>[8]STRADDLES!$I320</f>
        <v>0</v>
      </c>
    </row>
    <row r="294" spans="2:11" x14ac:dyDescent="0.25">
      <c r="B294" s="5">
        <v>46082</v>
      </c>
      <c r="E294" s="15">
        <v>46077</v>
      </c>
      <c r="F294" s="145">
        <f>curves!I297</f>
        <v>0</v>
      </c>
      <c r="G294" s="6">
        <f t="shared" si="12"/>
        <v>0</v>
      </c>
      <c r="H294" s="145">
        <f t="shared" si="13"/>
        <v>6.4050230000342295E-2</v>
      </c>
      <c r="I294" s="146">
        <v>46078</v>
      </c>
      <c r="J294" s="6">
        <f>[8]STRADDLES!$F321</f>
        <v>0</v>
      </c>
      <c r="K294" s="145">
        <f>[8]STRADDLES!$I321</f>
        <v>0</v>
      </c>
    </row>
    <row r="295" spans="2:11" x14ac:dyDescent="0.25">
      <c r="B295" s="5">
        <v>46113</v>
      </c>
      <c r="E295" s="15">
        <v>46107</v>
      </c>
      <c r="F295" s="145">
        <f>curves!I298</f>
        <v>0</v>
      </c>
      <c r="G295" s="6">
        <f t="shared" si="12"/>
        <v>0</v>
      </c>
      <c r="H295" s="145">
        <f t="shared" si="13"/>
        <v>6.4043387919717504E-2</v>
      </c>
      <c r="I295" s="146">
        <v>46108</v>
      </c>
      <c r="J295" s="6">
        <f>[8]STRADDLES!$F322</f>
        <v>0</v>
      </c>
      <c r="K295" s="145">
        <f>[8]STRADDLES!$I322</f>
        <v>0</v>
      </c>
    </row>
    <row r="296" spans="2:11" x14ac:dyDescent="0.25">
      <c r="B296" s="5">
        <v>46143</v>
      </c>
      <c r="E296" s="15">
        <v>46139</v>
      </c>
      <c r="F296" s="145">
        <f>curves!I299</f>
        <v>0</v>
      </c>
      <c r="G296" s="6">
        <f t="shared" si="12"/>
        <v>0</v>
      </c>
      <c r="H296" s="145">
        <f t="shared" si="13"/>
        <v>6.4036766551385696E-2</v>
      </c>
      <c r="I296" s="146">
        <v>46140</v>
      </c>
      <c r="J296" s="6">
        <f>[8]STRADDLES!$F323</f>
        <v>0</v>
      </c>
      <c r="K296" s="145">
        <f>[8]STRADDLES!$I323</f>
        <v>0</v>
      </c>
    </row>
    <row r="297" spans="2:11" x14ac:dyDescent="0.25">
      <c r="B297" s="5">
        <v>46174</v>
      </c>
      <c r="E297" s="15">
        <v>46168</v>
      </c>
      <c r="F297" s="145">
        <f>curves!I300</f>
        <v>0</v>
      </c>
      <c r="G297" s="6">
        <f t="shared" si="12"/>
        <v>0</v>
      </c>
      <c r="H297" s="145">
        <f t="shared" si="13"/>
        <v>6.40299244707907E-2</v>
      </c>
      <c r="I297" s="146">
        <v>46169</v>
      </c>
      <c r="J297" s="6">
        <f>[8]STRADDLES!$F324</f>
        <v>0</v>
      </c>
      <c r="K297" s="145">
        <f>[8]STRADDLES!$I324</f>
        <v>0</v>
      </c>
    </row>
    <row r="298" spans="2:11" x14ac:dyDescent="0.25">
      <c r="B298" s="5">
        <v>46204</v>
      </c>
      <c r="E298" s="15">
        <v>46198</v>
      </c>
      <c r="F298" s="145">
        <f>curves!I301</f>
        <v>0</v>
      </c>
      <c r="G298" s="6">
        <f t="shared" si="12"/>
        <v>0</v>
      </c>
      <c r="H298" s="145">
        <f t="shared" si="13"/>
        <v>6.4023303102488202E-2</v>
      </c>
      <c r="I298" s="146">
        <v>46199</v>
      </c>
      <c r="J298" s="6">
        <f>[8]STRADDLES!$F325</f>
        <v>0</v>
      </c>
      <c r="K298" s="145">
        <f>[8]STRADDLES!$I325</f>
        <v>0</v>
      </c>
    </row>
    <row r="299" spans="2:11" x14ac:dyDescent="0.25">
      <c r="B299" s="5">
        <v>46235</v>
      </c>
      <c r="E299" s="15">
        <v>46231</v>
      </c>
      <c r="F299" s="145">
        <f>curves!I302</f>
        <v>0</v>
      </c>
      <c r="G299" s="6" t="e">
        <f t="shared" si="12"/>
        <v>#N/A</v>
      </c>
      <c r="H299" s="145" t="e">
        <f t="shared" si="13"/>
        <v>#N/A</v>
      </c>
      <c r="I299" s="146">
        <v>46232</v>
      </c>
      <c r="J299" s="6">
        <f>[8]STRADDLES!$F326</f>
        <v>0</v>
      </c>
      <c r="K299" s="145">
        <f>[8]STRADDLES!$I326</f>
        <v>0</v>
      </c>
    </row>
    <row r="300" spans="2:11" x14ac:dyDescent="0.25">
      <c r="B300" s="5">
        <v>46266</v>
      </c>
      <c r="E300" s="15">
        <v>46260</v>
      </c>
      <c r="F300" s="145">
        <f>curves!I303</f>
        <v>0</v>
      </c>
      <c r="G300" s="6" t="e">
        <f t="shared" si="12"/>
        <v>#N/A</v>
      </c>
      <c r="H300" s="145" t="e">
        <f t="shared" si="13"/>
        <v>#N/A</v>
      </c>
      <c r="I300" s="146">
        <v>46261</v>
      </c>
      <c r="J300" s="6">
        <f>[8]STRADDLES!$F327</f>
        <v>0</v>
      </c>
      <c r="K300" s="145">
        <f>[8]STRADDLES!$I327</f>
        <v>0</v>
      </c>
    </row>
    <row r="301" spans="2:11" x14ac:dyDescent="0.25">
      <c r="B301" s="5">
        <v>46296</v>
      </c>
      <c r="E301" s="15">
        <v>46290</v>
      </c>
      <c r="F301" s="145">
        <f>curves!I304</f>
        <v>0</v>
      </c>
      <c r="G301" s="6" t="e">
        <f t="shared" si="12"/>
        <v>#N/A</v>
      </c>
      <c r="H301" s="145" t="e">
        <f t="shared" si="13"/>
        <v>#N/A</v>
      </c>
      <c r="I301" s="146">
        <v>46293</v>
      </c>
      <c r="J301" s="6">
        <f>[8]STRADDLES!$F328</f>
        <v>0</v>
      </c>
      <c r="K301" s="145">
        <f>[8]STRADDLES!$I328</f>
        <v>0</v>
      </c>
    </row>
    <row r="302" spans="2:11" x14ac:dyDescent="0.25">
      <c r="B302" s="5">
        <v>46327</v>
      </c>
      <c r="E302" s="15">
        <v>46322</v>
      </c>
      <c r="F302" s="145">
        <f>curves!I305</f>
        <v>0</v>
      </c>
      <c r="G302" s="6" t="e">
        <f t="shared" si="12"/>
        <v>#N/A</v>
      </c>
      <c r="H302" s="145" t="e">
        <f t="shared" si="13"/>
        <v>#N/A</v>
      </c>
      <c r="I302" s="146">
        <v>46323</v>
      </c>
      <c r="J302" s="6">
        <f>[8]STRADDLES!$F329</f>
        <v>0</v>
      </c>
      <c r="K302" s="145">
        <f>[8]STRADDLES!$I329</f>
        <v>0</v>
      </c>
    </row>
    <row r="303" spans="2:11" x14ac:dyDescent="0.25">
      <c r="B303" s="5">
        <v>46357</v>
      </c>
      <c r="E303" s="15">
        <v>46350</v>
      </c>
      <c r="F303" s="145">
        <f>curves!I306</f>
        <v>0</v>
      </c>
      <c r="G303" s="6" t="e">
        <f t="shared" si="12"/>
        <v>#N/A</v>
      </c>
      <c r="H303" s="145" t="e">
        <f t="shared" si="13"/>
        <v>#N/A</v>
      </c>
      <c r="I303" s="146">
        <v>46351</v>
      </c>
      <c r="J303" s="6">
        <f>[8]STRADDLES!$F330</f>
        <v>0</v>
      </c>
      <c r="K303" s="145">
        <f>[8]STRADDLES!$I330</f>
        <v>0</v>
      </c>
    </row>
    <row r="304" spans="2:11" x14ac:dyDescent="0.25">
      <c r="B304" s="5">
        <v>46388</v>
      </c>
      <c r="E304" s="15">
        <v>46384</v>
      </c>
      <c r="F304" s="145">
        <f>curves!I307</f>
        <v>0</v>
      </c>
      <c r="G304" s="6" t="e">
        <f t="shared" si="12"/>
        <v>#N/A</v>
      </c>
      <c r="H304" s="145" t="e">
        <f t="shared" si="13"/>
        <v>#N/A</v>
      </c>
      <c r="I304" s="146">
        <v>46385</v>
      </c>
      <c r="J304" s="6">
        <f>[8]STRADDLES!$F331</f>
        <v>0</v>
      </c>
      <c r="K304" s="145">
        <f>[8]STRADDLES!$I331</f>
        <v>0</v>
      </c>
    </row>
    <row r="305" spans="2:11" x14ac:dyDescent="0.25">
      <c r="B305" s="5">
        <v>46419</v>
      </c>
      <c r="E305" s="15">
        <v>46413</v>
      </c>
      <c r="F305" s="145">
        <f>curves!I308</f>
        <v>0</v>
      </c>
      <c r="G305" s="6" t="e">
        <f t="shared" si="12"/>
        <v>#N/A</v>
      </c>
      <c r="H305" s="145" t="e">
        <f t="shared" si="13"/>
        <v>#N/A</v>
      </c>
      <c r="I305" s="146">
        <v>46414</v>
      </c>
      <c r="J305" s="6">
        <f>[8]STRADDLES!$F332</f>
        <v>0</v>
      </c>
      <c r="K305" s="145">
        <f>[8]STRADDLES!$I332</f>
        <v>0</v>
      </c>
    </row>
    <row r="306" spans="2:11" x14ac:dyDescent="0.25">
      <c r="B306" s="5">
        <v>46447</v>
      </c>
      <c r="E306" s="15">
        <v>46441</v>
      </c>
      <c r="F306" s="145">
        <f>curves!I309</f>
        <v>0</v>
      </c>
      <c r="G306" s="6" t="e">
        <f t="shared" si="12"/>
        <v>#N/A</v>
      </c>
      <c r="H306" s="145" t="e">
        <f t="shared" si="13"/>
        <v>#N/A</v>
      </c>
      <c r="I306" s="146">
        <v>46442</v>
      </c>
      <c r="J306" s="6">
        <f>[8]STRADDLES!$F333</f>
        <v>0</v>
      </c>
      <c r="K306" s="145">
        <f>[8]STRADDLES!$I333</f>
        <v>0</v>
      </c>
    </row>
    <row r="307" spans="2:11" x14ac:dyDescent="0.25">
      <c r="B307" s="5">
        <v>46478</v>
      </c>
      <c r="E307" s="15">
        <v>46471</v>
      </c>
      <c r="F307" s="145">
        <f>curves!I310</f>
        <v>0</v>
      </c>
      <c r="G307" s="6" t="e">
        <f t="shared" si="12"/>
        <v>#N/A</v>
      </c>
      <c r="H307" s="145" t="e">
        <f t="shared" si="13"/>
        <v>#N/A</v>
      </c>
      <c r="I307" s="146">
        <v>46475</v>
      </c>
      <c r="J307" s="6">
        <f>[8]STRADDLES!$F334</f>
        <v>0</v>
      </c>
      <c r="K307" s="145">
        <f>[8]STRADDLES!$I334</f>
        <v>0</v>
      </c>
    </row>
    <row r="308" spans="2:11" x14ac:dyDescent="0.25">
      <c r="B308" s="5">
        <v>46508</v>
      </c>
      <c r="E308" s="15">
        <v>46504</v>
      </c>
      <c r="F308" s="145">
        <f>curves!I311</f>
        <v>0</v>
      </c>
      <c r="G308" s="6" t="e">
        <f t="shared" si="12"/>
        <v>#N/A</v>
      </c>
      <c r="H308" s="145" t="e">
        <f t="shared" si="13"/>
        <v>#N/A</v>
      </c>
      <c r="I308" s="146">
        <v>46505</v>
      </c>
      <c r="J308" s="6">
        <f>[8]STRADDLES!$F335</f>
        <v>0</v>
      </c>
      <c r="K308" s="145">
        <f>[8]STRADDLES!$I335</f>
        <v>0</v>
      </c>
    </row>
    <row r="309" spans="2:11" x14ac:dyDescent="0.25">
      <c r="B309" s="5">
        <v>46539</v>
      </c>
      <c r="E309" s="15">
        <v>46532</v>
      </c>
      <c r="F309" s="145">
        <f>curves!I312</f>
        <v>0</v>
      </c>
      <c r="G309" s="6" t="e">
        <f t="shared" si="12"/>
        <v>#N/A</v>
      </c>
      <c r="H309" s="145" t="e">
        <f t="shared" si="13"/>
        <v>#N/A</v>
      </c>
      <c r="I309" s="146">
        <v>46533</v>
      </c>
      <c r="J309" s="6">
        <f>[8]STRADDLES!$F336</f>
        <v>0</v>
      </c>
      <c r="K309" s="145">
        <f>[8]STRADDLES!$I336</f>
        <v>0</v>
      </c>
    </row>
    <row r="310" spans="2:11" x14ac:dyDescent="0.25">
      <c r="B310" s="5">
        <v>46569</v>
      </c>
      <c r="E310" s="15">
        <v>46563</v>
      </c>
      <c r="F310" s="145">
        <f>curves!I313</f>
        <v>0</v>
      </c>
      <c r="G310" s="6" t="e">
        <f t="shared" si="12"/>
        <v>#N/A</v>
      </c>
      <c r="H310" s="145" t="e">
        <f t="shared" si="13"/>
        <v>#N/A</v>
      </c>
      <c r="I310" s="146">
        <v>46566</v>
      </c>
      <c r="J310" s="6">
        <f>[8]STRADDLES!$F337</f>
        <v>0</v>
      </c>
      <c r="K310" s="145">
        <f>[8]STRADDLES!$I337</f>
        <v>0</v>
      </c>
    </row>
    <row r="311" spans="2:11" x14ac:dyDescent="0.25">
      <c r="B311" s="5">
        <v>46600</v>
      </c>
      <c r="E311" s="15">
        <v>46595</v>
      </c>
      <c r="F311" s="145">
        <f>curves!I314</f>
        <v>0</v>
      </c>
      <c r="G311" s="6" t="e">
        <f t="shared" si="12"/>
        <v>#N/A</v>
      </c>
      <c r="H311" s="145" t="e">
        <f t="shared" si="13"/>
        <v>#N/A</v>
      </c>
      <c r="I311" s="146">
        <v>46596</v>
      </c>
      <c r="J311" s="6">
        <f>[8]STRADDLES!$F338</f>
        <v>0</v>
      </c>
      <c r="K311" s="145">
        <f>[8]STRADDLES!$I338</f>
        <v>0</v>
      </c>
    </row>
    <row r="312" spans="2:11" x14ac:dyDescent="0.25">
      <c r="B312" s="5">
        <v>46631</v>
      </c>
      <c r="E312" s="15">
        <v>46625</v>
      </c>
      <c r="F312" s="145">
        <f>curves!I315</f>
        <v>0</v>
      </c>
      <c r="G312" s="6" t="e">
        <f t="shared" si="12"/>
        <v>#N/A</v>
      </c>
      <c r="H312" s="145" t="e">
        <f t="shared" si="13"/>
        <v>#N/A</v>
      </c>
      <c r="I312" s="146">
        <v>46626</v>
      </c>
      <c r="J312" s="6">
        <f>[8]STRADDLES!$F339</f>
        <v>0</v>
      </c>
      <c r="K312" s="145">
        <f>[8]STRADDLES!$I339</f>
        <v>0</v>
      </c>
    </row>
    <row r="313" spans="2:11" x14ac:dyDescent="0.25">
      <c r="B313" s="5">
        <v>46661</v>
      </c>
      <c r="E313" s="15">
        <v>46657</v>
      </c>
      <c r="F313" s="145">
        <f>curves!I316</f>
        <v>0</v>
      </c>
      <c r="G313" s="6" t="e">
        <f t="shared" si="12"/>
        <v>#N/A</v>
      </c>
      <c r="H313" s="145" t="e">
        <f t="shared" si="13"/>
        <v>#N/A</v>
      </c>
      <c r="I313" s="146">
        <v>46658</v>
      </c>
      <c r="J313" s="6">
        <f>[8]STRADDLES!$F340</f>
        <v>0</v>
      </c>
      <c r="K313" s="145">
        <f>[8]STRADDLES!$I340</f>
        <v>0</v>
      </c>
    </row>
    <row r="314" spans="2:11" x14ac:dyDescent="0.25">
      <c r="B314" s="5">
        <v>46692</v>
      </c>
      <c r="E314" s="15">
        <v>46686</v>
      </c>
      <c r="F314" s="145">
        <f>curves!I317</f>
        <v>0</v>
      </c>
      <c r="G314" s="6" t="e">
        <f t="shared" si="12"/>
        <v>#N/A</v>
      </c>
      <c r="H314" s="145" t="e">
        <f t="shared" si="13"/>
        <v>#N/A</v>
      </c>
      <c r="I314" s="146">
        <v>46687</v>
      </c>
      <c r="J314" s="6">
        <f>[8]STRADDLES!$F341</f>
        <v>0</v>
      </c>
      <c r="K314" s="145">
        <f>[8]STRADDLES!$I341</f>
        <v>0</v>
      </c>
    </row>
    <row r="315" spans="2:11" x14ac:dyDescent="0.25">
      <c r="B315" s="5">
        <v>46722</v>
      </c>
      <c r="E315" s="15">
        <v>46715</v>
      </c>
      <c r="F315" s="145">
        <f>curves!I318</f>
        <v>0</v>
      </c>
      <c r="G315" s="6" t="e">
        <f t="shared" si="12"/>
        <v>#N/A</v>
      </c>
      <c r="H315" s="145" t="e">
        <f t="shared" si="13"/>
        <v>#N/A</v>
      </c>
      <c r="I315" s="146">
        <v>46717</v>
      </c>
      <c r="J315" s="6">
        <f>[8]STRADDLES!$F342</f>
        <v>0</v>
      </c>
      <c r="K315" s="145">
        <f>[8]STRADDLES!$I342</f>
        <v>0</v>
      </c>
    </row>
    <row r="316" spans="2:11" x14ac:dyDescent="0.25">
      <c r="B316" s="5">
        <v>46753</v>
      </c>
      <c r="E316" s="15">
        <v>46748</v>
      </c>
      <c r="F316" s="145">
        <f>curves!I319</f>
        <v>0</v>
      </c>
      <c r="G316" s="6" t="e">
        <f t="shared" si="12"/>
        <v>#N/A</v>
      </c>
      <c r="H316" s="145" t="e">
        <f t="shared" si="13"/>
        <v>#N/A</v>
      </c>
      <c r="I316" s="146">
        <v>46749</v>
      </c>
      <c r="J316" s="6">
        <f>[8]STRADDLES!$F343</f>
        <v>0</v>
      </c>
      <c r="K316" s="145">
        <f>[8]STRADDLES!$I343</f>
        <v>0</v>
      </c>
    </row>
    <row r="317" spans="2:11" x14ac:dyDescent="0.25">
      <c r="B317" s="5">
        <v>46784</v>
      </c>
      <c r="E317" s="15">
        <v>46778</v>
      </c>
      <c r="F317" s="145">
        <f>curves!I320</f>
        <v>0</v>
      </c>
      <c r="G317" s="6" t="e">
        <f t="shared" si="12"/>
        <v>#N/A</v>
      </c>
      <c r="H317" s="145" t="e">
        <f t="shared" si="13"/>
        <v>#N/A</v>
      </c>
      <c r="I317" s="146">
        <v>46779</v>
      </c>
      <c r="J317" s="6">
        <f>[8]STRADDLES!$F344</f>
        <v>0</v>
      </c>
      <c r="K317" s="145">
        <f>[8]STRADDLES!$I344</f>
        <v>0</v>
      </c>
    </row>
    <row r="318" spans="2:11" x14ac:dyDescent="0.25">
      <c r="B318" s="5">
        <v>46813</v>
      </c>
      <c r="E318" s="15">
        <v>46807</v>
      </c>
      <c r="F318" s="145">
        <f>curves!I321</f>
        <v>0</v>
      </c>
      <c r="G318" s="6" t="e">
        <f t="shared" si="12"/>
        <v>#N/A</v>
      </c>
      <c r="H318" s="145" t="e">
        <f t="shared" si="13"/>
        <v>#N/A</v>
      </c>
      <c r="I318" s="146">
        <v>46808</v>
      </c>
      <c r="J318" s="6">
        <f>[8]STRADDLES!$F345</f>
        <v>0</v>
      </c>
      <c r="K318" s="145">
        <f>[8]STRADDLES!$I345</f>
        <v>0</v>
      </c>
    </row>
    <row r="319" spans="2:11" x14ac:dyDescent="0.25">
      <c r="B319" s="5">
        <v>46844</v>
      </c>
      <c r="E319" s="15">
        <v>46840</v>
      </c>
      <c r="F319" s="145">
        <f>curves!I322</f>
        <v>0</v>
      </c>
      <c r="G319" s="6" t="e">
        <f t="shared" si="12"/>
        <v>#N/A</v>
      </c>
      <c r="H319" s="145" t="e">
        <f t="shared" si="13"/>
        <v>#N/A</v>
      </c>
      <c r="I319" s="146">
        <v>46841</v>
      </c>
      <c r="J319" s="6">
        <f>[8]STRADDLES!$F346</f>
        <v>0</v>
      </c>
      <c r="K319" s="145">
        <f>[8]STRADDLES!$I346</f>
        <v>0</v>
      </c>
    </row>
    <row r="320" spans="2:11" x14ac:dyDescent="0.25">
      <c r="B320" s="5">
        <v>46874</v>
      </c>
      <c r="E320" s="15">
        <v>46868</v>
      </c>
      <c r="F320" s="145">
        <f>curves!I323</f>
        <v>0</v>
      </c>
      <c r="G320" s="6" t="e">
        <f t="shared" si="12"/>
        <v>#N/A</v>
      </c>
      <c r="H320" s="145" t="e">
        <f t="shared" si="13"/>
        <v>#N/A</v>
      </c>
      <c r="I320" s="146">
        <v>46869</v>
      </c>
      <c r="J320" s="6">
        <f>[8]STRADDLES!$F347</f>
        <v>0</v>
      </c>
      <c r="K320" s="145">
        <f>[8]STRADDLES!$I347</f>
        <v>0</v>
      </c>
    </row>
    <row r="321" spans="2:11" x14ac:dyDescent="0.25">
      <c r="B321" s="5">
        <v>46905</v>
      </c>
      <c r="E321" s="15">
        <v>46898</v>
      </c>
      <c r="F321" s="145">
        <f>curves!I324</f>
        <v>0</v>
      </c>
      <c r="G321" s="6" t="e">
        <f t="shared" si="12"/>
        <v>#N/A</v>
      </c>
      <c r="H321" s="145" t="e">
        <f t="shared" si="13"/>
        <v>#N/A</v>
      </c>
      <c r="I321" s="146">
        <v>46899</v>
      </c>
      <c r="J321" s="6">
        <f>[8]STRADDLES!$F348</f>
        <v>0</v>
      </c>
      <c r="K321" s="145">
        <f>[8]STRADDLES!$I348</f>
        <v>0</v>
      </c>
    </row>
    <row r="322" spans="2:11" x14ac:dyDescent="0.25">
      <c r="B322" s="5">
        <v>46935</v>
      </c>
      <c r="E322" s="15">
        <v>46931</v>
      </c>
      <c r="F322" s="145">
        <f>curves!I325</f>
        <v>0</v>
      </c>
      <c r="G322" s="6" t="e">
        <f t="shared" si="12"/>
        <v>#N/A</v>
      </c>
      <c r="H322" s="145" t="e">
        <f t="shared" si="13"/>
        <v>#N/A</v>
      </c>
      <c r="I322" s="146">
        <v>46932</v>
      </c>
      <c r="J322" s="6">
        <f>[8]STRADDLES!$F349</f>
        <v>0</v>
      </c>
      <c r="K322" s="145">
        <f>[8]STRADDLES!$I349</f>
        <v>0</v>
      </c>
    </row>
    <row r="323" spans="2:11" x14ac:dyDescent="0.25">
      <c r="B323" s="5">
        <v>46966</v>
      </c>
      <c r="E323" s="15">
        <v>46960</v>
      </c>
      <c r="F323" s="145">
        <f>curves!I326</f>
        <v>0</v>
      </c>
      <c r="G323" s="6" t="e">
        <f t="shared" si="12"/>
        <v>#N/A</v>
      </c>
      <c r="H323" s="145" t="e">
        <f t="shared" si="13"/>
        <v>#N/A</v>
      </c>
      <c r="I323" s="146">
        <v>46961</v>
      </c>
      <c r="J323" s="6">
        <f>[8]STRADDLES!$F350</f>
        <v>0</v>
      </c>
      <c r="K323" s="145">
        <f>[8]STRADDLES!$I350</f>
        <v>0</v>
      </c>
    </row>
    <row r="324" spans="2:11" x14ac:dyDescent="0.25">
      <c r="B324" s="5">
        <v>46997</v>
      </c>
      <c r="E324" s="15">
        <v>46993</v>
      </c>
      <c r="F324" s="145">
        <f>curves!I327</f>
        <v>0</v>
      </c>
      <c r="G324" s="6" t="e">
        <f t="shared" si="12"/>
        <v>#N/A</v>
      </c>
      <c r="H324" s="145" t="e">
        <f t="shared" si="13"/>
        <v>#N/A</v>
      </c>
      <c r="I324" s="146">
        <v>46994</v>
      </c>
      <c r="J324" s="6">
        <f>[8]STRADDLES!$F351</f>
        <v>0</v>
      </c>
      <c r="K324" s="145">
        <f>[8]STRADDLES!$I351</f>
        <v>0</v>
      </c>
    </row>
    <row r="325" spans="2:11" x14ac:dyDescent="0.25">
      <c r="B325" s="5">
        <v>47027</v>
      </c>
      <c r="E325" s="15">
        <v>47022</v>
      </c>
      <c r="F325" s="145">
        <f>curves!I328</f>
        <v>0</v>
      </c>
      <c r="G325" s="6" t="e">
        <f t="shared" ref="G325:G347" si="14">VLOOKUP($B325,curvesettle,2,FALSE)</f>
        <v>#N/A</v>
      </c>
      <c r="H325" s="145" t="e">
        <f t="shared" ref="H325:H347" si="15">VLOOKUP($B325,curvesettle,4,FALSE)</f>
        <v>#N/A</v>
      </c>
      <c r="I325" s="146">
        <v>47023</v>
      </c>
      <c r="J325" s="6">
        <f>[8]STRADDLES!$F352</f>
        <v>0</v>
      </c>
      <c r="K325" s="145">
        <f>[8]STRADDLES!$I352</f>
        <v>0</v>
      </c>
    </row>
    <row r="326" spans="2:11" x14ac:dyDescent="0.25">
      <c r="B326" s="5">
        <v>47058</v>
      </c>
      <c r="E326" s="15">
        <v>47052</v>
      </c>
      <c r="F326" s="145">
        <f>curves!I329</f>
        <v>0</v>
      </c>
      <c r="G326" s="6" t="e">
        <f t="shared" si="14"/>
        <v>#N/A</v>
      </c>
      <c r="H326" s="145" t="e">
        <f t="shared" si="15"/>
        <v>#N/A</v>
      </c>
      <c r="I326" s="146">
        <v>47053</v>
      </c>
      <c r="J326" s="6">
        <f>[8]STRADDLES!$F353</f>
        <v>0</v>
      </c>
      <c r="K326" s="145">
        <f>[8]STRADDLES!$I353</f>
        <v>0</v>
      </c>
    </row>
    <row r="327" spans="2:11" x14ac:dyDescent="0.25">
      <c r="B327" s="5">
        <v>47088</v>
      </c>
      <c r="E327" s="15">
        <v>47084</v>
      </c>
      <c r="F327" s="145">
        <f>curves!I330</f>
        <v>0</v>
      </c>
      <c r="G327" s="6" t="e">
        <f t="shared" si="14"/>
        <v>#N/A</v>
      </c>
      <c r="H327" s="145" t="e">
        <f t="shared" si="15"/>
        <v>#N/A</v>
      </c>
      <c r="I327" s="146">
        <v>47085</v>
      </c>
      <c r="J327" s="6">
        <f>[8]STRADDLES!$F354</f>
        <v>0</v>
      </c>
      <c r="K327" s="145">
        <f>[8]STRADDLES!$I354</f>
        <v>0</v>
      </c>
    </row>
    <row r="328" spans="2:11" x14ac:dyDescent="0.25">
      <c r="B328" s="5">
        <v>47119</v>
      </c>
      <c r="E328" s="15">
        <v>47113</v>
      </c>
      <c r="F328" s="145">
        <f>curves!I331</f>
        <v>0</v>
      </c>
      <c r="G328" s="6" t="e">
        <f t="shared" si="14"/>
        <v>#N/A</v>
      </c>
      <c r="H328" s="145" t="e">
        <f t="shared" si="15"/>
        <v>#N/A</v>
      </c>
      <c r="I328" s="146">
        <v>47114</v>
      </c>
      <c r="J328" s="6">
        <f>[8]STRADDLES!$F355</f>
        <v>0</v>
      </c>
      <c r="K328" s="145">
        <f>[8]STRADDLES!$I355</f>
        <v>0</v>
      </c>
    </row>
    <row r="329" spans="2:11" x14ac:dyDescent="0.25">
      <c r="B329" s="5">
        <v>47150</v>
      </c>
      <c r="E329" s="15">
        <v>47144</v>
      </c>
      <c r="F329" s="145">
        <f>curves!I332</f>
        <v>0</v>
      </c>
      <c r="G329" s="6" t="e">
        <f t="shared" si="14"/>
        <v>#N/A</v>
      </c>
      <c r="H329" s="145" t="e">
        <f t="shared" si="15"/>
        <v>#N/A</v>
      </c>
      <c r="I329" s="146">
        <v>47147</v>
      </c>
      <c r="J329" s="6">
        <f>[8]STRADDLES!$F356</f>
        <v>0</v>
      </c>
      <c r="K329" s="145">
        <f>[8]STRADDLES!$I356</f>
        <v>0</v>
      </c>
    </row>
    <row r="330" spans="2:11" x14ac:dyDescent="0.25">
      <c r="B330" s="5">
        <v>47178</v>
      </c>
      <c r="E330" s="15">
        <v>47172</v>
      </c>
      <c r="F330" s="145">
        <f>curves!I333</f>
        <v>0</v>
      </c>
      <c r="G330" s="6" t="e">
        <f t="shared" si="14"/>
        <v>#N/A</v>
      </c>
      <c r="H330" s="145" t="e">
        <f t="shared" si="15"/>
        <v>#N/A</v>
      </c>
      <c r="I330" s="146">
        <v>47175</v>
      </c>
      <c r="J330" s="6">
        <f>[8]STRADDLES!$F357</f>
        <v>0</v>
      </c>
      <c r="K330" s="145">
        <f>[8]STRADDLES!$I357</f>
        <v>0</v>
      </c>
    </row>
    <row r="331" spans="2:11" x14ac:dyDescent="0.25">
      <c r="B331" s="5">
        <v>47209</v>
      </c>
      <c r="E331" s="15">
        <v>47203</v>
      </c>
      <c r="F331" s="145">
        <f>curves!I334</f>
        <v>0</v>
      </c>
      <c r="G331" s="6" t="e">
        <f t="shared" si="14"/>
        <v>#N/A</v>
      </c>
      <c r="H331" s="145" t="e">
        <f t="shared" si="15"/>
        <v>#N/A</v>
      </c>
      <c r="I331" s="146">
        <v>47204</v>
      </c>
      <c r="J331" s="6">
        <f>[8]STRADDLES!$F358</f>
        <v>0</v>
      </c>
      <c r="K331" s="145">
        <f>[8]STRADDLES!$I358</f>
        <v>0</v>
      </c>
    </row>
    <row r="332" spans="2:11" x14ac:dyDescent="0.25">
      <c r="B332" s="5">
        <v>47239</v>
      </c>
      <c r="E332" s="15">
        <v>47233</v>
      </c>
      <c r="F332" s="145">
        <f>curves!I335</f>
        <v>0</v>
      </c>
      <c r="G332" s="6" t="e">
        <f t="shared" si="14"/>
        <v>#N/A</v>
      </c>
      <c r="H332" s="145" t="e">
        <f t="shared" si="15"/>
        <v>#N/A</v>
      </c>
      <c r="I332" s="146">
        <v>47234</v>
      </c>
      <c r="J332" s="6">
        <f>[8]STRADDLES!$F359</f>
        <v>0</v>
      </c>
      <c r="K332" s="145">
        <f>[8]STRADDLES!$I359</f>
        <v>0</v>
      </c>
    </row>
    <row r="333" spans="2:11" x14ac:dyDescent="0.25">
      <c r="B333" s="5">
        <v>47270</v>
      </c>
      <c r="E333" s="15">
        <v>47263</v>
      </c>
      <c r="F333" s="145">
        <f>curves!I336</f>
        <v>0</v>
      </c>
      <c r="G333" s="6" t="e">
        <f t="shared" si="14"/>
        <v>#N/A</v>
      </c>
      <c r="H333" s="145" t="e">
        <f t="shared" si="15"/>
        <v>#N/A</v>
      </c>
      <c r="I333" s="146">
        <v>47267</v>
      </c>
      <c r="J333" s="6">
        <f>[8]STRADDLES!$F360</f>
        <v>0</v>
      </c>
      <c r="K333" s="145">
        <f>[8]STRADDLES!$I360</f>
        <v>0</v>
      </c>
    </row>
    <row r="334" spans="2:11" x14ac:dyDescent="0.25">
      <c r="B334" s="5">
        <v>47300</v>
      </c>
      <c r="E334" s="15">
        <v>47295</v>
      </c>
      <c r="F334" s="145">
        <f>curves!I337</f>
        <v>0</v>
      </c>
      <c r="G334" s="6" t="e">
        <f t="shared" si="14"/>
        <v>#N/A</v>
      </c>
      <c r="H334" s="145" t="e">
        <f t="shared" si="15"/>
        <v>#N/A</v>
      </c>
      <c r="I334" s="146">
        <v>47296</v>
      </c>
      <c r="J334" s="6">
        <f>[8]STRADDLES!$F361</f>
        <v>0</v>
      </c>
      <c r="K334" s="145">
        <f>[8]STRADDLES!$I361</f>
        <v>0</v>
      </c>
    </row>
    <row r="335" spans="2:11" x14ac:dyDescent="0.25">
      <c r="B335" s="5">
        <v>47331</v>
      </c>
      <c r="E335" s="15">
        <v>47325</v>
      </c>
      <c r="F335" s="145">
        <f>curves!I338</f>
        <v>0</v>
      </c>
      <c r="G335" s="6" t="e">
        <f t="shared" si="14"/>
        <v>#N/A</v>
      </c>
      <c r="H335" s="145" t="e">
        <f t="shared" si="15"/>
        <v>#N/A</v>
      </c>
      <c r="I335" s="146">
        <v>47326</v>
      </c>
      <c r="J335" s="6">
        <f>[8]STRADDLES!$F362</f>
        <v>0</v>
      </c>
      <c r="K335" s="145">
        <f>[8]STRADDLES!$I362</f>
        <v>0</v>
      </c>
    </row>
    <row r="336" spans="2:11" x14ac:dyDescent="0.25">
      <c r="B336" s="5">
        <v>47362</v>
      </c>
      <c r="E336" s="15">
        <v>47358</v>
      </c>
      <c r="F336" s="145">
        <f>curves!I339</f>
        <v>0</v>
      </c>
      <c r="G336" s="6" t="e">
        <f t="shared" si="14"/>
        <v>#N/A</v>
      </c>
      <c r="H336" s="145" t="e">
        <f t="shared" si="15"/>
        <v>#N/A</v>
      </c>
      <c r="I336" s="146">
        <v>47359</v>
      </c>
      <c r="J336" s="6">
        <f>[8]STRADDLES!$F363</f>
        <v>0</v>
      </c>
      <c r="K336" s="145">
        <f>[8]STRADDLES!$I363</f>
        <v>0</v>
      </c>
    </row>
    <row r="337" spans="2:11" x14ac:dyDescent="0.25">
      <c r="B337" s="5">
        <v>47392</v>
      </c>
      <c r="E337" s="15">
        <v>47386</v>
      </c>
      <c r="F337" s="145">
        <f>curves!I340</f>
        <v>0</v>
      </c>
      <c r="G337" s="6" t="e">
        <f t="shared" si="14"/>
        <v>#N/A</v>
      </c>
      <c r="H337" s="145" t="e">
        <f t="shared" si="15"/>
        <v>#N/A</v>
      </c>
      <c r="I337" s="146">
        <v>47387</v>
      </c>
      <c r="J337" s="6">
        <f>[8]STRADDLES!$F364</f>
        <v>0</v>
      </c>
      <c r="K337" s="145">
        <f>[8]STRADDLES!$I364</f>
        <v>0</v>
      </c>
    </row>
    <row r="338" spans="2:11" x14ac:dyDescent="0.25">
      <c r="B338" s="5">
        <v>47423</v>
      </c>
      <c r="E338" s="15">
        <v>47417</v>
      </c>
      <c r="F338" s="145">
        <f>curves!I341</f>
        <v>0</v>
      </c>
      <c r="G338" s="6" t="e">
        <f t="shared" si="14"/>
        <v>#N/A</v>
      </c>
      <c r="H338" s="145" t="e">
        <f t="shared" si="15"/>
        <v>#N/A</v>
      </c>
      <c r="I338" s="146">
        <v>47420</v>
      </c>
      <c r="J338" s="6">
        <f>[8]STRADDLES!$F365</f>
        <v>0</v>
      </c>
      <c r="K338" s="145">
        <f>[8]STRADDLES!$I365</f>
        <v>0</v>
      </c>
    </row>
    <row r="339" spans="2:11" x14ac:dyDescent="0.25">
      <c r="B339" s="5">
        <v>47453</v>
      </c>
      <c r="E339" s="15">
        <v>47449</v>
      </c>
      <c r="F339" s="145">
        <f>curves!I342</f>
        <v>0</v>
      </c>
      <c r="G339" s="6" t="e">
        <f t="shared" si="14"/>
        <v>#N/A</v>
      </c>
      <c r="H339" s="145" t="e">
        <f t="shared" si="15"/>
        <v>#N/A</v>
      </c>
      <c r="I339" s="146">
        <v>47450</v>
      </c>
      <c r="J339" s="6">
        <f>[8]STRADDLES!$F366</f>
        <v>0</v>
      </c>
      <c r="K339" s="145">
        <f>[8]STRADDLES!$I366</f>
        <v>0</v>
      </c>
    </row>
    <row r="340" spans="2:11" x14ac:dyDescent="0.25">
      <c r="B340" s="5">
        <v>47484</v>
      </c>
      <c r="E340" s="15">
        <v>47478</v>
      </c>
      <c r="F340" s="145">
        <f>curves!I343</f>
        <v>0</v>
      </c>
      <c r="G340" s="6" t="e">
        <f t="shared" si="14"/>
        <v>#N/A</v>
      </c>
      <c r="H340" s="145" t="e">
        <f t="shared" si="15"/>
        <v>#N/A</v>
      </c>
      <c r="I340" s="146">
        <v>47479</v>
      </c>
      <c r="J340" s="6">
        <f>[8]STRADDLES!$F367</f>
        <v>0</v>
      </c>
      <c r="K340" s="145">
        <f>[8]STRADDLES!$I367</f>
        <v>0</v>
      </c>
    </row>
    <row r="341" spans="2:11" x14ac:dyDescent="0.25">
      <c r="B341" s="5">
        <v>47515</v>
      </c>
      <c r="E341" s="15">
        <v>47511</v>
      </c>
      <c r="F341" s="145">
        <f>curves!I344</f>
        <v>0</v>
      </c>
      <c r="G341" s="6" t="e">
        <f t="shared" si="14"/>
        <v>#N/A</v>
      </c>
      <c r="H341" s="145" t="e">
        <f t="shared" si="15"/>
        <v>#N/A</v>
      </c>
      <c r="I341" s="146">
        <v>47512</v>
      </c>
      <c r="J341" s="6">
        <f>[8]STRADDLES!$F368</f>
        <v>0</v>
      </c>
      <c r="K341" s="145">
        <f>[8]STRADDLES!$I368</f>
        <v>0</v>
      </c>
    </row>
    <row r="342" spans="2:11" x14ac:dyDescent="0.25">
      <c r="B342" s="5">
        <v>47543</v>
      </c>
      <c r="E342" s="15">
        <v>47539</v>
      </c>
      <c r="F342" s="145">
        <f>curves!I345</f>
        <v>0</v>
      </c>
      <c r="G342" s="6" t="e">
        <f t="shared" si="14"/>
        <v>#N/A</v>
      </c>
      <c r="H342" s="145" t="e">
        <f t="shared" si="15"/>
        <v>#N/A</v>
      </c>
      <c r="I342" s="146">
        <v>47540</v>
      </c>
      <c r="J342" s="6">
        <f>[8]STRADDLES!$F369</f>
        <v>0</v>
      </c>
      <c r="K342" s="145">
        <f>[8]STRADDLES!$I369</f>
        <v>0</v>
      </c>
    </row>
    <row r="343" spans="2:11" x14ac:dyDescent="0.25">
      <c r="B343" s="5">
        <f>curves!G345</f>
        <v>47574</v>
      </c>
      <c r="E343" s="15">
        <v>47568</v>
      </c>
      <c r="F343" s="145">
        <f>curves!I346</f>
        <v>0</v>
      </c>
      <c r="G343" s="6" t="e">
        <f t="shared" si="14"/>
        <v>#N/A</v>
      </c>
      <c r="H343" s="145" t="e">
        <f t="shared" si="15"/>
        <v>#N/A</v>
      </c>
      <c r="I343" s="146">
        <v>47569</v>
      </c>
      <c r="J343" s="6">
        <f>[8]STRADDLES!$F370</f>
        <v>0</v>
      </c>
      <c r="K343" s="145">
        <f>[8]STRADDLES!$I370</f>
        <v>0</v>
      </c>
    </row>
    <row r="344" spans="2:11" x14ac:dyDescent="0.25">
      <c r="B344" s="5">
        <f>curves!G346</f>
        <v>47604</v>
      </c>
      <c r="E344" s="15">
        <v>47598</v>
      </c>
      <c r="F344" s="145">
        <f>curves!I347</f>
        <v>0</v>
      </c>
      <c r="G344" s="6" t="e">
        <f t="shared" si="14"/>
        <v>#N/A</v>
      </c>
      <c r="H344" s="145" t="e">
        <f t="shared" si="15"/>
        <v>#N/A</v>
      </c>
      <c r="I344" s="146">
        <v>47599</v>
      </c>
      <c r="J344" s="6">
        <f>[8]STRADDLES!$F371</f>
        <v>0</v>
      </c>
      <c r="K344" s="145">
        <f>[8]STRADDLES!$I371</f>
        <v>0</v>
      </c>
    </row>
    <row r="345" spans="2:11" x14ac:dyDescent="0.25">
      <c r="B345" s="5">
        <f>curves!G347</f>
        <v>47635</v>
      </c>
      <c r="E345" s="15">
        <v>47631</v>
      </c>
      <c r="F345" s="145">
        <f>curves!I348</f>
        <v>0</v>
      </c>
      <c r="G345" s="6" t="e">
        <f t="shared" si="14"/>
        <v>#N/A</v>
      </c>
      <c r="H345" s="145" t="e">
        <f t="shared" si="15"/>
        <v>#N/A</v>
      </c>
      <c r="I345" s="146">
        <v>47632</v>
      </c>
      <c r="J345" s="6">
        <f>[8]STRADDLES!$F372</f>
        <v>0</v>
      </c>
      <c r="K345" s="145">
        <f>[8]STRADDLES!$I372</f>
        <v>0</v>
      </c>
    </row>
    <row r="346" spans="2:11" x14ac:dyDescent="0.25">
      <c r="B346" s="5">
        <f>curves!G348</f>
        <v>47665</v>
      </c>
      <c r="E346" s="15">
        <v>47659</v>
      </c>
      <c r="F346" s="145">
        <f>curves!I349</f>
        <v>0</v>
      </c>
      <c r="G346" s="6" t="e">
        <f t="shared" si="14"/>
        <v>#N/A</v>
      </c>
      <c r="H346" s="145" t="e">
        <f t="shared" si="15"/>
        <v>#N/A</v>
      </c>
      <c r="I346" s="146">
        <v>47660</v>
      </c>
      <c r="J346" s="6">
        <f>[8]STRADDLES!$F373</f>
        <v>0</v>
      </c>
      <c r="K346" s="145">
        <f>[8]STRADDLES!$I373</f>
        <v>0</v>
      </c>
    </row>
    <row r="347" spans="2:11" x14ac:dyDescent="0.25">
      <c r="B347" s="5">
        <f>curves!G349</f>
        <v>47696</v>
      </c>
      <c r="E347" s="15">
        <v>47690</v>
      </c>
      <c r="F347" s="145">
        <f>curves!I350</f>
        <v>0</v>
      </c>
      <c r="G347" s="6" t="e">
        <f t="shared" si="14"/>
        <v>#N/A</v>
      </c>
      <c r="H347" s="145" t="e">
        <f t="shared" si="15"/>
        <v>#N/A</v>
      </c>
      <c r="I347" s="146">
        <v>47693</v>
      </c>
      <c r="J347" s="6">
        <f>[8]STRADDLES!$F374</f>
        <v>0</v>
      </c>
      <c r="K347" s="145">
        <f>[8]STRADDLES!$I374</f>
        <v>0</v>
      </c>
    </row>
    <row r="348" spans="2:11" x14ac:dyDescent="0.25">
      <c r="E348" s="15">
        <v>47722</v>
      </c>
      <c r="I348" s="146">
        <v>47723</v>
      </c>
      <c r="J348" s="6">
        <f>[8]STRADDLES!$F375</f>
        <v>0</v>
      </c>
      <c r="K348" s="145">
        <f>[8]STRADDLES!$I375</f>
        <v>0</v>
      </c>
    </row>
    <row r="349" spans="2:11" x14ac:dyDescent="0.25">
      <c r="E349" s="15">
        <v>47751</v>
      </c>
      <c r="I349" s="146">
        <v>47752</v>
      </c>
      <c r="J349" s="6">
        <f>[8]STRADDLES!$F376</f>
        <v>0</v>
      </c>
      <c r="K349" s="145">
        <f>[8]STRADDLES!$I376</f>
        <v>0</v>
      </c>
    </row>
    <row r="350" spans="2:11" x14ac:dyDescent="0.25">
      <c r="E350" s="15">
        <v>47784</v>
      </c>
      <c r="I350" s="146">
        <v>47785</v>
      </c>
      <c r="J350" s="6">
        <f>[8]STRADDLES!$F377</f>
        <v>0</v>
      </c>
      <c r="K350" s="145">
        <f>[8]STRADDLES!$I377</f>
        <v>0</v>
      </c>
    </row>
    <row r="351" spans="2:11" x14ac:dyDescent="0.25">
      <c r="E351" s="15">
        <v>47812</v>
      </c>
      <c r="I351" s="146">
        <v>47813</v>
      </c>
      <c r="J351" s="6">
        <f>[8]STRADDLES!$F378</f>
        <v>0</v>
      </c>
      <c r="K351" s="145">
        <f>[8]STRADDLES!$I378</f>
        <v>0</v>
      </c>
    </row>
    <row r="352" spans="2:11" x14ac:dyDescent="0.25">
      <c r="E352" s="15">
        <v>47812</v>
      </c>
      <c r="I352" s="146">
        <v>47512</v>
      </c>
      <c r="J352" s="6">
        <f>[8]STRADDLES!$F379</f>
        <v>0</v>
      </c>
      <c r="K352" s="145">
        <f>[8]STRADDLES!$I379</f>
        <v>0</v>
      </c>
    </row>
    <row r="353" spans="5:11" x14ac:dyDescent="0.25">
      <c r="E353" s="15">
        <v>47812</v>
      </c>
      <c r="I353" s="146">
        <v>47540</v>
      </c>
      <c r="J353" s="6">
        <f>[8]STRADDLES!$F380</f>
        <v>0</v>
      </c>
      <c r="K353" s="145">
        <f>[8]STRADDLES!$I380</f>
        <v>0</v>
      </c>
    </row>
    <row r="354" spans="5:11" x14ac:dyDescent="0.25">
      <c r="E354" s="15">
        <v>47812</v>
      </c>
      <c r="I354" s="146">
        <v>47569</v>
      </c>
      <c r="J354" s="6">
        <f>[8]STRADDLES!$F381</f>
        <v>0</v>
      </c>
      <c r="K354" s="145">
        <f>[8]STRADDLES!$I381</f>
        <v>0</v>
      </c>
    </row>
    <row r="355" spans="5:11" x14ac:dyDescent="0.25">
      <c r="E355" s="15">
        <v>47812</v>
      </c>
      <c r="I355" s="146">
        <v>47599</v>
      </c>
      <c r="J355" s="6">
        <f>[8]STRADDLES!$F382</f>
        <v>0</v>
      </c>
      <c r="K355" s="145">
        <f>[8]STRADDLES!$I382</f>
        <v>0</v>
      </c>
    </row>
    <row r="356" spans="5:11" x14ac:dyDescent="0.25">
      <c r="E356" s="15">
        <v>47812</v>
      </c>
      <c r="I356" s="146">
        <v>47632</v>
      </c>
      <c r="J356" s="6">
        <f>[8]STRADDLES!$F383</f>
        <v>0</v>
      </c>
      <c r="K356" s="145">
        <f>[8]STRADDLES!$I383</f>
        <v>0</v>
      </c>
    </row>
    <row r="357" spans="5:11" x14ac:dyDescent="0.25">
      <c r="E357" s="15">
        <v>47812</v>
      </c>
      <c r="I357" s="146">
        <v>47660</v>
      </c>
      <c r="J357" s="6">
        <f>[8]STRADDLES!$F384</f>
        <v>0</v>
      </c>
      <c r="K357" s="145">
        <f>[8]STRADDLES!$I384</f>
        <v>0</v>
      </c>
    </row>
    <row r="358" spans="5:11" x14ac:dyDescent="0.25">
      <c r="E358" s="15">
        <v>47812</v>
      </c>
      <c r="I358" s="146">
        <v>47693</v>
      </c>
      <c r="J358" s="6">
        <f>[8]STRADDLES!$F385</f>
        <v>0</v>
      </c>
      <c r="K358" s="145">
        <f>[8]STRADDLES!$I385</f>
        <v>0</v>
      </c>
    </row>
    <row r="359" spans="5:11" x14ac:dyDescent="0.25">
      <c r="E359" s="15">
        <v>47812</v>
      </c>
      <c r="I359" s="146">
        <v>47723</v>
      </c>
      <c r="J359" s="6">
        <f>[8]STRADDLES!$F386</f>
        <v>0</v>
      </c>
      <c r="K359" s="145">
        <f>[8]STRADDLES!$I386</f>
        <v>0</v>
      </c>
    </row>
    <row r="360" spans="5:11" x14ac:dyDescent="0.25">
      <c r="E360" s="15">
        <v>47812</v>
      </c>
      <c r="I360" s="146">
        <v>47752</v>
      </c>
      <c r="J360" s="6">
        <f>[8]STRADDLES!$F387</f>
        <v>0</v>
      </c>
      <c r="K360" s="145">
        <f>[8]STRADDLES!$I387</f>
        <v>0</v>
      </c>
    </row>
    <row r="361" spans="5:11" x14ac:dyDescent="0.25">
      <c r="E361" s="15">
        <v>47812</v>
      </c>
      <c r="I361" s="146">
        <v>47785</v>
      </c>
      <c r="J361" s="6">
        <f>[8]STRADDLES!$F388</f>
        <v>0</v>
      </c>
      <c r="K361" s="145">
        <f>[8]STRADDLES!$I388</f>
        <v>0</v>
      </c>
    </row>
    <row r="362" spans="5:11" x14ac:dyDescent="0.25">
      <c r="E362" s="15">
        <v>47812</v>
      </c>
      <c r="I362" s="146">
        <v>47813</v>
      </c>
      <c r="J362" s="6">
        <f>[8]STRADDLES!$F389</f>
        <v>0</v>
      </c>
      <c r="K362" s="145">
        <f>[8]STRADDLES!$I389</f>
        <v>0</v>
      </c>
    </row>
    <row r="363" spans="5:11" x14ac:dyDescent="0.25">
      <c r="E363" s="15">
        <v>47812</v>
      </c>
      <c r="I363" s="146">
        <v>47813</v>
      </c>
      <c r="J363" s="6">
        <f>[8]STRADDLES!$F390</f>
        <v>0</v>
      </c>
      <c r="K363" s="145">
        <f>[8]STRADDLES!$I390</f>
        <v>0</v>
      </c>
    </row>
    <row r="364" spans="5:11" x14ac:dyDescent="0.25">
      <c r="E364" s="15">
        <v>47812</v>
      </c>
      <c r="I364" s="146">
        <v>47813</v>
      </c>
      <c r="J364" s="6">
        <f>[8]STRADDLES!$F391</f>
        <v>0</v>
      </c>
      <c r="K364" s="145">
        <f>[8]STRADDLES!$I391</f>
        <v>0</v>
      </c>
    </row>
    <row r="365" spans="5:11" x14ac:dyDescent="0.25">
      <c r="E365" s="15">
        <v>47812</v>
      </c>
      <c r="I365" s="146">
        <v>47813</v>
      </c>
      <c r="J365" s="6">
        <f>[8]STRADDLES!$F392</f>
        <v>0</v>
      </c>
      <c r="K365" s="145">
        <f>[8]STRADDLES!$I392</f>
        <v>0</v>
      </c>
    </row>
    <row r="366" spans="5:11" x14ac:dyDescent="0.25">
      <c r="E366" s="15">
        <v>47812</v>
      </c>
      <c r="I366" s="146">
        <v>47813</v>
      </c>
      <c r="J366" s="6">
        <f>[8]STRADDLES!$F393</f>
        <v>0</v>
      </c>
      <c r="K366" s="145">
        <f>[8]STRADDLES!$I393</f>
        <v>0</v>
      </c>
    </row>
    <row r="367" spans="5:11" x14ac:dyDescent="0.25">
      <c r="E367" s="15">
        <v>47812</v>
      </c>
      <c r="I367" s="146">
        <v>47813</v>
      </c>
      <c r="J367" s="6">
        <f>[8]STRADDLES!$F394</f>
        <v>0</v>
      </c>
      <c r="K367" s="145">
        <f>[8]STRADDLES!$I394</f>
        <v>0</v>
      </c>
    </row>
    <row r="368" spans="5:11" x14ac:dyDescent="0.25">
      <c r="E368" s="15">
        <v>47812</v>
      </c>
      <c r="I368" s="146">
        <v>47813</v>
      </c>
      <c r="J368" s="6">
        <f>[8]STRADDLES!$F395</f>
        <v>0</v>
      </c>
      <c r="K368" s="145">
        <f>[8]STRADDLES!$I395</f>
        <v>0</v>
      </c>
    </row>
    <row r="369" spans="9:11" x14ac:dyDescent="0.25">
      <c r="I369" s="146">
        <v>47813</v>
      </c>
      <c r="J369" s="6">
        <f>[8]STRADDLES!$F396</f>
        <v>0</v>
      </c>
      <c r="K369" s="145">
        <f>[8]STRADDLES!$I396</f>
        <v>0</v>
      </c>
    </row>
    <row r="370" spans="9:11" x14ac:dyDescent="0.25">
      <c r="I370" s="146">
        <v>47813</v>
      </c>
      <c r="K370" s="145">
        <f>[5]STRADDLES!$I396</f>
        <v>0</v>
      </c>
    </row>
    <row r="371" spans="9:11" x14ac:dyDescent="0.25">
      <c r="I371" s="146">
        <v>47813</v>
      </c>
      <c r="K371" s="145">
        <f>[5]STRADDLES!$I397</f>
        <v>0</v>
      </c>
    </row>
    <row r="372" spans="9:11" x14ac:dyDescent="0.25">
      <c r="I372" s="146"/>
      <c r="K372" s="145">
        <f>[5]STRADDLES!$I398</f>
        <v>0</v>
      </c>
    </row>
    <row r="373" spans="9:11" x14ac:dyDescent="0.25">
      <c r="I373" s="146"/>
      <c r="K373" s="145">
        <f>[5]STRADDLES!$I399</f>
        <v>0</v>
      </c>
    </row>
    <row r="374" spans="9:11" x14ac:dyDescent="0.25">
      <c r="I374" s="146"/>
      <c r="K374" s="145">
        <f>[5]STRADDLES!$I400</f>
        <v>0</v>
      </c>
    </row>
    <row r="375" spans="9:11" x14ac:dyDescent="0.25">
      <c r="I375" s="146"/>
      <c r="K375" s="145">
        <f>[5]STRADDLES!$I401</f>
        <v>0</v>
      </c>
    </row>
    <row r="376" spans="9:11" x14ac:dyDescent="0.25">
      <c r="I376" s="146"/>
      <c r="K376" s="145">
        <f>[5]STRADDLES!$I402</f>
        <v>0</v>
      </c>
    </row>
    <row r="377" spans="9:11" x14ac:dyDescent="0.25">
      <c r="I377" s="146"/>
      <c r="K377" s="145">
        <f>[5]STRADDLES!$I403</f>
        <v>0</v>
      </c>
    </row>
    <row r="378" spans="9:11" x14ac:dyDescent="0.25">
      <c r="I378" s="146"/>
      <c r="K378" s="145">
        <f>[5]STRADDLES!$I404</f>
        <v>0</v>
      </c>
    </row>
    <row r="379" spans="9:11" x14ac:dyDescent="0.25">
      <c r="I379" s="146"/>
      <c r="K379" s="145">
        <f>[5]STRADDLES!$I405</f>
        <v>0</v>
      </c>
    </row>
    <row r="380" spans="9:11" x14ac:dyDescent="0.25">
      <c r="I380" s="146"/>
      <c r="K380" s="145">
        <f>[5]STRADDLES!$I406</f>
        <v>0</v>
      </c>
    </row>
    <row r="381" spans="9:11" x14ac:dyDescent="0.25">
      <c r="I381" s="146"/>
      <c r="K381" s="145">
        <f>[5]STRADDLES!$I407</f>
        <v>0</v>
      </c>
    </row>
    <row r="382" spans="9:11" x14ac:dyDescent="0.25">
      <c r="I382" s="146"/>
      <c r="K382" s="145">
        <f>[5]STRADDLES!$I408</f>
        <v>0</v>
      </c>
    </row>
    <row r="383" spans="9:11" x14ac:dyDescent="0.25">
      <c r="I383" s="146"/>
      <c r="K383" s="145">
        <f>[5]STRADDLES!$I409</f>
        <v>0</v>
      </c>
    </row>
    <row r="384" spans="9:11" x14ac:dyDescent="0.25">
      <c r="I384" s="146"/>
      <c r="K384" s="145">
        <f>[5]STRADDLES!$I410</f>
        <v>0</v>
      </c>
    </row>
    <row r="385" spans="9:11" x14ac:dyDescent="0.25">
      <c r="I385" s="146"/>
      <c r="K385" s="145">
        <f>[5]STRADDLES!$I411</f>
        <v>0</v>
      </c>
    </row>
    <row r="386" spans="9:11" x14ac:dyDescent="0.25">
      <c r="I386" s="146"/>
      <c r="K386" s="145">
        <f>[5]STRADDLES!$I412</f>
        <v>0</v>
      </c>
    </row>
    <row r="387" spans="9:11" x14ac:dyDescent="0.25">
      <c r="I387" s="146"/>
      <c r="K387" s="145">
        <f>[5]STRADDLES!$I413</f>
        <v>0</v>
      </c>
    </row>
    <row r="388" spans="9:11" x14ac:dyDescent="0.25">
      <c r="I388" s="146"/>
      <c r="K388" s="145">
        <f>[5]STRADDLES!$I414</f>
        <v>0</v>
      </c>
    </row>
    <row r="389" spans="9:11" x14ac:dyDescent="0.25">
      <c r="I389" s="146"/>
      <c r="K389" s="145">
        <f>[5]STRADDLES!$I415</f>
        <v>0</v>
      </c>
    </row>
    <row r="390" spans="9:11" x14ac:dyDescent="0.25">
      <c r="I390" s="146"/>
      <c r="K390" s="145">
        <f>[5]STRADDLES!$I416</f>
        <v>0</v>
      </c>
    </row>
    <row r="391" spans="9:11" x14ac:dyDescent="0.25">
      <c r="I391" s="146"/>
      <c r="K391" s="145">
        <f>[5]STRADDLES!$I417</f>
        <v>0</v>
      </c>
    </row>
    <row r="392" spans="9:11" x14ac:dyDescent="0.25">
      <c r="I392" s="146"/>
      <c r="K392" s="145">
        <f>[5]STRADDLES!$I418</f>
        <v>0</v>
      </c>
    </row>
    <row r="393" spans="9:11" x14ac:dyDescent="0.25">
      <c r="I393" s="146"/>
      <c r="K393" s="145">
        <f>[5]STRADDLES!$I419</f>
        <v>0</v>
      </c>
    </row>
    <row r="394" spans="9:11" x14ac:dyDescent="0.25">
      <c r="I394" s="146"/>
      <c r="K394" s="145">
        <f>[5]STRADDLES!$I420</f>
        <v>0</v>
      </c>
    </row>
    <row r="395" spans="9:11" x14ac:dyDescent="0.25">
      <c r="I395" s="146"/>
      <c r="K395" s="145">
        <f>[5]STRADDLES!$I421</f>
        <v>0</v>
      </c>
    </row>
    <row r="396" spans="9:11" x14ac:dyDescent="0.25">
      <c r="I396" s="146"/>
      <c r="K396" s="145">
        <f>[5]STRADDLES!$I422</f>
        <v>0</v>
      </c>
    </row>
    <row r="397" spans="9:11" x14ac:dyDescent="0.25">
      <c r="I397" s="146"/>
      <c r="K397" s="145">
        <f>[5]STRADDLES!$I423</f>
        <v>0</v>
      </c>
    </row>
    <row r="398" spans="9:11" x14ac:dyDescent="0.25">
      <c r="I398" s="146"/>
      <c r="K398" s="145">
        <f>[5]STRADDLES!$I424</f>
        <v>0</v>
      </c>
    </row>
    <row r="399" spans="9:11" x14ac:dyDescent="0.25">
      <c r="I399" s="146"/>
      <c r="K399" s="145">
        <f>[5]STRADDLES!$I425</f>
        <v>0</v>
      </c>
    </row>
    <row r="400" spans="9:11" x14ac:dyDescent="0.25">
      <c r="I400" s="146"/>
      <c r="K400" s="145">
        <f>[5]STRADDLES!$I426</f>
        <v>0</v>
      </c>
    </row>
    <row r="401" spans="9:11" x14ac:dyDescent="0.25">
      <c r="I401" s="146"/>
      <c r="K401" s="145">
        <f>[5]STRADDLES!$I427</f>
        <v>0</v>
      </c>
    </row>
    <row r="402" spans="9:11" x14ac:dyDescent="0.25">
      <c r="I402" s="146"/>
      <c r="K402" s="145">
        <f>[5]STRADDLES!$I428</f>
        <v>0</v>
      </c>
    </row>
    <row r="403" spans="9:11" x14ac:dyDescent="0.25">
      <c r="I403" s="146"/>
      <c r="K403" s="145">
        <f>[5]STRADDLES!$I429</f>
        <v>0</v>
      </c>
    </row>
    <row r="404" spans="9:11" x14ac:dyDescent="0.25">
      <c r="I404" s="146"/>
      <c r="K404" s="145">
        <f>[5]STRADDLES!$I430</f>
        <v>0</v>
      </c>
    </row>
    <row r="405" spans="9:11" x14ac:dyDescent="0.25">
      <c r="I405" s="146"/>
      <c r="K405" s="145">
        <f>[5]STRADDLES!$I431</f>
        <v>0</v>
      </c>
    </row>
    <row r="406" spans="9:11" x14ac:dyDescent="0.25">
      <c r="I406" s="146"/>
      <c r="K406" s="145">
        <f>[5]STRADDLES!$I432</f>
        <v>0</v>
      </c>
    </row>
    <row r="407" spans="9:11" x14ac:dyDescent="0.25">
      <c r="I407" s="146"/>
      <c r="K407" s="145">
        <f>[5]STRADDLES!$I433</f>
        <v>0</v>
      </c>
    </row>
    <row r="408" spans="9:11" x14ac:dyDescent="0.25">
      <c r="I408" s="146"/>
      <c r="K408" s="145">
        <f>[5]STRADDLES!$I434</f>
        <v>0</v>
      </c>
    </row>
    <row r="409" spans="9:11" x14ac:dyDescent="0.25">
      <c r="I409" s="146"/>
      <c r="K409" s="145">
        <f>[5]STRADDLES!$I435</f>
        <v>0</v>
      </c>
    </row>
    <row r="410" spans="9:11" x14ac:dyDescent="0.25">
      <c r="I410" s="146"/>
      <c r="K410" s="145">
        <f>[5]STRADDLES!$I436</f>
        <v>0</v>
      </c>
    </row>
    <row r="411" spans="9:11" x14ac:dyDescent="0.25">
      <c r="I411" s="146"/>
      <c r="K411" s="145">
        <f>[5]STRADDLES!$I437</f>
        <v>0</v>
      </c>
    </row>
    <row r="412" spans="9:11" x14ac:dyDescent="0.25">
      <c r="I412" s="146"/>
      <c r="K412" s="145">
        <f>[5]STRADDLES!$I438</f>
        <v>0</v>
      </c>
    </row>
    <row r="413" spans="9:11" x14ac:dyDescent="0.25">
      <c r="I413" s="146"/>
      <c r="K413" s="145">
        <f>[5]STRADDLES!$I439</f>
        <v>0</v>
      </c>
    </row>
    <row r="414" spans="9:11" x14ac:dyDescent="0.25">
      <c r="I414" s="146"/>
      <c r="K414" s="145">
        <f>[5]STRADDLES!$I440</f>
        <v>0</v>
      </c>
    </row>
    <row r="415" spans="9:11" x14ac:dyDescent="0.25">
      <c r="I415" s="146"/>
      <c r="K415" s="145">
        <f>[5]STRADDLES!$I441</f>
        <v>0</v>
      </c>
    </row>
    <row r="416" spans="9:11" x14ac:dyDescent="0.25">
      <c r="I416" s="146"/>
      <c r="K416" s="145">
        <f>[5]STRADDLES!$I442</f>
        <v>0</v>
      </c>
    </row>
    <row r="417" spans="9:11" x14ac:dyDescent="0.25">
      <c r="I417" s="146"/>
      <c r="K417" s="145">
        <f>[5]STRADDLES!$I443</f>
        <v>0</v>
      </c>
    </row>
    <row r="418" spans="9:11" x14ac:dyDescent="0.25">
      <c r="I418" s="146"/>
      <c r="K418" s="145">
        <f>[5]STRADDLES!$I444</f>
        <v>0</v>
      </c>
    </row>
    <row r="419" spans="9:11" x14ac:dyDescent="0.25">
      <c r="I419" s="146"/>
      <c r="K419" s="145">
        <f>[5]STRADDLES!$I445</f>
        <v>0</v>
      </c>
    </row>
    <row r="420" spans="9:11" x14ac:dyDescent="0.25">
      <c r="I420" s="146"/>
      <c r="K420" s="145">
        <f>[5]STRADDLES!$I446</f>
        <v>0</v>
      </c>
    </row>
    <row r="421" spans="9:11" x14ac:dyDescent="0.25">
      <c r="I421" s="146"/>
      <c r="K421" s="145">
        <f>[5]STRADDLES!$I447</f>
        <v>0</v>
      </c>
    </row>
    <row r="422" spans="9:11" x14ac:dyDescent="0.25">
      <c r="I422" s="146"/>
      <c r="K422" s="145">
        <f>[5]STRADDLES!$I448</f>
        <v>0</v>
      </c>
    </row>
    <row r="423" spans="9:11" x14ac:dyDescent="0.25">
      <c r="I423" s="146"/>
      <c r="K423" s="145">
        <f>[5]STRADDLES!$I449</f>
        <v>0</v>
      </c>
    </row>
    <row r="424" spans="9:11" x14ac:dyDescent="0.25">
      <c r="I424" s="146"/>
      <c r="K424" s="145">
        <f>[5]STRADDLES!$I450</f>
        <v>0</v>
      </c>
    </row>
    <row r="425" spans="9:11" x14ac:dyDescent="0.25">
      <c r="I425" s="146"/>
      <c r="K425" s="145">
        <f>[5]STRADDLES!$I451</f>
        <v>0</v>
      </c>
    </row>
    <row r="426" spans="9:11" x14ac:dyDescent="0.25">
      <c r="I426" s="146"/>
      <c r="K426" s="145">
        <f>[5]STRADDLES!$I452</f>
        <v>0</v>
      </c>
    </row>
    <row r="427" spans="9:11" x14ac:dyDescent="0.25">
      <c r="I427" s="146"/>
      <c r="K427" s="145">
        <f>[5]STRADDLES!$I453</f>
        <v>0</v>
      </c>
    </row>
    <row r="428" spans="9:11" x14ac:dyDescent="0.25">
      <c r="I428" s="146"/>
      <c r="K428" s="145">
        <f>[5]STRADDLES!$I454</f>
        <v>0</v>
      </c>
    </row>
    <row r="429" spans="9:11" x14ac:dyDescent="0.25">
      <c r="I429" s="146"/>
      <c r="K429" s="145">
        <f>[5]STRADDLES!$I455</f>
        <v>0</v>
      </c>
    </row>
    <row r="430" spans="9:11" x14ac:dyDescent="0.25">
      <c r="I430" s="146"/>
      <c r="K430" s="145">
        <f>[5]STRADDLES!$I456</f>
        <v>0</v>
      </c>
    </row>
    <row r="431" spans="9:11" x14ac:dyDescent="0.25">
      <c r="I431" s="146"/>
      <c r="K431" s="145">
        <f>[5]STRADDLES!$I457</f>
        <v>0</v>
      </c>
    </row>
    <row r="432" spans="9:11" x14ac:dyDescent="0.25">
      <c r="I432" s="146"/>
      <c r="K432" s="145">
        <f>[5]STRADDLES!$I458</f>
        <v>0</v>
      </c>
    </row>
    <row r="433" spans="9:11" x14ac:dyDescent="0.25">
      <c r="I433" s="146"/>
      <c r="K433" s="145">
        <f>[5]STRADDLES!$I459</f>
        <v>0</v>
      </c>
    </row>
    <row r="434" spans="9:11" x14ac:dyDescent="0.25">
      <c r="I434" s="146"/>
      <c r="K434" s="145">
        <f>[5]STRADDLES!$I460</f>
        <v>0</v>
      </c>
    </row>
    <row r="435" spans="9:11" x14ac:dyDescent="0.25">
      <c r="I435" s="146"/>
      <c r="K435" s="145">
        <f>[5]STRADDLES!$I461</f>
        <v>0</v>
      </c>
    </row>
    <row r="436" spans="9:11" x14ac:dyDescent="0.25">
      <c r="I436" s="146"/>
      <c r="K436" s="145">
        <f>[5]STRADDLES!$I462</f>
        <v>0</v>
      </c>
    </row>
    <row r="437" spans="9:11" x14ac:dyDescent="0.25">
      <c r="I437" s="146"/>
      <c r="K437" s="145">
        <f>[5]STRADDLES!$I463</f>
        <v>0</v>
      </c>
    </row>
    <row r="438" spans="9:11" x14ac:dyDescent="0.25">
      <c r="I438" s="146"/>
      <c r="K438" s="145">
        <f>[5]STRADDLES!$I464</f>
        <v>0</v>
      </c>
    </row>
    <row r="439" spans="9:11" x14ac:dyDescent="0.25">
      <c r="I439" s="146"/>
      <c r="K439" s="145">
        <f>[5]STRADDLES!$I465</f>
        <v>0</v>
      </c>
    </row>
    <row r="440" spans="9:11" x14ac:dyDescent="0.25">
      <c r="I440" s="146"/>
      <c r="K440" s="145">
        <f>[5]STRADDLES!$I466</f>
        <v>0</v>
      </c>
    </row>
    <row r="441" spans="9:11" x14ac:dyDescent="0.25">
      <c r="I441" s="146"/>
      <c r="K441" s="145">
        <f>[5]STRADDLES!$I467</f>
        <v>0</v>
      </c>
    </row>
    <row r="442" spans="9:11" x14ac:dyDescent="0.25">
      <c r="I442" s="146"/>
      <c r="K442" s="145">
        <f>[5]STRADDLES!$I468</f>
        <v>0</v>
      </c>
    </row>
    <row r="443" spans="9:11" x14ac:dyDescent="0.25">
      <c r="I443" s="146"/>
      <c r="K443" s="145">
        <f>[5]STRADDLES!$I469</f>
        <v>0</v>
      </c>
    </row>
    <row r="444" spans="9:11" x14ac:dyDescent="0.25">
      <c r="I444" s="146"/>
      <c r="K444" s="145">
        <f>[5]STRADDLES!$I470</f>
        <v>0</v>
      </c>
    </row>
    <row r="445" spans="9:11" x14ac:dyDescent="0.25">
      <c r="I445" s="146"/>
      <c r="K445" s="145">
        <f>[5]STRADDLES!$I471</f>
        <v>0</v>
      </c>
    </row>
    <row r="446" spans="9:11" x14ac:dyDescent="0.25">
      <c r="I446" s="146"/>
      <c r="K446" s="145">
        <f>[5]STRADDLES!$I472</f>
        <v>0</v>
      </c>
    </row>
    <row r="447" spans="9:11" x14ac:dyDescent="0.25">
      <c r="I447" s="146"/>
      <c r="K447" s="145">
        <f>[5]STRADDLES!$I473</f>
        <v>0</v>
      </c>
    </row>
    <row r="448" spans="9:11" x14ac:dyDescent="0.25">
      <c r="I448" s="146"/>
      <c r="K448" s="145">
        <f>[5]STRADDLES!$I474</f>
        <v>0</v>
      </c>
    </row>
    <row r="449" spans="9:11" x14ac:dyDescent="0.25">
      <c r="I449" s="146"/>
      <c r="K449" s="145">
        <f>[5]STRADDLES!$I475</f>
        <v>0</v>
      </c>
    </row>
    <row r="450" spans="9:11" x14ac:dyDescent="0.25">
      <c r="I450" s="146"/>
      <c r="K450" s="145">
        <f>[5]STRADDLES!$I476</f>
        <v>0</v>
      </c>
    </row>
    <row r="451" spans="9:11" x14ac:dyDescent="0.25">
      <c r="I451" s="146"/>
      <c r="K451" s="145">
        <f>[5]STRADDLES!$I477</f>
        <v>0</v>
      </c>
    </row>
    <row r="452" spans="9:11" x14ac:dyDescent="0.25">
      <c r="I452" s="146"/>
      <c r="K452" s="145">
        <f>[5]STRADDLES!$I478</f>
        <v>0</v>
      </c>
    </row>
    <row r="453" spans="9:11" x14ac:dyDescent="0.25">
      <c r="I453" s="146"/>
      <c r="K453" s="145">
        <f>[5]STRADDLES!$I479</f>
        <v>0</v>
      </c>
    </row>
    <row r="454" spans="9:11" x14ac:dyDescent="0.25">
      <c r="I454" s="146"/>
      <c r="K454" s="145">
        <f>[5]STRADDLES!$I480</f>
        <v>0</v>
      </c>
    </row>
    <row r="455" spans="9:11" x14ac:dyDescent="0.25">
      <c r="I455" s="146"/>
      <c r="K455" s="145">
        <f>[5]STRADDLES!$I481</f>
        <v>0</v>
      </c>
    </row>
    <row r="456" spans="9:11" x14ac:dyDescent="0.25">
      <c r="I456" s="146"/>
      <c r="K456" s="145">
        <f>[5]STRADDLES!$I482</f>
        <v>0</v>
      </c>
    </row>
    <row r="457" spans="9:11" x14ac:dyDescent="0.25">
      <c r="I457" s="146"/>
      <c r="K457" s="145">
        <f>[5]STRADDLES!$I483</f>
        <v>0</v>
      </c>
    </row>
    <row r="458" spans="9:11" x14ac:dyDescent="0.25">
      <c r="I458" s="146"/>
      <c r="K458" s="145">
        <f>[5]STRADDLES!$I484</f>
        <v>0</v>
      </c>
    </row>
    <row r="459" spans="9:11" x14ac:dyDescent="0.25">
      <c r="I459" s="146"/>
      <c r="K459" s="145">
        <f>[5]STRADDLES!$I485</f>
        <v>0</v>
      </c>
    </row>
    <row r="460" spans="9:11" x14ac:dyDescent="0.25">
      <c r="I460" s="146"/>
      <c r="K460" s="145">
        <f>[5]STRADDLES!$I486</f>
        <v>0</v>
      </c>
    </row>
    <row r="461" spans="9:11" x14ac:dyDescent="0.25">
      <c r="I461" s="146"/>
      <c r="K461" s="145">
        <f>[5]STRADDLES!$I487</f>
        <v>0</v>
      </c>
    </row>
    <row r="462" spans="9:11" x14ac:dyDescent="0.25">
      <c r="I462" s="146"/>
      <c r="K462" s="145">
        <f>[5]STRADDLES!$I488</f>
        <v>0</v>
      </c>
    </row>
    <row r="463" spans="9:11" x14ac:dyDescent="0.25">
      <c r="I463" s="146"/>
      <c r="K463" s="145">
        <f>[5]STRADDLES!$I489</f>
        <v>0</v>
      </c>
    </row>
    <row r="464" spans="9:11" x14ac:dyDescent="0.25">
      <c r="I464" s="146"/>
      <c r="K464" s="145">
        <f>[5]STRADDLES!$I490</f>
        <v>0</v>
      </c>
    </row>
    <row r="465" spans="9:11" x14ac:dyDescent="0.25">
      <c r="I465" s="146"/>
      <c r="K465" s="145">
        <f>[5]STRADDLES!$I491</f>
        <v>0</v>
      </c>
    </row>
    <row r="466" spans="9:11" x14ac:dyDescent="0.25">
      <c r="I466" s="146"/>
      <c r="K466" s="145">
        <f>[5]STRADDLES!$I492</f>
        <v>0</v>
      </c>
    </row>
    <row r="467" spans="9:11" x14ac:dyDescent="0.25">
      <c r="I467" s="146"/>
      <c r="K467" s="145">
        <f>[5]STRADDLES!$I493</f>
        <v>0</v>
      </c>
    </row>
    <row r="468" spans="9:11" x14ac:dyDescent="0.25">
      <c r="I468" s="146"/>
      <c r="K468" s="145">
        <f>[5]STRADDLES!$I494</f>
        <v>0</v>
      </c>
    </row>
    <row r="469" spans="9:11" x14ac:dyDescent="0.25">
      <c r="I469" s="146"/>
      <c r="K469" s="145">
        <f>[5]STRADDLES!$I495</f>
        <v>0</v>
      </c>
    </row>
    <row r="470" spans="9:11" x14ac:dyDescent="0.25">
      <c r="I470" s="146"/>
      <c r="K470" s="145">
        <f>[5]STRADDLES!$I496</f>
        <v>0</v>
      </c>
    </row>
    <row r="471" spans="9:11" x14ac:dyDescent="0.25">
      <c r="I471" s="146"/>
      <c r="K471" s="145">
        <f>[5]STRADDLES!$I497</f>
        <v>0</v>
      </c>
    </row>
    <row r="472" spans="9:11" x14ac:dyDescent="0.25">
      <c r="I472" s="146"/>
      <c r="K472" s="145">
        <f>[5]STRADDLES!$I498</f>
        <v>0</v>
      </c>
    </row>
    <row r="473" spans="9:11" x14ac:dyDescent="0.25">
      <c r="I473" s="146"/>
      <c r="K473" s="145">
        <f>[5]STRADDLES!$I499</f>
        <v>0</v>
      </c>
    </row>
    <row r="474" spans="9:11" x14ac:dyDescent="0.25">
      <c r="I474" s="146"/>
      <c r="K474" s="145">
        <f>[5]STRADDLES!$I500</f>
        <v>0</v>
      </c>
    </row>
    <row r="475" spans="9:11" x14ac:dyDescent="0.25">
      <c r="I475" s="146"/>
      <c r="K475" s="145">
        <f>[5]STRADDLES!$I501</f>
        <v>0</v>
      </c>
    </row>
    <row r="476" spans="9:11" x14ac:dyDescent="0.25">
      <c r="I476" s="146"/>
      <c r="K476" s="145">
        <f>[5]STRADDLES!$I502</f>
        <v>0</v>
      </c>
    </row>
    <row r="477" spans="9:11" x14ac:dyDescent="0.25">
      <c r="I477" s="146"/>
      <c r="K477" s="145">
        <f>[5]STRADDLES!$I503</f>
        <v>0</v>
      </c>
    </row>
    <row r="478" spans="9:11" x14ac:dyDescent="0.25">
      <c r="I478" s="146"/>
      <c r="K478" s="145">
        <f>[5]STRADDLES!$I504</f>
        <v>0</v>
      </c>
    </row>
    <row r="479" spans="9:11" x14ac:dyDescent="0.25">
      <c r="I479" s="146"/>
      <c r="K479" s="145">
        <f>[5]STRADDLES!$I505</f>
        <v>0</v>
      </c>
    </row>
    <row r="480" spans="9:11" x14ac:dyDescent="0.25">
      <c r="I480" s="146"/>
      <c r="K480" s="145">
        <f>[5]STRADDLES!$I506</f>
        <v>0</v>
      </c>
    </row>
    <row r="481" spans="9:11" x14ac:dyDescent="0.25">
      <c r="I481" s="146"/>
      <c r="K481" s="145">
        <f>[5]STRADDLES!$I507</f>
        <v>0</v>
      </c>
    </row>
    <row r="482" spans="9:11" x14ac:dyDescent="0.25">
      <c r="I482" s="146"/>
      <c r="K482" s="145">
        <f>[5]STRADDLES!$I508</f>
        <v>0</v>
      </c>
    </row>
    <row r="483" spans="9:11" x14ac:dyDescent="0.25">
      <c r="K483" s="145">
        <f>[5]STRADDLES!$I509</f>
        <v>0</v>
      </c>
    </row>
    <row r="484" spans="9:11" x14ac:dyDescent="0.25">
      <c r="K484" s="145">
        <f>[5]STRADDLES!$I510</f>
        <v>0</v>
      </c>
    </row>
  </sheetData>
  <phoneticPr fontId="1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B27" sqref="B27"/>
    </sheetView>
  </sheetViews>
  <sheetFormatPr defaultRowHeight="13.2" x14ac:dyDescent="0.25"/>
  <cols>
    <col min="1" max="3" width="9.109375" style="86" customWidth="1"/>
  </cols>
  <sheetData>
    <row r="1" spans="1:3" ht="13.8" thickBot="1" x14ac:dyDescent="0.3">
      <c r="A1" s="91"/>
      <c r="B1" s="91"/>
      <c r="C1" s="91"/>
    </row>
    <row r="2" spans="1:3" x14ac:dyDescent="0.25">
      <c r="A2" s="92" t="s">
        <v>106</v>
      </c>
      <c r="B2" s="93"/>
      <c r="C2" s="94"/>
    </row>
    <row r="3" spans="1:3" x14ac:dyDescent="0.25">
      <c r="A3" s="95" t="s">
        <v>107</v>
      </c>
      <c r="B3" s="96"/>
      <c r="C3" s="97"/>
    </row>
    <row r="4" spans="1:3" x14ac:dyDescent="0.25">
      <c r="A4" s="98"/>
      <c r="B4" s="99" t="s">
        <v>108</v>
      </c>
      <c r="C4" s="100" t="s">
        <v>109</v>
      </c>
    </row>
    <row r="5" spans="1:3" x14ac:dyDescent="0.25">
      <c r="A5" s="101" t="s">
        <v>110</v>
      </c>
      <c r="B5" s="102" t="s">
        <v>111</v>
      </c>
      <c r="C5" s="103" t="s">
        <v>111</v>
      </c>
    </row>
    <row r="6" spans="1:3" ht="13.8" thickBot="1" x14ac:dyDescent="0.3">
      <c r="A6" s="104" t="s">
        <v>112</v>
      </c>
      <c r="B6" s="105" t="s">
        <v>113</v>
      </c>
      <c r="C6" s="106" t="s">
        <v>113</v>
      </c>
    </row>
    <row r="7" spans="1:3" x14ac:dyDescent="0.25">
      <c r="A7" s="107">
        <v>35431</v>
      </c>
      <c r="B7" s="108">
        <v>35423</v>
      </c>
      <c r="C7" s="109">
        <v>35422</v>
      </c>
    </row>
    <row r="8" spans="1:3" x14ac:dyDescent="0.25">
      <c r="A8" s="110">
        <v>35462</v>
      </c>
      <c r="B8" s="111">
        <v>35457</v>
      </c>
      <c r="C8" s="112">
        <v>35454</v>
      </c>
    </row>
    <row r="9" spans="1:3" x14ac:dyDescent="0.25">
      <c r="A9" s="110">
        <v>35490</v>
      </c>
      <c r="B9" s="111">
        <v>35485</v>
      </c>
      <c r="C9" s="112">
        <v>35482</v>
      </c>
    </row>
    <row r="10" spans="1:3" x14ac:dyDescent="0.25">
      <c r="A10" s="110">
        <v>35521</v>
      </c>
      <c r="B10" s="111">
        <v>35513</v>
      </c>
      <c r="C10" s="112">
        <v>35510</v>
      </c>
    </row>
    <row r="11" spans="1:3" x14ac:dyDescent="0.25">
      <c r="A11" s="110">
        <v>35551</v>
      </c>
      <c r="B11" s="111">
        <v>35544</v>
      </c>
      <c r="C11" s="112">
        <v>35543</v>
      </c>
    </row>
    <row r="12" spans="1:3" x14ac:dyDescent="0.25">
      <c r="A12" s="110">
        <v>35582</v>
      </c>
      <c r="B12" s="111">
        <v>35578</v>
      </c>
      <c r="C12" s="112">
        <v>35577</v>
      </c>
    </row>
    <row r="13" spans="1:3" x14ac:dyDescent="0.25">
      <c r="A13" s="110">
        <v>35612</v>
      </c>
      <c r="B13" s="111">
        <v>35607</v>
      </c>
      <c r="C13" s="112">
        <v>35606</v>
      </c>
    </row>
    <row r="14" spans="1:3" x14ac:dyDescent="0.25">
      <c r="A14" s="110">
        <v>35643</v>
      </c>
      <c r="B14" s="111">
        <v>35640</v>
      </c>
      <c r="C14" s="112">
        <v>35639</v>
      </c>
    </row>
    <row r="15" spans="1:3" x14ac:dyDescent="0.25">
      <c r="A15" s="110">
        <v>35674</v>
      </c>
      <c r="B15" s="111">
        <v>35669</v>
      </c>
      <c r="C15" s="112">
        <v>35668</v>
      </c>
    </row>
    <row r="16" spans="1:3" x14ac:dyDescent="0.25">
      <c r="A16" s="110">
        <v>35704</v>
      </c>
      <c r="B16" s="111">
        <v>35699</v>
      </c>
      <c r="C16" s="112">
        <v>35698</v>
      </c>
    </row>
    <row r="17" spans="1:3" x14ac:dyDescent="0.25">
      <c r="A17" s="110">
        <v>35735</v>
      </c>
      <c r="B17" s="111">
        <v>35732</v>
      </c>
      <c r="C17" s="112">
        <v>35731</v>
      </c>
    </row>
    <row r="18" spans="1:3" x14ac:dyDescent="0.25">
      <c r="A18" s="110">
        <v>35765</v>
      </c>
      <c r="B18" s="111">
        <v>35758</v>
      </c>
      <c r="C18" s="112">
        <v>35755</v>
      </c>
    </row>
    <row r="19" spans="1:3" x14ac:dyDescent="0.25">
      <c r="A19" s="110">
        <v>35796</v>
      </c>
      <c r="B19" s="111">
        <v>35793</v>
      </c>
      <c r="C19" s="112">
        <v>35790</v>
      </c>
    </row>
    <row r="20" spans="1:3" x14ac:dyDescent="0.25">
      <c r="A20" s="110">
        <v>35827</v>
      </c>
      <c r="B20" s="111">
        <v>35823</v>
      </c>
      <c r="C20" s="112">
        <v>35822</v>
      </c>
    </row>
    <row r="21" spans="1:3" x14ac:dyDescent="0.25">
      <c r="A21" s="110">
        <v>35855</v>
      </c>
      <c r="B21" s="111">
        <v>35851</v>
      </c>
      <c r="C21" s="112">
        <v>35850</v>
      </c>
    </row>
    <row r="22" spans="1:3" x14ac:dyDescent="0.25">
      <c r="A22" s="110">
        <v>35886</v>
      </c>
      <c r="B22" s="111">
        <v>35881</v>
      </c>
      <c r="C22" s="112">
        <v>35880</v>
      </c>
    </row>
    <row r="23" spans="1:3" x14ac:dyDescent="0.25">
      <c r="A23" s="110">
        <v>35916</v>
      </c>
      <c r="B23" s="111">
        <v>35913</v>
      </c>
      <c r="C23" s="112">
        <v>35912</v>
      </c>
    </row>
    <row r="24" spans="1:3" x14ac:dyDescent="0.25">
      <c r="A24" s="110">
        <v>35947</v>
      </c>
      <c r="B24" s="111">
        <v>35942</v>
      </c>
      <c r="C24" s="112">
        <v>35941</v>
      </c>
    </row>
    <row r="25" spans="1:3" x14ac:dyDescent="0.25">
      <c r="A25" s="110">
        <v>35977</v>
      </c>
      <c r="B25" s="111">
        <v>35972</v>
      </c>
      <c r="C25" s="112">
        <v>35971</v>
      </c>
    </row>
    <row r="26" spans="1:3" x14ac:dyDescent="0.25">
      <c r="A26" s="110">
        <v>36008</v>
      </c>
      <c r="B26" s="111">
        <v>36005</v>
      </c>
      <c r="C26" s="112">
        <v>36004</v>
      </c>
    </row>
    <row r="27" spans="1:3" x14ac:dyDescent="0.25">
      <c r="A27" s="110">
        <v>36039</v>
      </c>
      <c r="B27" s="111">
        <v>36034</v>
      </c>
      <c r="C27" s="112">
        <v>36033</v>
      </c>
    </row>
    <row r="28" spans="1:3" x14ac:dyDescent="0.25">
      <c r="A28" s="110">
        <v>36069</v>
      </c>
      <c r="B28" s="111">
        <v>36066</v>
      </c>
      <c r="C28" s="112">
        <v>36063</v>
      </c>
    </row>
    <row r="29" spans="1:3" x14ac:dyDescent="0.25">
      <c r="A29" s="110">
        <v>36100</v>
      </c>
      <c r="B29" s="111">
        <v>36096</v>
      </c>
      <c r="C29" s="112">
        <v>36095</v>
      </c>
    </row>
    <row r="30" spans="1:3" x14ac:dyDescent="0.25">
      <c r="A30" s="110">
        <v>36130</v>
      </c>
      <c r="B30" s="111">
        <v>36124</v>
      </c>
      <c r="C30" s="112">
        <v>36123</v>
      </c>
    </row>
    <row r="31" spans="1:3" x14ac:dyDescent="0.25">
      <c r="A31" s="110">
        <v>36161</v>
      </c>
      <c r="B31" s="111">
        <v>36158</v>
      </c>
      <c r="C31" s="112">
        <v>36157</v>
      </c>
    </row>
    <row r="32" spans="1:3" x14ac:dyDescent="0.25">
      <c r="A32" s="110">
        <v>36192</v>
      </c>
      <c r="B32" s="111">
        <v>36187</v>
      </c>
      <c r="C32" s="112">
        <v>36186</v>
      </c>
    </row>
    <row r="33" spans="1:3" x14ac:dyDescent="0.25">
      <c r="A33" s="110">
        <v>36220</v>
      </c>
      <c r="B33" s="111">
        <v>36215</v>
      </c>
      <c r="C33" s="112">
        <v>36214</v>
      </c>
    </row>
    <row r="34" spans="1:3" x14ac:dyDescent="0.25">
      <c r="A34" s="110">
        <v>36251</v>
      </c>
      <c r="B34" s="111">
        <v>36248</v>
      </c>
      <c r="C34" s="112">
        <v>36245</v>
      </c>
    </row>
    <row r="35" spans="1:3" x14ac:dyDescent="0.25">
      <c r="A35" s="110">
        <v>36281</v>
      </c>
      <c r="B35" s="111">
        <v>36278</v>
      </c>
      <c r="C35" s="112">
        <v>36277</v>
      </c>
    </row>
    <row r="36" spans="1:3" x14ac:dyDescent="0.25">
      <c r="A36" s="110">
        <v>36312</v>
      </c>
      <c r="B36" s="111">
        <v>36306</v>
      </c>
      <c r="C36" s="112">
        <v>36305</v>
      </c>
    </row>
    <row r="37" spans="1:3" x14ac:dyDescent="0.25">
      <c r="A37" s="110">
        <v>36342</v>
      </c>
      <c r="B37" s="111">
        <v>36339</v>
      </c>
      <c r="C37" s="112">
        <v>36336</v>
      </c>
    </row>
    <row r="38" spans="1:3" x14ac:dyDescent="0.25">
      <c r="A38" s="110">
        <v>36373</v>
      </c>
      <c r="B38" s="111">
        <v>36369</v>
      </c>
      <c r="C38" s="112">
        <v>36368</v>
      </c>
    </row>
    <row r="39" spans="1:3" x14ac:dyDescent="0.25">
      <c r="A39" s="110">
        <v>36404</v>
      </c>
      <c r="B39" s="111">
        <v>36399</v>
      </c>
      <c r="C39" s="112">
        <v>36398</v>
      </c>
    </row>
    <row r="40" spans="1:3" x14ac:dyDescent="0.25">
      <c r="A40" s="110">
        <v>36434</v>
      </c>
      <c r="B40" s="111">
        <v>36431</v>
      </c>
      <c r="C40" s="112">
        <v>36430</v>
      </c>
    </row>
    <row r="41" spans="1:3" x14ac:dyDescent="0.25">
      <c r="A41" s="110">
        <v>36465</v>
      </c>
      <c r="B41" s="111">
        <v>36460</v>
      </c>
      <c r="C41" s="112">
        <v>36459</v>
      </c>
    </row>
    <row r="42" spans="1:3" x14ac:dyDescent="0.25">
      <c r="A42" s="110">
        <v>36495</v>
      </c>
      <c r="B42" s="111">
        <v>36488</v>
      </c>
      <c r="C42" s="112">
        <v>36487</v>
      </c>
    </row>
    <row r="43" spans="1:3" x14ac:dyDescent="0.25">
      <c r="A43" s="110">
        <v>36526</v>
      </c>
      <c r="B43" s="111">
        <v>36522</v>
      </c>
      <c r="C43" s="112">
        <v>36522</v>
      </c>
    </row>
    <row r="44" spans="1:3" x14ac:dyDescent="0.25">
      <c r="A44" s="110">
        <v>36557</v>
      </c>
      <c r="B44" s="111">
        <v>36552</v>
      </c>
      <c r="C44" s="112">
        <v>36551</v>
      </c>
    </row>
    <row r="45" spans="1:3" x14ac:dyDescent="0.25">
      <c r="A45" s="110">
        <v>36586</v>
      </c>
      <c r="B45" s="111">
        <v>36581</v>
      </c>
      <c r="C45" s="112">
        <v>36580</v>
      </c>
    </row>
    <row r="46" spans="1:3" x14ac:dyDescent="0.25">
      <c r="A46" s="110">
        <v>36617</v>
      </c>
      <c r="B46" s="111">
        <v>36614</v>
      </c>
      <c r="C46" s="112">
        <v>36613</v>
      </c>
    </row>
    <row r="47" spans="1:3" x14ac:dyDescent="0.25">
      <c r="A47" s="110">
        <v>36647</v>
      </c>
      <c r="B47" s="111">
        <v>36642</v>
      </c>
      <c r="C47" s="112">
        <v>36641</v>
      </c>
    </row>
    <row r="48" spans="1:3" x14ac:dyDescent="0.25">
      <c r="A48" s="110">
        <v>36678</v>
      </c>
      <c r="B48" s="111">
        <v>36672</v>
      </c>
      <c r="C48" s="112">
        <v>36671</v>
      </c>
    </row>
    <row r="49" spans="1:3" x14ac:dyDescent="0.25">
      <c r="A49" s="110">
        <v>36708</v>
      </c>
      <c r="B49" s="111">
        <v>36705</v>
      </c>
      <c r="C49" s="112">
        <v>36704</v>
      </c>
    </row>
    <row r="50" spans="1:3" x14ac:dyDescent="0.25">
      <c r="A50" s="110">
        <v>36739</v>
      </c>
      <c r="B50" s="111">
        <v>36734</v>
      </c>
      <c r="C50" s="112">
        <v>36733</v>
      </c>
    </row>
    <row r="51" spans="1:3" x14ac:dyDescent="0.25">
      <c r="A51" s="110">
        <v>36770</v>
      </c>
      <c r="B51" s="111">
        <v>36767</v>
      </c>
      <c r="C51" s="112">
        <v>36766</v>
      </c>
    </row>
    <row r="52" spans="1:3" x14ac:dyDescent="0.25">
      <c r="A52" s="110">
        <v>36800</v>
      </c>
      <c r="B52" s="111">
        <v>36796</v>
      </c>
      <c r="C52" s="112">
        <v>36795</v>
      </c>
    </row>
    <row r="53" spans="1:3" x14ac:dyDescent="0.25">
      <c r="A53" s="110">
        <v>36831</v>
      </c>
      <c r="B53" s="111">
        <v>36826</v>
      </c>
      <c r="C53" s="112">
        <v>36826</v>
      </c>
    </row>
    <row r="54" spans="1:3" x14ac:dyDescent="0.25">
      <c r="A54" s="110">
        <v>36861</v>
      </c>
      <c r="B54" s="111">
        <v>36858</v>
      </c>
      <c r="C54" s="112">
        <v>36857</v>
      </c>
    </row>
    <row r="55" spans="1:3" x14ac:dyDescent="0.25">
      <c r="A55" s="110">
        <v>36892</v>
      </c>
      <c r="B55" s="111">
        <v>36887</v>
      </c>
      <c r="C55" s="112">
        <v>36886</v>
      </c>
    </row>
    <row r="56" spans="1:3" x14ac:dyDescent="0.25">
      <c r="A56" s="110">
        <v>36923</v>
      </c>
      <c r="B56" s="111">
        <v>36920</v>
      </c>
      <c r="C56" s="112">
        <v>36917</v>
      </c>
    </row>
    <row r="57" spans="1:3" x14ac:dyDescent="0.25">
      <c r="A57" s="110">
        <v>36951</v>
      </c>
      <c r="B57" s="111">
        <v>36948</v>
      </c>
      <c r="C57" s="112">
        <v>36945</v>
      </c>
    </row>
    <row r="58" spans="1:3" x14ac:dyDescent="0.25">
      <c r="A58" s="110">
        <v>36982</v>
      </c>
      <c r="B58" s="111">
        <v>36978</v>
      </c>
      <c r="C58" s="112">
        <v>36977</v>
      </c>
    </row>
    <row r="59" spans="1:3" x14ac:dyDescent="0.25">
      <c r="A59" s="110">
        <v>37012</v>
      </c>
      <c r="B59" s="111">
        <v>37007</v>
      </c>
      <c r="C59" s="112">
        <v>37006</v>
      </c>
    </row>
    <row r="60" spans="1:3" x14ac:dyDescent="0.25">
      <c r="A60" s="110">
        <v>37043</v>
      </c>
      <c r="B60" s="111">
        <v>37040</v>
      </c>
      <c r="C60" s="112">
        <v>37036</v>
      </c>
    </row>
    <row r="61" spans="1:3" x14ac:dyDescent="0.25">
      <c r="A61" s="110">
        <v>37073</v>
      </c>
      <c r="B61" s="111">
        <v>37069</v>
      </c>
      <c r="C61" s="112">
        <v>37068</v>
      </c>
    </row>
    <row r="62" spans="1:3" x14ac:dyDescent="0.25">
      <c r="A62" s="110">
        <v>37104</v>
      </c>
      <c r="B62" s="111">
        <v>37099</v>
      </c>
      <c r="C62" s="112">
        <v>37098</v>
      </c>
    </row>
    <row r="63" spans="1:3" x14ac:dyDescent="0.25">
      <c r="A63" s="110">
        <v>37135</v>
      </c>
      <c r="B63" s="111">
        <v>37132</v>
      </c>
      <c r="C63" s="112">
        <v>37131</v>
      </c>
    </row>
    <row r="64" spans="1:3" x14ac:dyDescent="0.25">
      <c r="A64" s="110">
        <v>37165</v>
      </c>
      <c r="B64" s="111">
        <v>37160</v>
      </c>
      <c r="C64" s="112">
        <v>37159</v>
      </c>
    </row>
    <row r="65" spans="1:3" x14ac:dyDescent="0.25">
      <c r="A65" s="110">
        <v>37196</v>
      </c>
      <c r="B65" s="111">
        <v>37193</v>
      </c>
      <c r="C65" s="112">
        <v>37190</v>
      </c>
    </row>
    <row r="66" spans="1:3" x14ac:dyDescent="0.25">
      <c r="A66" s="110">
        <v>37226</v>
      </c>
      <c r="B66" s="111">
        <v>37223</v>
      </c>
      <c r="C66" s="112">
        <v>37222</v>
      </c>
    </row>
    <row r="67" spans="1:3" x14ac:dyDescent="0.25">
      <c r="A67" s="110">
        <v>37257</v>
      </c>
      <c r="B67" s="111">
        <v>37252</v>
      </c>
      <c r="C67" s="112">
        <v>37251</v>
      </c>
    </row>
    <row r="68" spans="1:3" x14ac:dyDescent="0.25">
      <c r="A68" s="110">
        <v>37288</v>
      </c>
      <c r="B68" s="111">
        <v>37285</v>
      </c>
      <c r="C68" s="112">
        <v>37284</v>
      </c>
    </row>
    <row r="69" spans="1:3" x14ac:dyDescent="0.25">
      <c r="A69" s="110">
        <v>37316</v>
      </c>
      <c r="B69" s="111">
        <v>37313</v>
      </c>
      <c r="C69" s="112">
        <v>37312</v>
      </c>
    </row>
    <row r="70" spans="1:3" x14ac:dyDescent="0.25">
      <c r="A70" s="110">
        <v>37347</v>
      </c>
      <c r="B70" s="111">
        <v>37341</v>
      </c>
      <c r="C70" s="112">
        <v>37340</v>
      </c>
    </row>
    <row r="71" spans="1:3" x14ac:dyDescent="0.25">
      <c r="A71" s="110">
        <v>37377</v>
      </c>
      <c r="B71" s="111">
        <v>37372</v>
      </c>
      <c r="C71" s="112">
        <v>37371</v>
      </c>
    </row>
    <row r="72" spans="1:3" x14ac:dyDescent="0.25">
      <c r="A72" s="110">
        <v>37408</v>
      </c>
      <c r="B72" s="111">
        <v>37405</v>
      </c>
      <c r="C72" s="112">
        <v>37404</v>
      </c>
    </row>
    <row r="73" spans="1:3" x14ac:dyDescent="0.25">
      <c r="A73" s="110">
        <v>37438</v>
      </c>
      <c r="B73" s="111">
        <v>37433</v>
      </c>
      <c r="C73" s="112">
        <v>37432</v>
      </c>
    </row>
    <row r="74" spans="1:3" x14ac:dyDescent="0.25">
      <c r="A74" s="110">
        <v>37469</v>
      </c>
      <c r="B74" s="111">
        <v>37466</v>
      </c>
      <c r="C74" s="112">
        <v>37463</v>
      </c>
    </row>
    <row r="75" spans="1:3" x14ac:dyDescent="0.25">
      <c r="A75" s="110">
        <v>37500</v>
      </c>
      <c r="B75" s="111">
        <v>37496</v>
      </c>
      <c r="C75" s="112">
        <v>37495</v>
      </c>
    </row>
    <row r="76" spans="1:3" x14ac:dyDescent="0.25">
      <c r="A76" s="110">
        <v>37530</v>
      </c>
      <c r="B76" s="111">
        <v>37525</v>
      </c>
      <c r="C76" s="112">
        <v>37524</v>
      </c>
    </row>
    <row r="77" spans="1:3" x14ac:dyDescent="0.25">
      <c r="A77" s="110">
        <v>37561</v>
      </c>
      <c r="B77" s="111">
        <v>37558</v>
      </c>
      <c r="C77" s="112">
        <v>37557</v>
      </c>
    </row>
    <row r="78" spans="1:3" x14ac:dyDescent="0.25">
      <c r="A78" s="110">
        <v>37591</v>
      </c>
      <c r="B78" s="111">
        <v>37586</v>
      </c>
      <c r="C78" s="112">
        <v>37585</v>
      </c>
    </row>
    <row r="79" spans="1:3" x14ac:dyDescent="0.25">
      <c r="A79" s="110">
        <v>37622</v>
      </c>
      <c r="B79" s="111">
        <v>37617</v>
      </c>
      <c r="C79" s="112">
        <v>37616</v>
      </c>
    </row>
    <row r="80" spans="1:3" x14ac:dyDescent="0.25">
      <c r="A80" s="110">
        <v>37653</v>
      </c>
      <c r="B80" s="111">
        <v>37650</v>
      </c>
      <c r="C80" s="112">
        <v>37649</v>
      </c>
    </row>
    <row r="81" spans="1:3" x14ac:dyDescent="0.25">
      <c r="A81" s="110">
        <v>37681</v>
      </c>
      <c r="B81" s="111">
        <v>37678</v>
      </c>
      <c r="C81" s="112">
        <v>37677</v>
      </c>
    </row>
    <row r="82" spans="1:3" x14ac:dyDescent="0.25">
      <c r="A82" s="110">
        <v>37712</v>
      </c>
      <c r="B82" s="111">
        <v>37707</v>
      </c>
      <c r="C82" s="112">
        <v>37706</v>
      </c>
    </row>
    <row r="83" spans="1:3" x14ac:dyDescent="0.25">
      <c r="A83" s="110">
        <v>37742</v>
      </c>
      <c r="B83" s="111">
        <v>37739</v>
      </c>
      <c r="C83" s="112">
        <v>37736</v>
      </c>
    </row>
    <row r="84" spans="1:3" x14ac:dyDescent="0.25">
      <c r="A84" s="110">
        <v>37773</v>
      </c>
      <c r="B84" s="111">
        <v>37769</v>
      </c>
      <c r="C84" s="112">
        <v>37768</v>
      </c>
    </row>
    <row r="85" spans="1:3" x14ac:dyDescent="0.25">
      <c r="A85" s="110">
        <v>37803</v>
      </c>
      <c r="B85" s="111">
        <v>37798</v>
      </c>
      <c r="C85" s="112">
        <v>37797</v>
      </c>
    </row>
    <row r="86" spans="1:3" x14ac:dyDescent="0.25">
      <c r="A86" s="110">
        <v>37834</v>
      </c>
      <c r="B86" s="111">
        <v>37831</v>
      </c>
      <c r="C86" s="112">
        <v>37830</v>
      </c>
    </row>
    <row r="87" spans="1:3" x14ac:dyDescent="0.25">
      <c r="A87" s="110">
        <v>37865</v>
      </c>
      <c r="B87" s="111">
        <v>37860</v>
      </c>
      <c r="C87" s="112">
        <v>37859</v>
      </c>
    </row>
    <row r="88" spans="1:3" x14ac:dyDescent="0.25">
      <c r="A88" s="110">
        <v>37895</v>
      </c>
      <c r="B88" s="111">
        <v>37890</v>
      </c>
      <c r="C88" s="112">
        <v>37889</v>
      </c>
    </row>
    <row r="89" spans="1:3" x14ac:dyDescent="0.25">
      <c r="A89" s="110">
        <v>37926</v>
      </c>
      <c r="B89" s="111">
        <v>37923</v>
      </c>
      <c r="C89" s="112">
        <v>37922</v>
      </c>
    </row>
    <row r="90" spans="1:3" x14ac:dyDescent="0.25">
      <c r="A90" s="110">
        <v>37956</v>
      </c>
      <c r="B90" s="111">
        <v>37950</v>
      </c>
      <c r="C90" s="112">
        <v>37949</v>
      </c>
    </row>
    <row r="91" spans="1:3" x14ac:dyDescent="0.25">
      <c r="A91" s="110">
        <v>37987</v>
      </c>
      <c r="B91" s="111">
        <v>37984</v>
      </c>
      <c r="C91" s="112">
        <v>37981</v>
      </c>
    </row>
    <row r="92" spans="1:3" x14ac:dyDescent="0.25">
      <c r="A92" s="110">
        <v>38018</v>
      </c>
      <c r="B92" s="111">
        <v>38014</v>
      </c>
      <c r="C92" s="112">
        <v>38013</v>
      </c>
    </row>
    <row r="93" spans="1:3" x14ac:dyDescent="0.25">
      <c r="A93" s="110">
        <v>38047</v>
      </c>
      <c r="B93" s="111">
        <v>38042</v>
      </c>
      <c r="C93" s="112">
        <v>38041</v>
      </c>
    </row>
    <row r="94" spans="1:3" x14ac:dyDescent="0.25">
      <c r="A94" s="110">
        <v>38078</v>
      </c>
      <c r="B94" s="111">
        <v>38075</v>
      </c>
      <c r="C94" s="112">
        <v>38072</v>
      </c>
    </row>
    <row r="95" spans="1:3" x14ac:dyDescent="0.25">
      <c r="A95" s="110">
        <v>38108</v>
      </c>
      <c r="B95" s="111">
        <v>38105</v>
      </c>
      <c r="C95" s="112">
        <v>38104</v>
      </c>
    </row>
    <row r="96" spans="1:3" x14ac:dyDescent="0.25">
      <c r="A96" s="110">
        <v>38139</v>
      </c>
      <c r="B96" s="111">
        <v>38133</v>
      </c>
      <c r="C96" s="112">
        <v>38132</v>
      </c>
    </row>
    <row r="97" spans="1:3" x14ac:dyDescent="0.25">
      <c r="A97" s="110">
        <v>38169</v>
      </c>
      <c r="B97" s="111">
        <v>38166</v>
      </c>
      <c r="C97" s="112">
        <v>38163</v>
      </c>
    </row>
    <row r="98" spans="1:3" x14ac:dyDescent="0.25">
      <c r="A98" s="110">
        <v>38200</v>
      </c>
      <c r="B98" s="111">
        <v>38196</v>
      </c>
      <c r="C98" s="112">
        <v>38195</v>
      </c>
    </row>
    <row r="99" spans="1:3" x14ac:dyDescent="0.25">
      <c r="A99" s="110">
        <v>38231</v>
      </c>
      <c r="B99" s="111">
        <v>38226</v>
      </c>
      <c r="C99" s="112">
        <v>38225</v>
      </c>
    </row>
    <row r="100" spans="1:3" x14ac:dyDescent="0.25">
      <c r="A100" s="110">
        <v>38261</v>
      </c>
      <c r="B100" s="111">
        <v>38258</v>
      </c>
      <c r="C100" s="112">
        <v>38257</v>
      </c>
    </row>
    <row r="101" spans="1:3" x14ac:dyDescent="0.25">
      <c r="A101" s="110">
        <v>38292</v>
      </c>
      <c r="B101" s="111">
        <v>38287</v>
      </c>
      <c r="C101" s="112">
        <v>38286</v>
      </c>
    </row>
    <row r="102" spans="1:3" x14ac:dyDescent="0.25">
      <c r="A102" s="110">
        <v>38322</v>
      </c>
      <c r="B102" s="111">
        <v>38317</v>
      </c>
      <c r="C102" s="112">
        <v>38315</v>
      </c>
    </row>
    <row r="103" spans="1:3" x14ac:dyDescent="0.25">
      <c r="A103" s="110">
        <v>38353</v>
      </c>
      <c r="B103" s="111">
        <v>38349</v>
      </c>
      <c r="C103" s="112">
        <v>38348</v>
      </c>
    </row>
    <row r="104" spans="1:3" x14ac:dyDescent="0.25">
      <c r="A104" s="110">
        <v>38384</v>
      </c>
      <c r="B104" s="111">
        <v>38379</v>
      </c>
      <c r="C104" s="112">
        <v>38378</v>
      </c>
    </row>
    <row r="105" spans="1:3" x14ac:dyDescent="0.25">
      <c r="A105" s="110">
        <v>38412</v>
      </c>
      <c r="B105" s="111">
        <v>38407</v>
      </c>
      <c r="C105" s="112">
        <v>38406</v>
      </c>
    </row>
    <row r="106" spans="1:3" x14ac:dyDescent="0.25">
      <c r="A106" s="110">
        <v>38443</v>
      </c>
      <c r="B106" s="111">
        <v>38440</v>
      </c>
      <c r="C106" s="112">
        <v>38439</v>
      </c>
    </row>
    <row r="107" spans="1:3" x14ac:dyDescent="0.25">
      <c r="A107" s="110">
        <v>38473</v>
      </c>
      <c r="B107" s="111">
        <v>38469</v>
      </c>
      <c r="C107" s="112">
        <v>38468</v>
      </c>
    </row>
    <row r="108" spans="1:3" x14ac:dyDescent="0.25">
      <c r="A108" s="110">
        <v>38504</v>
      </c>
      <c r="B108" s="111">
        <v>38498</v>
      </c>
      <c r="C108" s="112">
        <v>38497</v>
      </c>
    </row>
    <row r="109" spans="1:3" x14ac:dyDescent="0.25">
      <c r="A109" s="110">
        <v>38534</v>
      </c>
      <c r="B109" s="111">
        <v>38531</v>
      </c>
      <c r="C109" s="112">
        <v>38530</v>
      </c>
    </row>
    <row r="110" spans="1:3" x14ac:dyDescent="0.25">
      <c r="A110" s="110">
        <v>38565</v>
      </c>
      <c r="B110" s="111">
        <v>38560</v>
      </c>
      <c r="C110" s="112">
        <v>38559</v>
      </c>
    </row>
    <row r="111" spans="1:3" x14ac:dyDescent="0.25">
      <c r="A111" s="110">
        <v>38596</v>
      </c>
      <c r="B111" s="111">
        <v>38593</v>
      </c>
      <c r="C111" s="112">
        <v>38590</v>
      </c>
    </row>
    <row r="112" spans="1:3" x14ac:dyDescent="0.25">
      <c r="A112" s="110">
        <v>38626</v>
      </c>
      <c r="B112" s="111">
        <v>38623</v>
      </c>
      <c r="C112" s="112">
        <v>38622</v>
      </c>
    </row>
    <row r="113" spans="1:3" x14ac:dyDescent="0.25">
      <c r="A113" s="110">
        <v>38657</v>
      </c>
      <c r="B113" s="111">
        <v>38652</v>
      </c>
      <c r="C113" s="112">
        <v>38651</v>
      </c>
    </row>
    <row r="114" spans="1:3" x14ac:dyDescent="0.25">
      <c r="A114" s="110">
        <v>38687</v>
      </c>
      <c r="B114" s="111">
        <v>38684</v>
      </c>
      <c r="C114" s="112">
        <v>38681</v>
      </c>
    </row>
    <row r="115" spans="1:3" x14ac:dyDescent="0.25">
      <c r="A115" s="110">
        <v>38718</v>
      </c>
      <c r="B115" s="111">
        <v>38714</v>
      </c>
      <c r="C115" s="112">
        <v>38713</v>
      </c>
    </row>
    <row r="116" spans="1:3" x14ac:dyDescent="0.25">
      <c r="A116" s="110">
        <v>38749</v>
      </c>
      <c r="B116" s="111">
        <v>38744</v>
      </c>
      <c r="C116" s="112">
        <v>38743</v>
      </c>
    </row>
    <row r="117" spans="1:3" x14ac:dyDescent="0.25">
      <c r="A117" s="110">
        <v>38777</v>
      </c>
      <c r="B117" s="111">
        <v>38772</v>
      </c>
      <c r="C117" s="112">
        <v>38771</v>
      </c>
    </row>
    <row r="118" spans="1:3" x14ac:dyDescent="0.25">
      <c r="A118" s="110">
        <v>38808</v>
      </c>
      <c r="B118" s="111">
        <v>38805</v>
      </c>
      <c r="C118" s="112">
        <v>38804</v>
      </c>
    </row>
    <row r="119" spans="1:3" x14ac:dyDescent="0.25">
      <c r="A119" s="110">
        <v>38838</v>
      </c>
      <c r="B119" s="111">
        <v>38833</v>
      </c>
      <c r="C119" s="112">
        <v>38832</v>
      </c>
    </row>
    <row r="120" spans="1:3" x14ac:dyDescent="0.25">
      <c r="A120" s="110">
        <v>38869</v>
      </c>
      <c r="B120" s="111">
        <v>38863</v>
      </c>
      <c r="C120" s="112">
        <v>38862</v>
      </c>
    </row>
    <row r="121" spans="1:3" x14ac:dyDescent="0.25">
      <c r="A121" s="110">
        <v>38899</v>
      </c>
      <c r="B121" s="111">
        <v>38896</v>
      </c>
      <c r="C121" s="112">
        <v>38895</v>
      </c>
    </row>
    <row r="122" spans="1:3" x14ac:dyDescent="0.25">
      <c r="A122" s="110">
        <v>38930</v>
      </c>
      <c r="B122" s="111">
        <v>38925</v>
      </c>
      <c r="C122" s="112">
        <v>38924</v>
      </c>
    </row>
    <row r="123" spans="1:3" x14ac:dyDescent="0.25">
      <c r="A123" s="110">
        <v>38961</v>
      </c>
      <c r="B123" s="111">
        <v>38958</v>
      </c>
      <c r="C123" s="112">
        <v>38957</v>
      </c>
    </row>
    <row r="124" spans="1:3" x14ac:dyDescent="0.25">
      <c r="A124" s="110">
        <v>38991</v>
      </c>
      <c r="B124" s="111">
        <v>38987</v>
      </c>
      <c r="C124" s="112">
        <v>38986</v>
      </c>
    </row>
    <row r="125" spans="1:3" x14ac:dyDescent="0.25">
      <c r="A125" s="110">
        <v>39022</v>
      </c>
      <c r="B125" s="111">
        <v>39017</v>
      </c>
      <c r="C125" s="112">
        <v>39016</v>
      </c>
    </row>
    <row r="126" spans="1:3" x14ac:dyDescent="0.25">
      <c r="A126" s="110">
        <v>39052</v>
      </c>
      <c r="B126" s="111">
        <v>39049</v>
      </c>
      <c r="C126" s="112">
        <v>39048</v>
      </c>
    </row>
    <row r="127" spans="1:3" x14ac:dyDescent="0.25">
      <c r="A127" s="110">
        <v>39083</v>
      </c>
      <c r="B127" s="111">
        <v>39078</v>
      </c>
      <c r="C127" s="112">
        <v>39077</v>
      </c>
    </row>
    <row r="128" spans="1:3" x14ac:dyDescent="0.25">
      <c r="A128" s="110">
        <v>39114</v>
      </c>
      <c r="B128" s="111">
        <v>39111</v>
      </c>
      <c r="C128" s="112">
        <v>39108</v>
      </c>
    </row>
    <row r="129" spans="1:3" x14ac:dyDescent="0.25">
      <c r="A129" s="110">
        <v>39142</v>
      </c>
      <c r="B129" s="111">
        <v>39139</v>
      </c>
      <c r="C129" s="112">
        <v>39136</v>
      </c>
    </row>
    <row r="130" spans="1:3" x14ac:dyDescent="0.25">
      <c r="A130" s="110">
        <v>39173</v>
      </c>
      <c r="B130" s="111">
        <v>39169</v>
      </c>
      <c r="C130" s="112">
        <v>39168</v>
      </c>
    </row>
    <row r="131" spans="1:3" x14ac:dyDescent="0.25">
      <c r="A131" s="110">
        <v>39203</v>
      </c>
      <c r="B131" s="111">
        <v>39198</v>
      </c>
      <c r="C131" s="112">
        <v>39197</v>
      </c>
    </row>
    <row r="132" spans="1:3" x14ac:dyDescent="0.25">
      <c r="A132" s="110">
        <v>39234</v>
      </c>
      <c r="B132" s="111">
        <v>39231</v>
      </c>
      <c r="C132" s="112">
        <v>39227</v>
      </c>
    </row>
    <row r="133" spans="1:3" x14ac:dyDescent="0.25">
      <c r="A133" s="110">
        <v>39264</v>
      </c>
      <c r="B133" s="111">
        <v>39260</v>
      </c>
      <c r="C133" s="112">
        <v>39259</v>
      </c>
    </row>
    <row r="134" spans="1:3" x14ac:dyDescent="0.25">
      <c r="A134" s="110">
        <v>39295</v>
      </c>
      <c r="B134" s="111">
        <v>39290</v>
      </c>
      <c r="C134" s="112">
        <v>39289</v>
      </c>
    </row>
    <row r="135" spans="1:3" x14ac:dyDescent="0.25">
      <c r="A135" s="110">
        <v>39326</v>
      </c>
      <c r="B135" s="111">
        <v>39323</v>
      </c>
      <c r="C135" s="112">
        <v>39322</v>
      </c>
    </row>
    <row r="136" spans="1:3" x14ac:dyDescent="0.25">
      <c r="A136" s="110">
        <v>39356</v>
      </c>
      <c r="B136" s="111">
        <v>39351</v>
      </c>
      <c r="C136" s="112">
        <v>39350</v>
      </c>
    </row>
    <row r="137" spans="1:3" x14ac:dyDescent="0.25">
      <c r="A137" s="110">
        <v>39387</v>
      </c>
      <c r="B137" s="111">
        <v>39384</v>
      </c>
      <c r="C137" s="112">
        <v>39381</v>
      </c>
    </row>
    <row r="138" spans="1:3" x14ac:dyDescent="0.25">
      <c r="A138" s="110">
        <v>39417</v>
      </c>
      <c r="B138" s="111">
        <v>39414</v>
      </c>
      <c r="C138" s="112">
        <v>39413</v>
      </c>
    </row>
    <row r="139" spans="1:3" x14ac:dyDescent="0.25">
      <c r="A139" s="110">
        <v>39448</v>
      </c>
      <c r="B139" s="111">
        <v>39443</v>
      </c>
      <c r="C139" s="112">
        <v>39442</v>
      </c>
    </row>
    <row r="140" spans="1:3" x14ac:dyDescent="0.25">
      <c r="A140" s="110">
        <v>39479</v>
      </c>
      <c r="B140" s="111">
        <v>39476</v>
      </c>
      <c r="C140" s="112">
        <v>39475</v>
      </c>
    </row>
    <row r="141" spans="1:3" x14ac:dyDescent="0.25">
      <c r="A141" s="110">
        <v>39508</v>
      </c>
      <c r="B141" s="111">
        <v>39505</v>
      </c>
      <c r="C141" s="112">
        <v>39504</v>
      </c>
    </row>
    <row r="142" spans="1:3" x14ac:dyDescent="0.25">
      <c r="A142" s="110">
        <v>39539</v>
      </c>
      <c r="B142" s="111">
        <v>39534</v>
      </c>
      <c r="C142" s="112">
        <v>39533</v>
      </c>
    </row>
    <row r="143" spans="1:3" x14ac:dyDescent="0.25">
      <c r="A143" s="110">
        <v>39569</v>
      </c>
      <c r="B143" s="111">
        <v>39566</v>
      </c>
      <c r="C143" s="112">
        <v>39563</v>
      </c>
    </row>
    <row r="144" spans="1:3" x14ac:dyDescent="0.25">
      <c r="A144" s="110">
        <v>39600</v>
      </c>
      <c r="B144" s="111">
        <v>39596</v>
      </c>
      <c r="C144" s="112">
        <v>39595</v>
      </c>
    </row>
    <row r="145" spans="1:3" x14ac:dyDescent="0.25">
      <c r="A145" s="110">
        <v>39630</v>
      </c>
      <c r="B145" s="111">
        <v>39625</v>
      </c>
      <c r="C145" s="112">
        <v>39624</v>
      </c>
    </row>
    <row r="146" spans="1:3" x14ac:dyDescent="0.25">
      <c r="A146" s="110">
        <v>39661</v>
      </c>
      <c r="B146" s="111">
        <v>39658</v>
      </c>
      <c r="C146" s="112">
        <v>39657</v>
      </c>
    </row>
    <row r="147" spans="1:3" x14ac:dyDescent="0.25">
      <c r="A147" s="110">
        <v>39692</v>
      </c>
      <c r="B147" s="111">
        <v>39687</v>
      </c>
      <c r="C147" s="112">
        <v>39686</v>
      </c>
    </row>
    <row r="148" spans="1:3" x14ac:dyDescent="0.25">
      <c r="A148" s="110">
        <v>39722</v>
      </c>
      <c r="B148" s="111">
        <v>39717</v>
      </c>
      <c r="C148" s="112">
        <v>39716</v>
      </c>
    </row>
    <row r="149" spans="1:3" x14ac:dyDescent="0.25">
      <c r="A149" s="110">
        <v>39753</v>
      </c>
      <c r="B149" s="111">
        <v>39750</v>
      </c>
      <c r="C149" s="112">
        <v>39749</v>
      </c>
    </row>
    <row r="150" spans="1:3" x14ac:dyDescent="0.25">
      <c r="A150" s="110">
        <v>39783</v>
      </c>
      <c r="B150" s="111">
        <v>39777</v>
      </c>
      <c r="C150" s="112">
        <v>39776</v>
      </c>
    </row>
    <row r="151" spans="1:3" x14ac:dyDescent="0.25">
      <c r="A151" s="110">
        <v>39814</v>
      </c>
      <c r="B151" s="111">
        <v>39811</v>
      </c>
      <c r="C151" s="112">
        <v>39808</v>
      </c>
    </row>
    <row r="152" spans="1:3" x14ac:dyDescent="0.25">
      <c r="A152" s="110">
        <v>39845</v>
      </c>
      <c r="B152" s="111">
        <v>39841</v>
      </c>
      <c r="C152" s="112">
        <v>39840</v>
      </c>
    </row>
    <row r="153" spans="1:3" x14ac:dyDescent="0.25">
      <c r="A153" s="110">
        <v>39873</v>
      </c>
      <c r="B153" s="111">
        <v>39869</v>
      </c>
      <c r="C153" s="112">
        <v>39868</v>
      </c>
    </row>
    <row r="154" spans="1:3" x14ac:dyDescent="0.25">
      <c r="A154" s="110">
        <v>39904</v>
      </c>
      <c r="B154" s="111">
        <v>39899</v>
      </c>
      <c r="C154" s="112">
        <v>39898</v>
      </c>
    </row>
    <row r="155" spans="1:3" x14ac:dyDescent="0.25">
      <c r="A155" s="110">
        <v>39934</v>
      </c>
      <c r="B155" s="111">
        <v>39931</v>
      </c>
      <c r="C155" s="112">
        <v>39930</v>
      </c>
    </row>
    <row r="156" spans="1:3" x14ac:dyDescent="0.25">
      <c r="A156" s="110">
        <v>39965</v>
      </c>
      <c r="B156" s="111">
        <v>39960</v>
      </c>
      <c r="C156" s="112">
        <v>39959</v>
      </c>
    </row>
    <row r="157" spans="1:3" x14ac:dyDescent="0.25">
      <c r="A157" s="110">
        <v>39995</v>
      </c>
      <c r="B157" s="111">
        <v>39990</v>
      </c>
      <c r="C157" s="112">
        <v>39989</v>
      </c>
    </row>
    <row r="158" spans="1:3" x14ac:dyDescent="0.25">
      <c r="A158" s="110">
        <v>40026</v>
      </c>
      <c r="B158" s="111">
        <v>40023</v>
      </c>
      <c r="C158" s="112">
        <v>40022</v>
      </c>
    </row>
    <row r="159" spans="1:3" x14ac:dyDescent="0.25">
      <c r="A159" s="110">
        <v>40057</v>
      </c>
      <c r="B159" s="111">
        <v>40052</v>
      </c>
      <c r="C159" s="112">
        <v>40051</v>
      </c>
    </row>
    <row r="160" spans="1:3" x14ac:dyDescent="0.25">
      <c r="A160" s="110">
        <v>40087</v>
      </c>
      <c r="B160" s="111">
        <v>40084</v>
      </c>
      <c r="C160" s="112">
        <v>40081</v>
      </c>
    </row>
    <row r="161" spans="1:3" x14ac:dyDescent="0.25">
      <c r="A161" s="110">
        <v>40118</v>
      </c>
      <c r="B161" s="111">
        <v>40114</v>
      </c>
      <c r="C161" s="112">
        <v>40113</v>
      </c>
    </row>
    <row r="162" spans="1:3" x14ac:dyDescent="0.25">
      <c r="A162" s="110">
        <v>40148</v>
      </c>
      <c r="B162" s="111">
        <v>40142</v>
      </c>
      <c r="C162" s="112">
        <v>40141</v>
      </c>
    </row>
    <row r="163" spans="1:3" x14ac:dyDescent="0.25">
      <c r="A163" s="110">
        <v>40179</v>
      </c>
      <c r="B163" s="111">
        <v>40176</v>
      </c>
      <c r="C163" s="112">
        <v>40175</v>
      </c>
    </row>
    <row r="164" spans="1:3" x14ac:dyDescent="0.25">
      <c r="A164" s="110">
        <v>40210</v>
      </c>
      <c r="B164" s="111">
        <v>40205</v>
      </c>
      <c r="C164" s="112">
        <v>40204</v>
      </c>
    </row>
    <row r="165" spans="1:3" x14ac:dyDescent="0.25">
      <c r="A165" s="110">
        <v>40238</v>
      </c>
      <c r="B165" s="111">
        <v>40233</v>
      </c>
      <c r="C165" s="112">
        <v>40232</v>
      </c>
    </row>
    <row r="166" spans="1:3" x14ac:dyDescent="0.25">
      <c r="A166" s="110">
        <v>40269</v>
      </c>
      <c r="B166" s="111">
        <v>40266</v>
      </c>
      <c r="C166" s="112">
        <v>40263</v>
      </c>
    </row>
    <row r="167" spans="1:3" x14ac:dyDescent="0.25">
      <c r="A167" s="110">
        <v>40299</v>
      </c>
      <c r="B167" s="111">
        <v>40296</v>
      </c>
      <c r="C167" s="112">
        <v>40295</v>
      </c>
    </row>
    <row r="168" spans="1:3" x14ac:dyDescent="0.25">
      <c r="A168" s="110">
        <v>40330</v>
      </c>
      <c r="B168" s="111">
        <v>40324</v>
      </c>
      <c r="C168" s="112">
        <v>40323</v>
      </c>
    </row>
    <row r="169" spans="1:3" x14ac:dyDescent="0.25">
      <c r="A169" s="110">
        <v>40360</v>
      </c>
      <c r="B169" s="111">
        <v>40357</v>
      </c>
      <c r="C169" s="112">
        <v>40354</v>
      </c>
    </row>
    <row r="170" spans="1:3" x14ac:dyDescent="0.25">
      <c r="A170" s="110">
        <v>40391</v>
      </c>
      <c r="B170" s="111">
        <v>40387</v>
      </c>
      <c r="C170" s="112">
        <v>40386</v>
      </c>
    </row>
    <row r="171" spans="1:3" x14ac:dyDescent="0.25">
      <c r="A171" s="110">
        <v>40422</v>
      </c>
      <c r="B171" s="111">
        <v>40417</v>
      </c>
      <c r="C171" s="112">
        <v>40416</v>
      </c>
    </row>
    <row r="172" spans="1:3" x14ac:dyDescent="0.25">
      <c r="A172" s="110">
        <v>40452</v>
      </c>
      <c r="B172" s="111">
        <v>40449</v>
      </c>
      <c r="C172" s="112">
        <v>40448</v>
      </c>
    </row>
    <row r="173" spans="1:3" x14ac:dyDescent="0.25">
      <c r="A173" s="110">
        <v>40483</v>
      </c>
      <c r="B173" s="111">
        <v>40478</v>
      </c>
      <c r="C173" s="112">
        <v>40477</v>
      </c>
    </row>
    <row r="174" spans="1:3" x14ac:dyDescent="0.25">
      <c r="A174" s="110">
        <v>40513</v>
      </c>
      <c r="B174" s="111">
        <v>40508</v>
      </c>
      <c r="C174" s="112">
        <v>40506</v>
      </c>
    </row>
    <row r="175" spans="1:3" x14ac:dyDescent="0.25">
      <c r="A175" s="110">
        <v>40544</v>
      </c>
      <c r="B175" s="111">
        <v>40540</v>
      </c>
      <c r="C175" s="112">
        <v>40539</v>
      </c>
    </row>
    <row r="176" spans="1:3" x14ac:dyDescent="0.25">
      <c r="A176" s="110">
        <v>40575</v>
      </c>
      <c r="B176" s="111">
        <v>40570</v>
      </c>
      <c r="C176" s="112">
        <v>40569</v>
      </c>
    </row>
    <row r="177" spans="1:3" x14ac:dyDescent="0.25">
      <c r="A177" s="110">
        <v>40603</v>
      </c>
      <c r="B177" s="111">
        <v>40598</v>
      </c>
      <c r="C177" s="112">
        <v>40597</v>
      </c>
    </row>
    <row r="178" spans="1:3" x14ac:dyDescent="0.25">
      <c r="A178" s="110">
        <v>40634</v>
      </c>
      <c r="B178" s="111">
        <v>40631</v>
      </c>
      <c r="C178" s="112">
        <v>40630</v>
      </c>
    </row>
    <row r="179" spans="1:3" x14ac:dyDescent="0.25">
      <c r="A179" s="110">
        <v>40664</v>
      </c>
      <c r="B179" s="111">
        <v>40660</v>
      </c>
      <c r="C179" s="112">
        <v>40659</v>
      </c>
    </row>
    <row r="180" spans="1:3" x14ac:dyDescent="0.25">
      <c r="A180" s="110">
        <v>40695</v>
      </c>
      <c r="B180" s="111">
        <v>40689</v>
      </c>
      <c r="C180" s="112">
        <v>40688</v>
      </c>
    </row>
    <row r="181" spans="1:3" x14ac:dyDescent="0.25">
      <c r="A181" s="110">
        <v>40725</v>
      </c>
      <c r="B181" s="111">
        <v>40722</v>
      </c>
      <c r="C181" s="112">
        <v>40721</v>
      </c>
    </row>
    <row r="182" spans="1:3" x14ac:dyDescent="0.25">
      <c r="A182" s="110">
        <v>40756</v>
      </c>
      <c r="B182" s="111">
        <v>40751</v>
      </c>
      <c r="C182" s="112">
        <v>40750</v>
      </c>
    </row>
    <row r="183" spans="1:3" x14ac:dyDescent="0.25">
      <c r="A183" s="110">
        <v>40787</v>
      </c>
      <c r="B183" s="111">
        <v>40784</v>
      </c>
      <c r="C183" s="112">
        <v>40781</v>
      </c>
    </row>
    <row r="184" spans="1:3" x14ac:dyDescent="0.25">
      <c r="A184" s="110">
        <v>40817</v>
      </c>
      <c r="B184" s="111">
        <v>40814</v>
      </c>
      <c r="C184" s="112">
        <v>40813</v>
      </c>
    </row>
    <row r="185" spans="1:3" x14ac:dyDescent="0.25">
      <c r="A185" s="110">
        <v>40848</v>
      </c>
      <c r="B185" s="111">
        <v>40843</v>
      </c>
      <c r="C185" s="112">
        <v>40842</v>
      </c>
    </row>
    <row r="186" spans="1:3" x14ac:dyDescent="0.25">
      <c r="A186" s="110">
        <v>40878</v>
      </c>
      <c r="B186" s="111">
        <v>40875</v>
      </c>
      <c r="C186" s="112">
        <v>40872</v>
      </c>
    </row>
    <row r="187" spans="1:3" x14ac:dyDescent="0.25">
      <c r="A187" s="110">
        <v>40909</v>
      </c>
      <c r="B187" s="111">
        <v>40905</v>
      </c>
      <c r="C187" s="112">
        <v>40904</v>
      </c>
    </row>
    <row r="188" spans="1:3" x14ac:dyDescent="0.25">
      <c r="A188" s="110">
        <v>40940</v>
      </c>
      <c r="B188" s="111">
        <v>40935</v>
      </c>
      <c r="C188" s="112">
        <v>40934</v>
      </c>
    </row>
    <row r="189" spans="1:3" x14ac:dyDescent="0.25">
      <c r="A189" s="110">
        <v>40969</v>
      </c>
      <c r="B189" s="111">
        <v>40966</v>
      </c>
      <c r="C189" s="112">
        <v>40963</v>
      </c>
    </row>
    <row r="190" spans="1:3" x14ac:dyDescent="0.25">
      <c r="A190" s="110">
        <v>41000</v>
      </c>
      <c r="B190" s="111">
        <v>40996</v>
      </c>
      <c r="C190" s="112">
        <v>40995</v>
      </c>
    </row>
    <row r="191" spans="1:3" x14ac:dyDescent="0.25">
      <c r="A191" s="110">
        <v>41030</v>
      </c>
      <c r="B191" s="111">
        <v>41025</v>
      </c>
      <c r="C191" s="112">
        <v>41024</v>
      </c>
    </row>
    <row r="192" spans="1:3" x14ac:dyDescent="0.25">
      <c r="A192" s="110">
        <v>41061</v>
      </c>
      <c r="B192" s="111">
        <v>41058</v>
      </c>
      <c r="C192" s="112">
        <v>41054</v>
      </c>
    </row>
    <row r="193" spans="1:3" x14ac:dyDescent="0.25">
      <c r="A193" s="110">
        <v>41091</v>
      </c>
      <c r="B193" s="111">
        <v>41087</v>
      </c>
      <c r="C193" s="112">
        <v>41086</v>
      </c>
    </row>
    <row r="194" spans="1:3" x14ac:dyDescent="0.25">
      <c r="A194" s="110">
        <v>41122</v>
      </c>
      <c r="B194" s="111">
        <v>41117</v>
      </c>
      <c r="C194" s="112">
        <v>41116</v>
      </c>
    </row>
    <row r="195" spans="1:3" x14ac:dyDescent="0.25">
      <c r="A195" s="110">
        <v>41153</v>
      </c>
      <c r="B195" s="111">
        <v>41150</v>
      </c>
      <c r="C195" s="112">
        <v>41149</v>
      </c>
    </row>
    <row r="196" spans="1:3" x14ac:dyDescent="0.25">
      <c r="A196" s="110">
        <v>41183</v>
      </c>
      <c r="B196" s="111">
        <v>41178</v>
      </c>
      <c r="C196" s="112">
        <v>41177</v>
      </c>
    </row>
    <row r="197" spans="1:3" x14ac:dyDescent="0.25">
      <c r="A197" s="110">
        <v>41214</v>
      </c>
      <c r="B197" s="111">
        <v>41211</v>
      </c>
      <c r="C197" s="112">
        <v>41208</v>
      </c>
    </row>
    <row r="198" spans="1:3" x14ac:dyDescent="0.25">
      <c r="A198" s="110">
        <v>41244</v>
      </c>
      <c r="B198" s="111">
        <v>41241</v>
      </c>
      <c r="C198" s="112">
        <v>41240</v>
      </c>
    </row>
    <row r="199" spans="1:3" x14ac:dyDescent="0.25">
      <c r="A199" s="110">
        <v>41275</v>
      </c>
      <c r="B199" s="111">
        <v>41270</v>
      </c>
      <c r="C199" s="112">
        <v>41269</v>
      </c>
    </row>
    <row r="200" spans="1:3" x14ac:dyDescent="0.25">
      <c r="A200" s="110">
        <v>41306</v>
      </c>
      <c r="B200" s="111">
        <v>41303</v>
      </c>
      <c r="C200" s="112">
        <v>41302</v>
      </c>
    </row>
    <row r="201" spans="1:3" x14ac:dyDescent="0.25">
      <c r="A201" s="110">
        <v>41334</v>
      </c>
      <c r="B201" s="111">
        <v>41331</v>
      </c>
      <c r="C201" s="112">
        <v>41330</v>
      </c>
    </row>
    <row r="202" spans="1:3" x14ac:dyDescent="0.25">
      <c r="A202" s="110">
        <v>41365</v>
      </c>
      <c r="B202" s="111">
        <v>41359</v>
      </c>
      <c r="C202" s="112">
        <v>41358</v>
      </c>
    </row>
    <row r="203" spans="1:3" x14ac:dyDescent="0.25">
      <c r="A203" s="110">
        <v>41395</v>
      </c>
      <c r="B203" s="111">
        <v>41390</v>
      </c>
      <c r="C203" s="112">
        <v>41389</v>
      </c>
    </row>
    <row r="204" spans="1:3" x14ac:dyDescent="0.25">
      <c r="A204" s="110">
        <v>41426</v>
      </c>
      <c r="B204" s="111">
        <v>41423</v>
      </c>
      <c r="C204" s="112">
        <v>41422</v>
      </c>
    </row>
    <row r="205" spans="1:3" x14ac:dyDescent="0.25">
      <c r="A205" s="110">
        <v>41456</v>
      </c>
      <c r="B205" s="111">
        <v>41451</v>
      </c>
      <c r="C205" s="112">
        <v>41450</v>
      </c>
    </row>
    <row r="206" spans="1:3" x14ac:dyDescent="0.25">
      <c r="A206" s="110">
        <v>41487</v>
      </c>
      <c r="B206" s="111">
        <v>41484</v>
      </c>
      <c r="C206" s="112">
        <v>41481</v>
      </c>
    </row>
    <row r="207" spans="1:3" x14ac:dyDescent="0.25">
      <c r="A207" s="110">
        <v>41518</v>
      </c>
      <c r="B207" s="111">
        <v>41514</v>
      </c>
      <c r="C207" s="112">
        <v>41513</v>
      </c>
    </row>
    <row r="208" spans="1:3" x14ac:dyDescent="0.25">
      <c r="A208" s="110">
        <v>41548</v>
      </c>
      <c r="B208" s="111">
        <v>41543</v>
      </c>
      <c r="C208" s="112">
        <v>41542</v>
      </c>
    </row>
    <row r="209" spans="1:3" x14ac:dyDescent="0.25">
      <c r="A209" s="110">
        <v>41579</v>
      </c>
      <c r="B209" s="111">
        <v>41576</v>
      </c>
      <c r="C209" s="112">
        <v>41575</v>
      </c>
    </row>
    <row r="210" spans="1:3" x14ac:dyDescent="0.25">
      <c r="A210" s="110">
        <v>41609</v>
      </c>
      <c r="B210" s="111">
        <v>41604</v>
      </c>
      <c r="C210" s="112">
        <v>41603</v>
      </c>
    </row>
    <row r="211" spans="1:3" x14ac:dyDescent="0.25">
      <c r="A211" s="110">
        <v>41640</v>
      </c>
      <c r="B211" s="111">
        <v>41635</v>
      </c>
      <c r="C211" s="112">
        <v>41634</v>
      </c>
    </row>
    <row r="212" spans="1:3" x14ac:dyDescent="0.25">
      <c r="A212" s="110">
        <v>41671</v>
      </c>
      <c r="B212" s="111">
        <v>41668</v>
      </c>
      <c r="C212" s="112">
        <v>41667</v>
      </c>
    </row>
    <row r="213" spans="1:3" x14ac:dyDescent="0.25">
      <c r="A213" s="110">
        <v>41699</v>
      </c>
      <c r="B213" s="111">
        <v>41696</v>
      </c>
      <c r="C213" s="112">
        <v>41695</v>
      </c>
    </row>
    <row r="214" spans="1:3" x14ac:dyDescent="0.25">
      <c r="A214" s="110">
        <v>41730</v>
      </c>
      <c r="B214" s="111">
        <v>41725</v>
      </c>
      <c r="C214" s="112">
        <v>41724</v>
      </c>
    </row>
    <row r="215" spans="1:3" x14ac:dyDescent="0.25">
      <c r="A215" s="110">
        <v>41760</v>
      </c>
      <c r="B215" s="111">
        <v>41757</v>
      </c>
      <c r="C215" s="112">
        <v>41754</v>
      </c>
    </row>
    <row r="216" spans="1:3" x14ac:dyDescent="0.25">
      <c r="A216" s="110">
        <v>41791</v>
      </c>
      <c r="B216" s="111">
        <v>41787</v>
      </c>
      <c r="C216" s="112">
        <v>41786</v>
      </c>
    </row>
    <row r="217" spans="1:3" x14ac:dyDescent="0.25">
      <c r="A217" s="110">
        <v>41821</v>
      </c>
      <c r="B217" s="111">
        <v>41816</v>
      </c>
      <c r="C217" s="112">
        <v>41815</v>
      </c>
    </row>
    <row r="218" spans="1:3" x14ac:dyDescent="0.25">
      <c r="A218" s="110">
        <v>41852</v>
      </c>
      <c r="B218" s="111">
        <v>41849</v>
      </c>
      <c r="C218" s="112">
        <v>41848</v>
      </c>
    </row>
    <row r="219" spans="1:3" x14ac:dyDescent="0.25">
      <c r="A219" s="110">
        <v>41883</v>
      </c>
      <c r="B219" s="111">
        <v>41878</v>
      </c>
      <c r="C219" s="112">
        <v>41877</v>
      </c>
    </row>
    <row r="220" spans="1:3" x14ac:dyDescent="0.25">
      <c r="A220" s="110">
        <v>41913</v>
      </c>
      <c r="B220" s="111">
        <v>41908</v>
      </c>
      <c r="C220" s="112">
        <v>41907</v>
      </c>
    </row>
    <row r="221" spans="1:3" x14ac:dyDescent="0.25">
      <c r="A221" s="110">
        <v>41944</v>
      </c>
      <c r="B221" s="111">
        <v>41941</v>
      </c>
      <c r="C221" s="112">
        <v>41940</v>
      </c>
    </row>
    <row r="222" spans="1:3" x14ac:dyDescent="0.25">
      <c r="A222" s="110">
        <v>41974</v>
      </c>
      <c r="B222" s="111">
        <v>41968</v>
      </c>
      <c r="C222" s="112">
        <v>41967</v>
      </c>
    </row>
    <row r="223" spans="1:3" x14ac:dyDescent="0.25">
      <c r="A223" s="110">
        <v>42005</v>
      </c>
      <c r="B223" s="111">
        <v>42002</v>
      </c>
      <c r="C223" s="112">
        <v>41999</v>
      </c>
    </row>
    <row r="224" spans="1:3" x14ac:dyDescent="0.25">
      <c r="A224" s="110">
        <v>42036</v>
      </c>
      <c r="B224" s="111">
        <v>42032</v>
      </c>
      <c r="C224" s="112">
        <v>42031</v>
      </c>
    </row>
    <row r="225" spans="1:3" x14ac:dyDescent="0.25">
      <c r="A225" s="110">
        <v>42064</v>
      </c>
      <c r="B225" s="111">
        <v>42060</v>
      </c>
      <c r="C225" s="112">
        <v>42059</v>
      </c>
    </row>
    <row r="226" spans="1:3" x14ac:dyDescent="0.25">
      <c r="A226" s="110">
        <v>42095</v>
      </c>
      <c r="B226" s="111">
        <v>42090</v>
      </c>
      <c r="C226" s="112">
        <v>42089</v>
      </c>
    </row>
    <row r="227" spans="1:3" x14ac:dyDescent="0.25">
      <c r="A227" s="110">
        <v>42125</v>
      </c>
      <c r="B227" s="111">
        <v>42122</v>
      </c>
      <c r="C227" s="112">
        <v>42121</v>
      </c>
    </row>
    <row r="228" spans="1:3" x14ac:dyDescent="0.25">
      <c r="A228" s="110">
        <v>42156</v>
      </c>
      <c r="B228" s="111">
        <v>42151</v>
      </c>
      <c r="C228" s="112">
        <v>42150</v>
      </c>
    </row>
    <row r="229" spans="1:3" x14ac:dyDescent="0.25">
      <c r="A229" s="110">
        <v>42186</v>
      </c>
      <c r="B229" s="111">
        <v>42181</v>
      </c>
      <c r="C229" s="112">
        <v>42180</v>
      </c>
    </row>
    <row r="230" spans="1:3" x14ac:dyDescent="0.25">
      <c r="A230" s="110">
        <v>42217</v>
      </c>
      <c r="B230" s="111">
        <v>42214</v>
      </c>
      <c r="C230" s="112">
        <v>42213</v>
      </c>
    </row>
    <row r="231" spans="1:3" x14ac:dyDescent="0.25">
      <c r="A231" s="110">
        <v>42248</v>
      </c>
      <c r="B231" s="111">
        <v>42243</v>
      </c>
      <c r="C231" s="112">
        <v>42242</v>
      </c>
    </row>
    <row r="232" spans="1:3" x14ac:dyDescent="0.25">
      <c r="A232" s="110">
        <v>42278</v>
      </c>
      <c r="B232" s="111">
        <v>42275</v>
      </c>
      <c r="C232" s="112">
        <v>42272</v>
      </c>
    </row>
    <row r="233" spans="1:3" x14ac:dyDescent="0.25">
      <c r="A233" s="110">
        <v>42309</v>
      </c>
      <c r="B233" s="111">
        <v>42305</v>
      </c>
      <c r="C233" s="112">
        <v>42304</v>
      </c>
    </row>
    <row r="234" spans="1:3" x14ac:dyDescent="0.25">
      <c r="A234" s="113">
        <v>42339</v>
      </c>
      <c r="B234" s="111">
        <v>42333</v>
      </c>
      <c r="C234" s="112">
        <v>42332</v>
      </c>
    </row>
    <row r="235" spans="1:3" x14ac:dyDescent="0.25">
      <c r="A235" s="113">
        <v>42370</v>
      </c>
      <c r="B235" s="111">
        <v>42367</v>
      </c>
      <c r="C235" s="112">
        <v>42366</v>
      </c>
    </row>
    <row r="236" spans="1:3" x14ac:dyDescent="0.25">
      <c r="A236" s="113">
        <v>42401</v>
      </c>
      <c r="B236" s="111">
        <v>42396</v>
      </c>
      <c r="C236" s="112">
        <v>42395</v>
      </c>
    </row>
    <row r="237" spans="1:3" x14ac:dyDescent="0.25">
      <c r="A237" s="113">
        <v>42430</v>
      </c>
      <c r="B237" s="111">
        <v>42425</v>
      </c>
      <c r="C237" s="112">
        <v>42424</v>
      </c>
    </row>
    <row r="238" spans="1:3" x14ac:dyDescent="0.25">
      <c r="A238" s="113">
        <v>42461</v>
      </c>
      <c r="B238" s="111">
        <v>42458</v>
      </c>
      <c r="C238" s="112">
        <v>42457</v>
      </c>
    </row>
    <row r="239" spans="1:3" x14ac:dyDescent="0.25">
      <c r="A239" s="113">
        <v>42491</v>
      </c>
      <c r="B239" s="111">
        <v>42487</v>
      </c>
      <c r="C239" s="112">
        <v>42486</v>
      </c>
    </row>
    <row r="240" spans="1:3" x14ac:dyDescent="0.25">
      <c r="A240" s="113">
        <v>42522</v>
      </c>
      <c r="B240" s="111">
        <v>42516</v>
      </c>
      <c r="C240" s="112">
        <v>42515</v>
      </c>
    </row>
    <row r="241" spans="1:3" x14ac:dyDescent="0.25">
      <c r="A241" s="113">
        <v>42552</v>
      </c>
      <c r="B241" s="111">
        <v>42549</v>
      </c>
      <c r="C241" s="112">
        <v>42548</v>
      </c>
    </row>
    <row r="242" spans="1:3" x14ac:dyDescent="0.25">
      <c r="A242" s="113">
        <v>42583</v>
      </c>
      <c r="B242" s="111">
        <v>42578</v>
      </c>
      <c r="C242" s="112">
        <v>42577</v>
      </c>
    </row>
    <row r="243" spans="1:3" x14ac:dyDescent="0.25">
      <c r="A243" s="113">
        <v>42614</v>
      </c>
      <c r="B243" s="111">
        <v>42611</v>
      </c>
      <c r="C243" s="112">
        <v>42608</v>
      </c>
    </row>
    <row r="244" spans="1:3" x14ac:dyDescent="0.25">
      <c r="A244" s="113">
        <v>42644</v>
      </c>
      <c r="B244" s="111">
        <v>42641</v>
      </c>
      <c r="C244" s="112">
        <v>42640</v>
      </c>
    </row>
    <row r="245" spans="1:3" x14ac:dyDescent="0.25">
      <c r="A245" s="113">
        <v>42675</v>
      </c>
      <c r="B245" s="111">
        <v>42670</v>
      </c>
      <c r="C245" s="112">
        <v>42669</v>
      </c>
    </row>
    <row r="246" spans="1:3" x14ac:dyDescent="0.25">
      <c r="A246" s="113">
        <v>42705</v>
      </c>
      <c r="B246" s="111">
        <v>42702</v>
      </c>
      <c r="C246" s="112">
        <v>42699</v>
      </c>
    </row>
    <row r="247" spans="1:3" x14ac:dyDescent="0.25">
      <c r="A247" s="113">
        <v>42736</v>
      </c>
      <c r="B247" s="111">
        <v>42732</v>
      </c>
      <c r="C247" s="112">
        <v>42731</v>
      </c>
    </row>
    <row r="248" spans="1:3" x14ac:dyDescent="0.25">
      <c r="A248" s="113">
        <v>42767</v>
      </c>
      <c r="B248" s="111">
        <v>42762</v>
      </c>
      <c r="C248" s="112">
        <v>42761</v>
      </c>
    </row>
    <row r="249" spans="1:3" x14ac:dyDescent="0.25">
      <c r="A249" s="113">
        <v>42795</v>
      </c>
      <c r="B249" s="111">
        <v>42790</v>
      </c>
      <c r="C249" s="112">
        <v>42789</v>
      </c>
    </row>
    <row r="250" spans="1:3" x14ac:dyDescent="0.25">
      <c r="A250" s="113">
        <v>42826</v>
      </c>
      <c r="B250" s="111">
        <v>42823</v>
      </c>
      <c r="C250" s="112">
        <v>42822</v>
      </c>
    </row>
    <row r="251" spans="1:3" x14ac:dyDescent="0.25">
      <c r="A251" s="113">
        <v>42856</v>
      </c>
      <c r="B251" s="111">
        <v>42851</v>
      </c>
      <c r="C251" s="112">
        <v>42850</v>
      </c>
    </row>
    <row r="252" spans="1:3" x14ac:dyDescent="0.25">
      <c r="A252" s="113">
        <v>42887</v>
      </c>
      <c r="B252" s="111">
        <v>42881</v>
      </c>
      <c r="C252" s="112">
        <v>42880</v>
      </c>
    </row>
    <row r="253" spans="1:3" x14ac:dyDescent="0.25">
      <c r="A253" s="113">
        <v>42917</v>
      </c>
      <c r="B253" s="111">
        <v>42914</v>
      </c>
      <c r="C253" s="112">
        <v>42913</v>
      </c>
    </row>
    <row r="254" spans="1:3" x14ac:dyDescent="0.25">
      <c r="A254" s="113">
        <v>42948</v>
      </c>
      <c r="B254" s="111">
        <v>42943</v>
      </c>
      <c r="C254" s="112">
        <v>42942</v>
      </c>
    </row>
    <row r="255" spans="1:3" x14ac:dyDescent="0.25">
      <c r="A255" s="113">
        <v>42979</v>
      </c>
      <c r="B255" s="111">
        <v>42976</v>
      </c>
      <c r="C255" s="112">
        <v>42975</v>
      </c>
    </row>
    <row r="256" spans="1:3" x14ac:dyDescent="0.25">
      <c r="A256" s="113">
        <v>43009</v>
      </c>
      <c r="B256" s="111">
        <v>43005</v>
      </c>
      <c r="C256" s="112">
        <v>43004</v>
      </c>
    </row>
    <row r="257" spans="1:3" x14ac:dyDescent="0.25">
      <c r="A257" s="113">
        <v>43040</v>
      </c>
      <c r="B257" s="111">
        <v>43035</v>
      </c>
      <c r="C257" s="112">
        <v>43034</v>
      </c>
    </row>
    <row r="258" spans="1:3" x14ac:dyDescent="0.25">
      <c r="A258" s="113">
        <v>43070</v>
      </c>
      <c r="B258" s="111">
        <v>43067</v>
      </c>
      <c r="C258" s="112">
        <v>43066</v>
      </c>
    </row>
    <row r="259" spans="1:3" x14ac:dyDescent="0.25">
      <c r="A259" s="113">
        <v>43101</v>
      </c>
      <c r="B259" s="111">
        <v>43096</v>
      </c>
      <c r="C259" s="112">
        <v>43095</v>
      </c>
    </row>
    <row r="260" spans="1:3" x14ac:dyDescent="0.25">
      <c r="A260" s="113">
        <v>43132</v>
      </c>
      <c r="B260" s="111">
        <v>43129</v>
      </c>
      <c r="C260" s="112">
        <v>43126</v>
      </c>
    </row>
    <row r="261" spans="1:3" x14ac:dyDescent="0.25">
      <c r="A261" s="113">
        <v>43160</v>
      </c>
      <c r="B261" s="111">
        <v>43157</v>
      </c>
      <c r="C261" s="112">
        <v>43154</v>
      </c>
    </row>
    <row r="262" spans="1:3" x14ac:dyDescent="0.25">
      <c r="A262" s="113">
        <v>43191</v>
      </c>
      <c r="B262" s="111">
        <v>43186</v>
      </c>
      <c r="C262" s="112">
        <v>43185</v>
      </c>
    </row>
    <row r="263" spans="1:3" x14ac:dyDescent="0.25">
      <c r="A263" s="113">
        <v>43221</v>
      </c>
      <c r="B263" s="111">
        <v>43216</v>
      </c>
      <c r="C263" s="112">
        <v>43215</v>
      </c>
    </row>
    <row r="264" spans="1:3" x14ac:dyDescent="0.25">
      <c r="A264" s="113">
        <v>43252</v>
      </c>
      <c r="B264" s="111">
        <v>43249</v>
      </c>
      <c r="C264" s="112">
        <v>43245</v>
      </c>
    </row>
    <row r="265" spans="1:3" x14ac:dyDescent="0.25">
      <c r="A265" s="113">
        <v>43282</v>
      </c>
      <c r="B265" s="111">
        <v>43278</v>
      </c>
      <c r="C265" s="112">
        <v>43277</v>
      </c>
    </row>
    <row r="266" spans="1:3" x14ac:dyDescent="0.25">
      <c r="A266" s="113">
        <v>43313</v>
      </c>
      <c r="B266" s="111">
        <v>43308</v>
      </c>
      <c r="C266" s="112">
        <v>43307</v>
      </c>
    </row>
    <row r="267" spans="1:3" x14ac:dyDescent="0.25">
      <c r="A267" s="113">
        <v>43344</v>
      </c>
      <c r="B267" s="111">
        <v>43341</v>
      </c>
      <c r="C267" s="112">
        <v>43340</v>
      </c>
    </row>
    <row r="268" spans="1:3" x14ac:dyDescent="0.25">
      <c r="A268" s="113">
        <v>43374</v>
      </c>
      <c r="B268" s="111">
        <v>43369</v>
      </c>
      <c r="C268" s="112">
        <v>43368</v>
      </c>
    </row>
    <row r="269" spans="1:3" x14ac:dyDescent="0.25">
      <c r="A269" s="113">
        <v>43405</v>
      </c>
      <c r="B269" s="111">
        <v>43402</v>
      </c>
      <c r="C269" s="112">
        <v>43399</v>
      </c>
    </row>
    <row r="270" spans="1:3" x14ac:dyDescent="0.25">
      <c r="A270" s="113">
        <v>43435</v>
      </c>
      <c r="B270" s="111">
        <v>43432</v>
      </c>
      <c r="C270" s="112">
        <v>43431</v>
      </c>
    </row>
    <row r="271" spans="1:3" x14ac:dyDescent="0.25">
      <c r="A271" s="113">
        <v>43466</v>
      </c>
      <c r="B271" s="111">
        <v>43461</v>
      </c>
      <c r="C271" s="112">
        <v>43460</v>
      </c>
    </row>
    <row r="272" spans="1:3" x14ac:dyDescent="0.25">
      <c r="A272" s="113">
        <v>43497</v>
      </c>
      <c r="B272" s="111">
        <v>43494</v>
      </c>
      <c r="C272" s="112">
        <v>43493</v>
      </c>
    </row>
    <row r="273" spans="1:3" x14ac:dyDescent="0.25">
      <c r="A273" s="113">
        <v>43525</v>
      </c>
      <c r="B273" s="111">
        <v>43522</v>
      </c>
      <c r="C273" s="112">
        <v>43521</v>
      </c>
    </row>
    <row r="274" spans="1:3" x14ac:dyDescent="0.25">
      <c r="A274" s="113">
        <v>43556</v>
      </c>
      <c r="B274" s="111">
        <v>43551</v>
      </c>
      <c r="C274" s="112">
        <v>43550</v>
      </c>
    </row>
    <row r="275" spans="1:3" x14ac:dyDescent="0.25">
      <c r="A275" s="113">
        <v>43586</v>
      </c>
      <c r="B275" s="111">
        <v>43581</v>
      </c>
      <c r="C275" s="112">
        <v>43580</v>
      </c>
    </row>
    <row r="276" spans="1:3" x14ac:dyDescent="0.25">
      <c r="A276" s="113">
        <v>43617</v>
      </c>
      <c r="B276" s="111">
        <v>43614</v>
      </c>
      <c r="C276" s="112">
        <v>43613</v>
      </c>
    </row>
    <row r="277" spans="1:3" x14ac:dyDescent="0.25">
      <c r="A277" s="113">
        <v>43647</v>
      </c>
      <c r="B277" s="111">
        <v>43642</v>
      </c>
      <c r="C277" s="112">
        <v>43641</v>
      </c>
    </row>
    <row r="278" spans="1:3" x14ac:dyDescent="0.25">
      <c r="A278" s="113">
        <v>43678</v>
      </c>
      <c r="B278" s="111">
        <v>43675</v>
      </c>
      <c r="C278" s="112">
        <v>43672</v>
      </c>
    </row>
    <row r="279" spans="1:3" x14ac:dyDescent="0.25">
      <c r="A279" s="113">
        <v>43709</v>
      </c>
      <c r="B279" s="111">
        <v>43705</v>
      </c>
      <c r="C279" s="112">
        <v>43704</v>
      </c>
    </row>
    <row r="280" spans="1:3" x14ac:dyDescent="0.25">
      <c r="A280" s="113">
        <v>43739</v>
      </c>
      <c r="B280" s="111">
        <v>43734</v>
      </c>
      <c r="C280" s="112">
        <v>43733</v>
      </c>
    </row>
    <row r="281" spans="1:3" x14ac:dyDescent="0.25">
      <c r="A281" s="113">
        <v>43770</v>
      </c>
      <c r="B281" s="111">
        <v>43767</v>
      </c>
      <c r="C281" s="112">
        <v>43766</v>
      </c>
    </row>
    <row r="282" spans="1:3" x14ac:dyDescent="0.25">
      <c r="A282" s="113">
        <v>43800</v>
      </c>
      <c r="B282" s="111">
        <v>43795</v>
      </c>
      <c r="C282" s="112">
        <v>43794</v>
      </c>
    </row>
    <row r="283" spans="1:3" x14ac:dyDescent="0.25">
      <c r="A283" s="113">
        <v>43831</v>
      </c>
      <c r="B283" s="111">
        <v>43826</v>
      </c>
      <c r="C283" s="112">
        <v>43825</v>
      </c>
    </row>
    <row r="284" spans="1:3" x14ac:dyDescent="0.25">
      <c r="A284" s="113">
        <v>43862</v>
      </c>
      <c r="B284" s="111">
        <v>43859</v>
      </c>
      <c r="C284" s="112">
        <v>43858</v>
      </c>
    </row>
    <row r="285" spans="1:3" x14ac:dyDescent="0.25">
      <c r="A285" s="113">
        <v>43891</v>
      </c>
      <c r="B285" s="111">
        <v>43887</v>
      </c>
      <c r="C285" s="112">
        <v>43886</v>
      </c>
    </row>
    <row r="286" spans="1:3" x14ac:dyDescent="0.25">
      <c r="A286" s="113">
        <v>43922</v>
      </c>
      <c r="B286" s="111">
        <v>43917</v>
      </c>
      <c r="C286" s="112">
        <v>43916</v>
      </c>
    </row>
    <row r="287" spans="1:3" x14ac:dyDescent="0.25">
      <c r="A287" s="113">
        <v>43952</v>
      </c>
      <c r="B287" s="111">
        <v>43949</v>
      </c>
      <c r="C287" s="112">
        <v>43948</v>
      </c>
    </row>
    <row r="288" spans="1:3" x14ac:dyDescent="0.25">
      <c r="A288" s="113">
        <v>43983</v>
      </c>
      <c r="B288" s="111">
        <v>43978</v>
      </c>
      <c r="C288" s="112">
        <v>43977</v>
      </c>
    </row>
    <row r="289" spans="1:3" x14ac:dyDescent="0.25">
      <c r="A289" s="113">
        <v>44013</v>
      </c>
      <c r="B289" s="111">
        <v>44008</v>
      </c>
      <c r="C289" s="112">
        <v>44007</v>
      </c>
    </row>
    <row r="290" spans="1:3" x14ac:dyDescent="0.25">
      <c r="A290" s="113">
        <v>44044</v>
      </c>
      <c r="B290" s="111">
        <v>44041</v>
      </c>
      <c r="C290" s="112">
        <v>44040</v>
      </c>
    </row>
    <row r="291" spans="1:3" x14ac:dyDescent="0.25">
      <c r="A291" s="113">
        <v>44075</v>
      </c>
      <c r="B291" s="111">
        <v>44070</v>
      </c>
      <c r="C291" s="112">
        <v>44069</v>
      </c>
    </row>
    <row r="292" spans="1:3" x14ac:dyDescent="0.25">
      <c r="A292" s="113">
        <v>44105</v>
      </c>
      <c r="B292" s="111">
        <v>44102</v>
      </c>
      <c r="C292" s="112">
        <v>44099</v>
      </c>
    </row>
    <row r="293" spans="1:3" x14ac:dyDescent="0.25">
      <c r="A293" s="113">
        <v>44136</v>
      </c>
      <c r="B293" s="111">
        <v>44132</v>
      </c>
      <c r="C293" s="112">
        <v>44131</v>
      </c>
    </row>
    <row r="294" spans="1:3" x14ac:dyDescent="0.25">
      <c r="A294" s="113">
        <v>44166</v>
      </c>
      <c r="B294" s="111">
        <v>44160</v>
      </c>
      <c r="C294" s="112">
        <v>44159</v>
      </c>
    </row>
    <row r="295" spans="1:3" x14ac:dyDescent="0.25">
      <c r="A295" s="113">
        <v>44197</v>
      </c>
      <c r="B295" s="111">
        <v>44194</v>
      </c>
      <c r="C295" s="112">
        <v>44193</v>
      </c>
    </row>
    <row r="296" spans="1:3" x14ac:dyDescent="0.25">
      <c r="A296" s="113">
        <v>44228</v>
      </c>
      <c r="B296" s="111">
        <v>44223</v>
      </c>
      <c r="C296" s="112">
        <v>44222</v>
      </c>
    </row>
    <row r="297" spans="1:3" x14ac:dyDescent="0.25">
      <c r="A297" s="113">
        <v>44256</v>
      </c>
      <c r="B297" s="111">
        <v>44251</v>
      </c>
      <c r="C297" s="112">
        <v>44250</v>
      </c>
    </row>
    <row r="298" spans="1:3" x14ac:dyDescent="0.25">
      <c r="A298" s="113">
        <v>44287</v>
      </c>
      <c r="B298" s="111">
        <v>44284</v>
      </c>
      <c r="C298" s="112">
        <v>44281</v>
      </c>
    </row>
    <row r="299" spans="1:3" x14ac:dyDescent="0.25">
      <c r="A299" s="113">
        <v>44317</v>
      </c>
      <c r="B299" s="111">
        <v>44314</v>
      </c>
      <c r="C299" s="112">
        <v>44313</v>
      </c>
    </row>
    <row r="300" spans="1:3" x14ac:dyDescent="0.25">
      <c r="A300" s="113">
        <v>44348</v>
      </c>
      <c r="B300" s="111">
        <v>44342</v>
      </c>
      <c r="C300" s="112">
        <v>44341</v>
      </c>
    </row>
    <row r="301" spans="1:3" x14ac:dyDescent="0.25">
      <c r="A301" s="113">
        <v>44378</v>
      </c>
      <c r="B301" s="111">
        <v>44375</v>
      </c>
      <c r="C301" s="112">
        <v>44372</v>
      </c>
    </row>
    <row r="302" spans="1:3" x14ac:dyDescent="0.25">
      <c r="A302" s="113">
        <v>44409</v>
      </c>
      <c r="B302" s="111">
        <v>44405</v>
      </c>
      <c r="C302" s="112">
        <v>44404</v>
      </c>
    </row>
    <row r="303" spans="1:3" x14ac:dyDescent="0.25">
      <c r="A303" s="113">
        <v>44440</v>
      </c>
      <c r="B303" s="111">
        <v>44435</v>
      </c>
      <c r="C303" s="112">
        <v>44434</v>
      </c>
    </row>
    <row r="304" spans="1:3" x14ac:dyDescent="0.25">
      <c r="A304" s="113">
        <v>44470</v>
      </c>
      <c r="B304" s="111">
        <v>44467</v>
      </c>
      <c r="C304" s="112">
        <v>44466</v>
      </c>
    </row>
    <row r="305" spans="1:3" x14ac:dyDescent="0.25">
      <c r="A305" s="113">
        <v>44501</v>
      </c>
      <c r="B305" s="111">
        <v>44496</v>
      </c>
      <c r="C305" s="112">
        <v>44495</v>
      </c>
    </row>
    <row r="306" spans="1:3" x14ac:dyDescent="0.25">
      <c r="A306" s="113">
        <v>44531</v>
      </c>
      <c r="B306" s="111">
        <v>44526</v>
      </c>
      <c r="C306" s="112">
        <v>44524</v>
      </c>
    </row>
    <row r="307" spans="1:3" x14ac:dyDescent="0.25">
      <c r="A307" s="113">
        <v>44562</v>
      </c>
      <c r="B307" s="111">
        <v>44558</v>
      </c>
      <c r="C307" s="112">
        <v>44557</v>
      </c>
    </row>
    <row r="308" spans="1:3" x14ac:dyDescent="0.25">
      <c r="A308" s="113">
        <v>44593</v>
      </c>
      <c r="B308" s="111">
        <v>44588</v>
      </c>
      <c r="C308" s="112">
        <v>44587</v>
      </c>
    </row>
    <row r="309" spans="1:3" x14ac:dyDescent="0.25">
      <c r="A309" s="113">
        <v>44621</v>
      </c>
      <c r="B309" s="111">
        <v>44616</v>
      </c>
      <c r="C309" s="112">
        <v>44615</v>
      </c>
    </row>
    <row r="310" spans="1:3" x14ac:dyDescent="0.25">
      <c r="A310" s="113">
        <v>44652</v>
      </c>
      <c r="B310" s="111">
        <v>44649</v>
      </c>
      <c r="C310" s="112">
        <v>44648</v>
      </c>
    </row>
    <row r="311" spans="1:3" x14ac:dyDescent="0.25">
      <c r="A311" s="113">
        <v>44682</v>
      </c>
      <c r="B311" s="111">
        <v>44678</v>
      </c>
      <c r="C311" s="112">
        <v>44677</v>
      </c>
    </row>
    <row r="312" spans="1:3" x14ac:dyDescent="0.25">
      <c r="A312" s="113">
        <v>44713</v>
      </c>
      <c r="B312" s="111">
        <v>44707</v>
      </c>
      <c r="C312" s="112">
        <v>44706</v>
      </c>
    </row>
    <row r="313" spans="1:3" x14ac:dyDescent="0.25">
      <c r="A313" s="113">
        <v>44743</v>
      </c>
      <c r="B313" s="111">
        <v>44740</v>
      </c>
      <c r="C313" s="112">
        <v>44739</v>
      </c>
    </row>
    <row r="314" spans="1:3" x14ac:dyDescent="0.25">
      <c r="A314" s="113">
        <v>44774</v>
      </c>
      <c r="B314" s="111">
        <v>44769</v>
      </c>
      <c r="C314" s="112">
        <v>44768</v>
      </c>
    </row>
    <row r="315" spans="1:3" x14ac:dyDescent="0.25">
      <c r="A315" s="113">
        <v>44805</v>
      </c>
      <c r="B315" s="111">
        <v>44802</v>
      </c>
      <c r="C315" s="112">
        <v>44799</v>
      </c>
    </row>
    <row r="316" spans="1:3" x14ac:dyDescent="0.25">
      <c r="A316" s="113">
        <v>44835</v>
      </c>
      <c r="B316" s="111">
        <v>44832</v>
      </c>
      <c r="C316" s="112">
        <v>44831</v>
      </c>
    </row>
    <row r="317" spans="1:3" x14ac:dyDescent="0.25">
      <c r="A317" s="113">
        <v>44866</v>
      </c>
      <c r="B317" s="111">
        <v>44861</v>
      </c>
      <c r="C317" s="112">
        <v>44860</v>
      </c>
    </row>
    <row r="318" spans="1:3" x14ac:dyDescent="0.25">
      <c r="A318" s="113">
        <v>44896</v>
      </c>
      <c r="B318" s="111">
        <v>44893</v>
      </c>
      <c r="C318" s="112">
        <v>44890</v>
      </c>
    </row>
    <row r="319" spans="1:3" x14ac:dyDescent="0.25">
      <c r="A319" s="113">
        <v>44927</v>
      </c>
      <c r="B319" s="111">
        <v>44923</v>
      </c>
      <c r="C319" s="112">
        <v>44922</v>
      </c>
    </row>
    <row r="320" spans="1:3" x14ac:dyDescent="0.25">
      <c r="A320" s="113">
        <v>44958</v>
      </c>
      <c r="B320" s="111">
        <v>44953</v>
      </c>
      <c r="C320" s="112">
        <v>44952</v>
      </c>
    </row>
    <row r="321" spans="1:3" x14ac:dyDescent="0.25">
      <c r="A321" s="113">
        <v>44986</v>
      </c>
      <c r="B321" s="111">
        <v>44981</v>
      </c>
      <c r="C321" s="112">
        <v>44980</v>
      </c>
    </row>
    <row r="322" spans="1:3" x14ac:dyDescent="0.25">
      <c r="A322" s="113">
        <v>45017</v>
      </c>
      <c r="B322" s="111">
        <v>45014</v>
      </c>
      <c r="C322" s="112">
        <v>45013</v>
      </c>
    </row>
    <row r="323" spans="1:3" x14ac:dyDescent="0.25">
      <c r="A323" s="113">
        <v>45047</v>
      </c>
      <c r="B323" s="111">
        <v>45042</v>
      </c>
      <c r="C323" s="112">
        <v>45041</v>
      </c>
    </row>
    <row r="324" spans="1:3" x14ac:dyDescent="0.25">
      <c r="A324" s="113">
        <v>45078</v>
      </c>
      <c r="B324" s="111">
        <v>45072</v>
      </c>
      <c r="C324" s="112">
        <v>45071</v>
      </c>
    </row>
    <row r="325" spans="1:3" x14ac:dyDescent="0.25">
      <c r="A325" s="113">
        <v>45108</v>
      </c>
      <c r="B325" s="111">
        <v>45105</v>
      </c>
      <c r="C325" s="112">
        <v>45104</v>
      </c>
    </row>
    <row r="326" spans="1:3" x14ac:dyDescent="0.25">
      <c r="A326" s="113">
        <v>45139</v>
      </c>
      <c r="B326" s="111">
        <v>45134</v>
      </c>
      <c r="C326" s="112">
        <v>45133</v>
      </c>
    </row>
    <row r="327" spans="1:3" x14ac:dyDescent="0.25">
      <c r="A327" s="113">
        <v>45170</v>
      </c>
      <c r="B327" s="111">
        <v>45167</v>
      </c>
      <c r="C327" s="112">
        <v>45166</v>
      </c>
    </row>
    <row r="328" spans="1:3" x14ac:dyDescent="0.25">
      <c r="A328" s="113">
        <v>45200</v>
      </c>
      <c r="B328" s="111">
        <v>45196</v>
      </c>
      <c r="C328" s="112">
        <v>45195</v>
      </c>
    </row>
    <row r="329" spans="1:3" x14ac:dyDescent="0.25">
      <c r="A329" s="113">
        <v>45231</v>
      </c>
      <c r="B329" s="111">
        <v>45226</v>
      </c>
      <c r="C329" s="112">
        <v>45225</v>
      </c>
    </row>
    <row r="330" spans="1:3" x14ac:dyDescent="0.25">
      <c r="A330" s="113">
        <v>45261</v>
      </c>
      <c r="B330" s="111">
        <v>45258</v>
      </c>
      <c r="C330" s="112">
        <v>45257</v>
      </c>
    </row>
    <row r="331" spans="1:3" x14ac:dyDescent="0.25">
      <c r="A331" s="113">
        <v>45292</v>
      </c>
      <c r="B331" s="111">
        <v>45287</v>
      </c>
      <c r="C331" s="112">
        <v>45286</v>
      </c>
    </row>
    <row r="332" spans="1:3" x14ac:dyDescent="0.25">
      <c r="A332" s="113">
        <v>45323</v>
      </c>
      <c r="B332" s="111">
        <v>45320</v>
      </c>
      <c r="C332" s="112">
        <v>45317</v>
      </c>
    </row>
    <row r="333" spans="1:3" x14ac:dyDescent="0.25">
      <c r="A333" s="113">
        <v>45352</v>
      </c>
      <c r="B333" s="111">
        <v>45349</v>
      </c>
      <c r="C333" s="112">
        <v>45348</v>
      </c>
    </row>
    <row r="334" spans="1:3" x14ac:dyDescent="0.25">
      <c r="A334" s="113">
        <v>45383</v>
      </c>
      <c r="B334" s="111">
        <v>45377</v>
      </c>
      <c r="C334" s="112">
        <v>45376</v>
      </c>
    </row>
    <row r="335" spans="1:3" x14ac:dyDescent="0.25">
      <c r="A335" s="113">
        <v>45413</v>
      </c>
      <c r="B335" s="111">
        <v>45408</v>
      </c>
      <c r="C335" s="112">
        <v>45407</v>
      </c>
    </row>
    <row r="336" spans="1:3" x14ac:dyDescent="0.25">
      <c r="A336" s="113">
        <v>45444</v>
      </c>
      <c r="B336" s="111">
        <v>45441</v>
      </c>
      <c r="C336" s="112">
        <v>45440</v>
      </c>
    </row>
    <row r="337" spans="1:3" x14ac:dyDescent="0.25">
      <c r="A337" s="113">
        <v>45474</v>
      </c>
      <c r="B337" s="111">
        <v>45469</v>
      </c>
      <c r="C337" s="112">
        <v>45468</v>
      </c>
    </row>
    <row r="338" spans="1:3" x14ac:dyDescent="0.25">
      <c r="A338" s="113">
        <v>45505</v>
      </c>
      <c r="B338" s="111">
        <v>45502</v>
      </c>
      <c r="C338" s="112">
        <v>45499</v>
      </c>
    </row>
    <row r="339" spans="1:3" x14ac:dyDescent="0.25">
      <c r="A339" s="113">
        <v>45536</v>
      </c>
      <c r="B339" s="111">
        <v>45532</v>
      </c>
      <c r="C339" s="112">
        <v>45531</v>
      </c>
    </row>
    <row r="340" spans="1:3" x14ac:dyDescent="0.25">
      <c r="A340" s="113">
        <v>45566</v>
      </c>
      <c r="B340" s="111">
        <v>45561</v>
      </c>
      <c r="C340" s="112">
        <v>45560</v>
      </c>
    </row>
    <row r="341" spans="1:3" x14ac:dyDescent="0.25">
      <c r="A341" s="113">
        <v>45597</v>
      </c>
      <c r="B341" s="111">
        <v>45594</v>
      </c>
      <c r="C341" s="112">
        <v>45593</v>
      </c>
    </row>
    <row r="342" spans="1:3" x14ac:dyDescent="0.25">
      <c r="A342" s="113">
        <v>45627</v>
      </c>
      <c r="B342" s="111">
        <v>45622</v>
      </c>
      <c r="C342" s="112">
        <v>45621</v>
      </c>
    </row>
    <row r="343" spans="1:3" x14ac:dyDescent="0.25">
      <c r="A343" s="113">
        <v>45658</v>
      </c>
      <c r="B343" s="111">
        <v>45653</v>
      </c>
      <c r="C343" s="112">
        <v>45652</v>
      </c>
    </row>
    <row r="344" spans="1:3" x14ac:dyDescent="0.25">
      <c r="A344" s="113">
        <v>45689</v>
      </c>
      <c r="B344" s="111">
        <v>45686</v>
      </c>
      <c r="C344" s="112">
        <v>45685</v>
      </c>
    </row>
    <row r="345" spans="1:3" x14ac:dyDescent="0.25">
      <c r="A345" s="113">
        <v>45717</v>
      </c>
      <c r="B345" s="111">
        <v>45714</v>
      </c>
      <c r="C345" s="112">
        <v>45713</v>
      </c>
    </row>
    <row r="346" spans="1:3" x14ac:dyDescent="0.25">
      <c r="A346" s="113">
        <v>45748</v>
      </c>
      <c r="B346" s="111">
        <v>45743</v>
      </c>
      <c r="C346" s="112">
        <v>45742</v>
      </c>
    </row>
    <row r="347" spans="1:3" x14ac:dyDescent="0.25">
      <c r="A347" s="113">
        <v>45778</v>
      </c>
      <c r="B347" s="111">
        <v>45775</v>
      </c>
      <c r="C347" s="112">
        <v>45772</v>
      </c>
    </row>
    <row r="348" spans="1:3" x14ac:dyDescent="0.25">
      <c r="A348" s="113">
        <v>45809</v>
      </c>
      <c r="B348" s="111">
        <v>45805</v>
      </c>
      <c r="C348" s="112">
        <v>45804</v>
      </c>
    </row>
    <row r="349" spans="1:3" x14ac:dyDescent="0.25">
      <c r="A349" s="113">
        <v>45839</v>
      </c>
      <c r="B349" s="111">
        <v>45834</v>
      </c>
      <c r="C349" s="112">
        <v>45833</v>
      </c>
    </row>
    <row r="350" spans="1:3" x14ac:dyDescent="0.25">
      <c r="A350" s="113">
        <v>45870</v>
      </c>
      <c r="B350" s="111">
        <v>45867</v>
      </c>
      <c r="C350" s="112">
        <v>45866</v>
      </c>
    </row>
    <row r="351" spans="1:3" x14ac:dyDescent="0.25">
      <c r="A351" s="113">
        <v>45901</v>
      </c>
      <c r="B351" s="111">
        <v>45896</v>
      </c>
      <c r="C351" s="112">
        <v>45895</v>
      </c>
    </row>
    <row r="352" spans="1:3" x14ac:dyDescent="0.25">
      <c r="A352" s="113">
        <v>45931</v>
      </c>
      <c r="B352" s="111">
        <v>45926</v>
      </c>
      <c r="C352" s="112">
        <v>45925</v>
      </c>
    </row>
    <row r="353" spans="1:3" x14ac:dyDescent="0.25">
      <c r="A353" s="113">
        <v>45962</v>
      </c>
      <c r="B353" s="111">
        <v>45959</v>
      </c>
      <c r="C353" s="112">
        <v>45958</v>
      </c>
    </row>
    <row r="354" spans="1:3" x14ac:dyDescent="0.25">
      <c r="A354" s="113">
        <v>45992</v>
      </c>
      <c r="B354" s="111">
        <v>45986</v>
      </c>
      <c r="C354" s="112">
        <v>45985</v>
      </c>
    </row>
    <row r="355" spans="1:3" x14ac:dyDescent="0.25">
      <c r="A355" s="113">
        <v>46023</v>
      </c>
      <c r="B355" s="111">
        <v>46020</v>
      </c>
      <c r="C355" s="112">
        <v>46017</v>
      </c>
    </row>
    <row r="356" spans="1:3" x14ac:dyDescent="0.25">
      <c r="A356" s="113">
        <v>46054</v>
      </c>
      <c r="B356" s="111">
        <v>46050</v>
      </c>
      <c r="C356" s="112">
        <v>46049</v>
      </c>
    </row>
    <row r="357" spans="1:3" x14ac:dyDescent="0.25">
      <c r="A357" s="113">
        <v>46082</v>
      </c>
      <c r="B357" s="111">
        <v>46078</v>
      </c>
      <c r="C357" s="112">
        <v>46077</v>
      </c>
    </row>
    <row r="358" spans="1:3" x14ac:dyDescent="0.25">
      <c r="A358" s="113">
        <v>46113</v>
      </c>
      <c r="B358" s="111">
        <v>46108</v>
      </c>
      <c r="C358" s="112">
        <v>46107</v>
      </c>
    </row>
    <row r="359" spans="1:3" x14ac:dyDescent="0.25">
      <c r="A359" s="113">
        <v>46143</v>
      </c>
      <c r="B359" s="111">
        <v>46140</v>
      </c>
      <c r="C359" s="112">
        <v>46139</v>
      </c>
    </row>
    <row r="360" spans="1:3" x14ac:dyDescent="0.25">
      <c r="A360" s="113">
        <v>46174</v>
      </c>
      <c r="B360" s="111">
        <v>46169</v>
      </c>
      <c r="C360" s="112">
        <v>46168</v>
      </c>
    </row>
    <row r="361" spans="1:3" x14ac:dyDescent="0.25">
      <c r="A361" s="113">
        <v>46204</v>
      </c>
      <c r="B361" s="111">
        <v>46199</v>
      </c>
      <c r="C361" s="112">
        <v>46198</v>
      </c>
    </row>
    <row r="362" spans="1:3" x14ac:dyDescent="0.25">
      <c r="A362" s="113">
        <v>46235</v>
      </c>
      <c r="B362" s="111">
        <v>46232</v>
      </c>
      <c r="C362" s="112">
        <v>46231</v>
      </c>
    </row>
    <row r="363" spans="1:3" x14ac:dyDescent="0.25">
      <c r="A363" s="113">
        <v>46266</v>
      </c>
      <c r="B363" s="111">
        <v>46261</v>
      </c>
      <c r="C363" s="112">
        <v>46260</v>
      </c>
    </row>
    <row r="364" spans="1:3" x14ac:dyDescent="0.25">
      <c r="A364" s="113">
        <v>46296</v>
      </c>
      <c r="B364" s="111">
        <v>46293</v>
      </c>
      <c r="C364" s="112">
        <v>46290</v>
      </c>
    </row>
    <row r="365" spans="1:3" x14ac:dyDescent="0.25">
      <c r="A365" s="113">
        <v>46327</v>
      </c>
      <c r="B365" s="111">
        <v>46323</v>
      </c>
      <c r="C365" s="112">
        <v>46322</v>
      </c>
    </row>
    <row r="366" spans="1:3" x14ac:dyDescent="0.25">
      <c r="A366" s="113">
        <v>46357</v>
      </c>
      <c r="B366" s="111">
        <v>46351</v>
      </c>
      <c r="C366" s="112">
        <v>46350</v>
      </c>
    </row>
    <row r="367" spans="1:3" x14ac:dyDescent="0.25">
      <c r="A367" s="113">
        <v>46388</v>
      </c>
      <c r="B367" s="111">
        <v>46385</v>
      </c>
      <c r="C367" s="112">
        <v>46384</v>
      </c>
    </row>
    <row r="368" spans="1:3" x14ac:dyDescent="0.25">
      <c r="A368" s="113">
        <v>46419</v>
      </c>
      <c r="B368" s="111">
        <v>46414</v>
      </c>
      <c r="C368" s="112">
        <v>46413</v>
      </c>
    </row>
    <row r="369" spans="1:3" x14ac:dyDescent="0.25">
      <c r="A369" s="113">
        <v>46447</v>
      </c>
      <c r="B369" s="111">
        <v>46442</v>
      </c>
      <c r="C369" s="112">
        <v>46441</v>
      </c>
    </row>
    <row r="370" spans="1:3" x14ac:dyDescent="0.25">
      <c r="A370" s="113">
        <v>46478</v>
      </c>
      <c r="B370" s="111">
        <v>46475</v>
      </c>
      <c r="C370" s="112">
        <v>46471</v>
      </c>
    </row>
    <row r="371" spans="1:3" x14ac:dyDescent="0.25">
      <c r="A371" s="113">
        <v>46508</v>
      </c>
      <c r="B371" s="111">
        <v>46505</v>
      </c>
      <c r="C371" s="112">
        <v>46504</v>
      </c>
    </row>
    <row r="372" spans="1:3" x14ac:dyDescent="0.25">
      <c r="A372" s="113">
        <v>46539</v>
      </c>
      <c r="B372" s="111">
        <v>46533</v>
      </c>
      <c r="C372" s="112">
        <v>46532</v>
      </c>
    </row>
    <row r="373" spans="1:3" x14ac:dyDescent="0.25">
      <c r="A373" s="113">
        <v>46569</v>
      </c>
      <c r="B373" s="111">
        <v>46566</v>
      </c>
      <c r="C373" s="112">
        <v>46563</v>
      </c>
    </row>
    <row r="374" spans="1:3" x14ac:dyDescent="0.25">
      <c r="A374" s="113">
        <v>46600</v>
      </c>
      <c r="B374" s="111">
        <v>46596</v>
      </c>
      <c r="C374" s="112">
        <v>46595</v>
      </c>
    </row>
    <row r="375" spans="1:3" x14ac:dyDescent="0.25">
      <c r="A375" s="113">
        <v>46631</v>
      </c>
      <c r="B375" s="111">
        <v>46626</v>
      </c>
      <c r="C375" s="112">
        <v>46625</v>
      </c>
    </row>
    <row r="376" spans="1:3" x14ac:dyDescent="0.25">
      <c r="A376" s="113">
        <v>46661</v>
      </c>
      <c r="B376" s="111">
        <v>46658</v>
      </c>
      <c r="C376" s="112">
        <v>46657</v>
      </c>
    </row>
    <row r="377" spans="1:3" x14ac:dyDescent="0.25">
      <c r="A377" s="113">
        <v>46692</v>
      </c>
      <c r="B377" s="111">
        <v>46687</v>
      </c>
      <c r="C377" s="112">
        <v>46686</v>
      </c>
    </row>
    <row r="378" spans="1:3" x14ac:dyDescent="0.25">
      <c r="A378" s="113">
        <v>46722</v>
      </c>
      <c r="B378" s="111">
        <v>46717</v>
      </c>
      <c r="C378" s="112">
        <v>46715</v>
      </c>
    </row>
    <row r="379" spans="1:3" x14ac:dyDescent="0.25">
      <c r="A379" s="113">
        <v>46753</v>
      </c>
      <c r="B379" s="111">
        <v>46749</v>
      </c>
      <c r="C379" s="112">
        <v>46748</v>
      </c>
    </row>
    <row r="380" spans="1:3" x14ac:dyDescent="0.25">
      <c r="A380" s="113">
        <v>46784</v>
      </c>
      <c r="B380" s="111">
        <v>46779</v>
      </c>
      <c r="C380" s="112">
        <v>46778</v>
      </c>
    </row>
    <row r="381" spans="1:3" x14ac:dyDescent="0.25">
      <c r="A381" s="113">
        <v>46813</v>
      </c>
      <c r="B381" s="111">
        <v>46808</v>
      </c>
      <c r="C381" s="112">
        <v>46807</v>
      </c>
    </row>
    <row r="382" spans="1:3" x14ac:dyDescent="0.25">
      <c r="A382" s="113">
        <v>46844</v>
      </c>
      <c r="B382" s="111">
        <v>46841</v>
      </c>
      <c r="C382" s="112">
        <v>46840</v>
      </c>
    </row>
    <row r="383" spans="1:3" x14ac:dyDescent="0.25">
      <c r="A383" s="113">
        <v>46874</v>
      </c>
      <c r="B383" s="111">
        <v>46869</v>
      </c>
      <c r="C383" s="112">
        <v>46868</v>
      </c>
    </row>
    <row r="384" spans="1:3" x14ac:dyDescent="0.25">
      <c r="A384" s="113">
        <v>46905</v>
      </c>
      <c r="B384" s="111">
        <v>46899</v>
      </c>
      <c r="C384" s="112">
        <v>46898</v>
      </c>
    </row>
    <row r="385" spans="1:3" x14ac:dyDescent="0.25">
      <c r="A385" s="113">
        <v>46935</v>
      </c>
      <c r="B385" s="111">
        <v>46932</v>
      </c>
      <c r="C385" s="112">
        <v>46931</v>
      </c>
    </row>
    <row r="386" spans="1:3" x14ac:dyDescent="0.25">
      <c r="A386" s="113">
        <v>46966</v>
      </c>
      <c r="B386" s="111">
        <v>46961</v>
      </c>
      <c r="C386" s="112">
        <v>46960</v>
      </c>
    </row>
    <row r="387" spans="1:3" x14ac:dyDescent="0.25">
      <c r="A387" s="113">
        <v>46997</v>
      </c>
      <c r="B387" s="111">
        <v>46994</v>
      </c>
      <c r="C387" s="112">
        <v>46993</v>
      </c>
    </row>
    <row r="388" spans="1:3" x14ac:dyDescent="0.25">
      <c r="A388" s="113">
        <v>47027</v>
      </c>
      <c r="B388" s="111">
        <v>47023</v>
      </c>
      <c r="C388" s="112">
        <v>47022</v>
      </c>
    </row>
    <row r="389" spans="1:3" x14ac:dyDescent="0.25">
      <c r="A389" s="113">
        <v>47058</v>
      </c>
      <c r="B389" s="111">
        <v>47053</v>
      </c>
      <c r="C389" s="112">
        <v>47052</v>
      </c>
    </row>
    <row r="390" spans="1:3" x14ac:dyDescent="0.25">
      <c r="A390" s="113">
        <v>47088</v>
      </c>
      <c r="B390" s="111">
        <v>47085</v>
      </c>
      <c r="C390" s="112">
        <v>47084</v>
      </c>
    </row>
    <row r="391" spans="1:3" x14ac:dyDescent="0.25">
      <c r="A391" s="113">
        <v>47119</v>
      </c>
      <c r="B391" s="111">
        <v>47114</v>
      </c>
      <c r="C391" s="112">
        <v>47113</v>
      </c>
    </row>
    <row r="392" spans="1:3" x14ac:dyDescent="0.25">
      <c r="A392" s="113">
        <v>47150</v>
      </c>
      <c r="B392" s="111">
        <v>47147</v>
      </c>
      <c r="C392" s="112">
        <v>47144</v>
      </c>
    </row>
    <row r="393" spans="1:3" x14ac:dyDescent="0.25">
      <c r="A393" s="113">
        <v>47178</v>
      </c>
      <c r="B393" s="111">
        <v>47175</v>
      </c>
      <c r="C393" s="112">
        <v>47172</v>
      </c>
    </row>
    <row r="394" spans="1:3" x14ac:dyDescent="0.25">
      <c r="A394" s="113">
        <v>47209</v>
      </c>
      <c r="B394" s="111">
        <v>47204</v>
      </c>
      <c r="C394" s="112">
        <v>47203</v>
      </c>
    </row>
    <row r="395" spans="1:3" x14ac:dyDescent="0.25">
      <c r="A395" s="113">
        <v>47239</v>
      </c>
      <c r="B395" s="111">
        <v>47234</v>
      </c>
      <c r="C395" s="112">
        <v>47233</v>
      </c>
    </row>
    <row r="396" spans="1:3" x14ac:dyDescent="0.25">
      <c r="A396" s="113">
        <v>47270</v>
      </c>
      <c r="B396" s="111">
        <v>47267</v>
      </c>
      <c r="C396" s="112">
        <v>47263</v>
      </c>
    </row>
    <row r="397" spans="1:3" x14ac:dyDescent="0.25">
      <c r="A397" s="113">
        <v>47300</v>
      </c>
      <c r="B397" s="111">
        <v>47296</v>
      </c>
      <c r="C397" s="112">
        <v>47295</v>
      </c>
    </row>
    <row r="398" spans="1:3" x14ac:dyDescent="0.25">
      <c r="A398" s="113">
        <v>47331</v>
      </c>
      <c r="B398" s="111">
        <v>47326</v>
      </c>
      <c r="C398" s="112">
        <v>47325</v>
      </c>
    </row>
    <row r="399" spans="1:3" x14ac:dyDescent="0.25">
      <c r="A399" s="113">
        <v>47362</v>
      </c>
      <c r="B399" s="111">
        <v>47359</v>
      </c>
      <c r="C399" s="112">
        <v>47358</v>
      </c>
    </row>
    <row r="400" spans="1:3" x14ac:dyDescent="0.25">
      <c r="A400" s="113">
        <v>47392</v>
      </c>
      <c r="B400" s="111">
        <v>47387</v>
      </c>
      <c r="C400" s="112">
        <v>47386</v>
      </c>
    </row>
    <row r="401" spans="1:3" x14ac:dyDescent="0.25">
      <c r="A401" s="113">
        <v>47423</v>
      </c>
      <c r="B401" s="111">
        <v>47420</v>
      </c>
      <c r="C401" s="112">
        <v>47417</v>
      </c>
    </row>
    <row r="402" spans="1:3" x14ac:dyDescent="0.25">
      <c r="A402" s="113">
        <v>47453</v>
      </c>
      <c r="B402" s="111">
        <v>47450</v>
      </c>
      <c r="C402" s="112">
        <v>47449</v>
      </c>
    </row>
    <row r="403" spans="1:3" x14ac:dyDescent="0.25">
      <c r="A403" s="113">
        <v>47484</v>
      </c>
      <c r="B403" s="111">
        <v>47479</v>
      </c>
      <c r="C403" s="112">
        <v>47478</v>
      </c>
    </row>
    <row r="404" spans="1:3" x14ac:dyDescent="0.25">
      <c r="A404" s="113">
        <v>47515</v>
      </c>
      <c r="B404" s="111">
        <v>47512</v>
      </c>
      <c r="C404" s="112">
        <v>47511</v>
      </c>
    </row>
    <row r="405" spans="1:3" x14ac:dyDescent="0.25">
      <c r="A405" s="113">
        <v>47543</v>
      </c>
      <c r="B405" s="111">
        <v>47540</v>
      </c>
      <c r="C405" s="112">
        <v>47539</v>
      </c>
    </row>
    <row r="406" spans="1:3" x14ac:dyDescent="0.25">
      <c r="A406" s="113">
        <v>47574</v>
      </c>
      <c r="B406" s="111">
        <v>47569</v>
      </c>
      <c r="C406" s="112">
        <v>47568</v>
      </c>
    </row>
    <row r="407" spans="1:3" x14ac:dyDescent="0.25">
      <c r="A407" s="113">
        <v>47604</v>
      </c>
      <c r="B407" s="111">
        <v>47599</v>
      </c>
      <c r="C407" s="112">
        <v>47598</v>
      </c>
    </row>
    <row r="408" spans="1:3" x14ac:dyDescent="0.25">
      <c r="A408" s="113">
        <v>47635</v>
      </c>
      <c r="B408" s="111">
        <v>47632</v>
      </c>
      <c r="C408" s="112">
        <v>47631</v>
      </c>
    </row>
    <row r="409" spans="1:3" x14ac:dyDescent="0.25">
      <c r="A409" s="113">
        <v>47665</v>
      </c>
      <c r="B409" s="111">
        <v>47660</v>
      </c>
      <c r="C409" s="112">
        <v>47659</v>
      </c>
    </row>
    <row r="410" spans="1:3" x14ac:dyDescent="0.25">
      <c r="A410" s="113">
        <v>47696</v>
      </c>
      <c r="B410" s="111">
        <v>47693</v>
      </c>
      <c r="C410" s="112">
        <v>47690</v>
      </c>
    </row>
    <row r="411" spans="1:3" x14ac:dyDescent="0.25">
      <c r="A411" s="113">
        <v>47727</v>
      </c>
      <c r="B411" s="111">
        <v>47723</v>
      </c>
      <c r="C411" s="112">
        <v>47722</v>
      </c>
    </row>
    <row r="412" spans="1:3" x14ac:dyDescent="0.25">
      <c r="A412" s="113">
        <v>47757</v>
      </c>
      <c r="B412" s="111">
        <v>47752</v>
      </c>
      <c r="C412" s="112">
        <v>47751</v>
      </c>
    </row>
    <row r="413" spans="1:3" x14ac:dyDescent="0.25">
      <c r="A413" s="113">
        <v>47788</v>
      </c>
      <c r="B413" s="111">
        <v>47785</v>
      </c>
      <c r="C413" s="112">
        <v>47784</v>
      </c>
    </row>
    <row r="414" spans="1:3" ht="13.8" thickBot="1" x14ac:dyDescent="0.3">
      <c r="A414" s="114">
        <v>47818</v>
      </c>
      <c r="B414" s="115">
        <v>47813</v>
      </c>
      <c r="C414" s="116">
        <v>47812</v>
      </c>
    </row>
  </sheetData>
  <phoneticPr fontId="1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Z365"/>
  <sheetViews>
    <sheetView workbookViewId="0">
      <selection activeCell="H3" sqref="H3:BZ365"/>
    </sheetView>
  </sheetViews>
  <sheetFormatPr defaultRowHeight="13.2" x14ac:dyDescent="0.25"/>
  <cols>
    <col min="7" max="7" width="11.5546875" style="8" customWidth="1"/>
    <col min="8" max="9" width="9.109375" style="7" customWidth="1"/>
    <col min="10" max="10" width="11.44140625" style="7" customWidth="1"/>
    <col min="11" max="11" width="10.5546875" style="7" customWidth="1"/>
    <col min="12" max="13" width="9.109375" style="7" customWidth="1"/>
    <col min="14" max="14" width="13.109375" style="7" customWidth="1"/>
    <col min="15" max="15" width="13" style="7" customWidth="1"/>
    <col min="16" max="16" width="10.33203125" style="7" customWidth="1"/>
    <col min="17" max="17" width="9.6640625" style="7" customWidth="1"/>
    <col min="18" max="18" width="11.88671875" style="7" customWidth="1"/>
    <col min="19" max="19" width="10.109375" style="7" customWidth="1"/>
    <col min="20" max="20" width="11.33203125" style="4" customWidth="1"/>
    <col min="21" max="21" width="11.109375" style="4" customWidth="1"/>
    <col min="22" max="22" width="9" style="4" customWidth="1"/>
    <col min="23" max="23" width="11.33203125" style="4" customWidth="1"/>
    <col min="24" max="24" width="9.44140625" style="4" customWidth="1"/>
    <col min="25" max="25" width="14.33203125" style="4" customWidth="1"/>
    <col min="26" max="26" width="10.88671875" style="4" customWidth="1"/>
    <col min="27" max="27" width="9.109375" style="4" customWidth="1"/>
    <col min="28" max="28" width="13.109375" style="4" customWidth="1"/>
    <col min="29" max="48" width="9.109375" style="4" customWidth="1"/>
    <col min="49" max="49" width="15.6640625" style="4" customWidth="1"/>
    <col min="50" max="74" width="9.109375" style="4" customWidth="1"/>
  </cols>
  <sheetData>
    <row r="1" spans="2:78" x14ac:dyDescent="0.25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78" x14ac:dyDescent="0.25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78" x14ac:dyDescent="0.25">
      <c r="B3" s="173"/>
      <c r="C3" s="173"/>
      <c r="G3" s="9" t="s">
        <v>31</v>
      </c>
      <c r="H3" s="7" t="s">
        <v>32</v>
      </c>
      <c r="I3" s="10" t="s">
        <v>32</v>
      </c>
      <c r="J3" s="10" t="s">
        <v>188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242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214</v>
      </c>
      <c r="BK3" s="4" t="s">
        <v>239</v>
      </c>
      <c r="BL3" s="4" t="s">
        <v>253</v>
      </c>
      <c r="BM3" s="4" t="s">
        <v>240</v>
      </c>
      <c r="BN3" s="4" t="s">
        <v>241</v>
      </c>
      <c r="BO3" s="4" t="s">
        <v>18</v>
      </c>
      <c r="BP3" s="4" t="s">
        <v>23</v>
      </c>
      <c r="BQ3" s="4" t="s">
        <v>13</v>
      </c>
      <c r="BR3" s="4" t="s">
        <v>8</v>
      </c>
      <c r="BS3" s="4" t="s">
        <v>28</v>
      </c>
      <c r="BT3" s="4" t="s">
        <v>25</v>
      </c>
      <c r="BU3" s="4" t="s">
        <v>26</v>
      </c>
      <c r="BV3" s="4" t="s">
        <v>22</v>
      </c>
      <c r="BW3" t="s">
        <v>12</v>
      </c>
      <c r="BX3" t="s">
        <v>50</v>
      </c>
      <c r="BY3" t="s">
        <v>29</v>
      </c>
      <c r="BZ3" t="s">
        <v>214</v>
      </c>
    </row>
    <row r="4" spans="2:78" x14ac:dyDescent="0.25">
      <c r="G4" s="9" t="s">
        <v>33</v>
      </c>
      <c r="H4" s="7" t="s">
        <v>34</v>
      </c>
      <c r="I4" s="7" t="s">
        <v>189</v>
      </c>
      <c r="J4" s="7" t="s">
        <v>190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  <c r="BO4" s="4" t="s">
        <v>34</v>
      </c>
      <c r="BP4" s="4" t="s">
        <v>34</v>
      </c>
      <c r="BQ4" s="4" t="s">
        <v>34</v>
      </c>
      <c r="BR4" s="4" t="s">
        <v>34</v>
      </c>
      <c r="BS4" s="4" t="s">
        <v>34</v>
      </c>
      <c r="BT4" s="4" t="s">
        <v>34</v>
      </c>
      <c r="BU4" s="4" t="s">
        <v>34</v>
      </c>
      <c r="BV4" s="4" t="s">
        <v>34</v>
      </c>
      <c r="BW4" t="s">
        <v>34</v>
      </c>
      <c r="BX4" t="s">
        <v>34</v>
      </c>
      <c r="BY4" t="s">
        <v>34</v>
      </c>
      <c r="BZ4" t="s">
        <v>34</v>
      </c>
    </row>
    <row r="5" spans="2:78" x14ac:dyDescent="0.25">
      <c r="G5" s="9" t="s">
        <v>35</v>
      </c>
      <c r="H5" s="7" t="s">
        <v>1</v>
      </c>
      <c r="I5" s="7" t="s">
        <v>1</v>
      </c>
      <c r="J5" s="7" t="s">
        <v>191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  <c r="BO5" s="4" t="s">
        <v>329</v>
      </c>
      <c r="BP5" s="4" t="s">
        <v>329</v>
      </c>
      <c r="BQ5" s="4" t="s">
        <v>329</v>
      </c>
      <c r="BR5" s="4" t="s">
        <v>329</v>
      </c>
      <c r="BS5" s="4" t="s">
        <v>329</v>
      </c>
      <c r="BT5" s="4" t="s">
        <v>329</v>
      </c>
      <c r="BU5" s="4" t="s">
        <v>329</v>
      </c>
      <c r="BV5" s="4" t="s">
        <v>329</v>
      </c>
      <c r="BW5" t="s">
        <v>329</v>
      </c>
      <c r="BX5" t="s">
        <v>329</v>
      </c>
      <c r="BY5" t="s">
        <v>329</v>
      </c>
      <c r="BZ5" t="s">
        <v>329</v>
      </c>
    </row>
    <row r="6" spans="2:78" x14ac:dyDescent="0.25">
      <c r="C6" s="173"/>
      <c r="G6" s="66">
        <v>37257</v>
      </c>
      <c r="H6" s="238">
        <v>2.7189999999999999</v>
      </c>
      <c r="I6" s="294">
        <v>0.87</v>
      </c>
      <c r="J6" s="4">
        <v>1.8936902743821999E-2</v>
      </c>
      <c r="K6" s="4">
        <v>-0.12</v>
      </c>
      <c r="L6" s="4">
        <v>-0.14000000000000001</v>
      </c>
      <c r="M6" s="14">
        <v>-1.4999999999999999E-2</v>
      </c>
      <c r="N6" s="14">
        <v>-0.115</v>
      </c>
      <c r="O6" s="4">
        <v>-1.4999999999999999E-2</v>
      </c>
      <c r="P6" s="4">
        <v>-0.08</v>
      </c>
      <c r="Q6" s="4">
        <v>-0.11</v>
      </c>
      <c r="R6" s="4">
        <v>-0.11</v>
      </c>
      <c r="S6" s="4">
        <v>-0.11</v>
      </c>
      <c r="T6" s="4">
        <v>-0.12</v>
      </c>
      <c r="U6" s="4">
        <v>-0.1</v>
      </c>
      <c r="V6" s="4">
        <v>-0.08</v>
      </c>
      <c r="W6" s="4">
        <v>0.105</v>
      </c>
      <c r="X6" s="4">
        <v>0.125</v>
      </c>
      <c r="Y6" s="4">
        <v>0.12</v>
      </c>
      <c r="Z6" s="4">
        <v>0.2</v>
      </c>
      <c r="AA6" s="4">
        <v>0.13250000000000001</v>
      </c>
      <c r="AB6" s="4">
        <v>0.20250000000000001</v>
      </c>
      <c r="AC6" s="4">
        <v>-2.5000000000000001E-2</v>
      </c>
      <c r="AD6" s="4">
        <v>-0.06</v>
      </c>
      <c r="AE6" s="4">
        <v>-0.01</v>
      </c>
      <c r="AF6" s="4">
        <v>-3.5000000000000003E-2</v>
      </c>
      <c r="AG6" s="4">
        <v>2.5000000000000001E-3</v>
      </c>
      <c r="AH6" s="4">
        <v>-4.2500000000000003E-2</v>
      </c>
      <c r="AI6" s="4">
        <v>-8.2500000000000004E-2</v>
      </c>
      <c r="AJ6" s="4">
        <v>-6.7500000000000004E-2</v>
      </c>
      <c r="AK6" s="4">
        <v>-9.2499999999999999E-2</v>
      </c>
      <c r="AL6" s="4">
        <v>-0.02</v>
      </c>
      <c r="AM6" s="4">
        <v>-0.08</v>
      </c>
      <c r="AN6" s="4">
        <v>-0.12</v>
      </c>
      <c r="AO6" s="4">
        <v>-2.5000000000000001E-2</v>
      </c>
      <c r="AP6" s="4">
        <v>1.4999999999999999E-2</v>
      </c>
      <c r="AQ6" s="4">
        <v>1.72</v>
      </c>
      <c r="AR6" s="4">
        <v>-2.2499999999999999E-2</v>
      </c>
      <c r="AS6" s="4">
        <v>-0.36499999999999999</v>
      </c>
      <c r="AT6" s="4">
        <v>-0.15</v>
      </c>
      <c r="AU6" s="4">
        <v>-0.27</v>
      </c>
      <c r="AV6" s="4">
        <v>0.06</v>
      </c>
      <c r="AW6" s="4">
        <v>-0.31</v>
      </c>
      <c r="AX6" s="4">
        <v>-0.46500000000000002</v>
      </c>
      <c r="AY6" s="4">
        <v>-1.4999999999999999E-2</v>
      </c>
      <c r="AZ6" s="4">
        <v>-0.36499999999999999</v>
      </c>
      <c r="BA6" s="4">
        <v>-0.21</v>
      </c>
      <c r="BB6" s="4">
        <v>-0.12</v>
      </c>
      <c r="BC6" s="4">
        <v>-0.14000000000000001</v>
      </c>
      <c r="BD6" s="4">
        <v>-8.7499999999999994E-2</v>
      </c>
      <c r="BE6" s="4">
        <v>-0.1275</v>
      </c>
      <c r="BF6" s="4">
        <v>-2.5000000000000001E-2</v>
      </c>
      <c r="BG6" s="4">
        <v>-8.5000000000000006E-2</v>
      </c>
      <c r="BH6" s="4">
        <v>-5.2499999999999998E-2</v>
      </c>
      <c r="BI6" s="4">
        <v>-8.2500000000000004E-2</v>
      </c>
      <c r="BJ6" s="4">
        <v>-1.4999999999999999E-2</v>
      </c>
      <c r="BK6" s="4">
        <v>0.21</v>
      </c>
      <c r="BL6" s="4">
        <v>0.125</v>
      </c>
      <c r="BM6" s="4">
        <v>0.13500000000000001</v>
      </c>
      <c r="BN6" s="4">
        <v>0.78</v>
      </c>
      <c r="BO6" s="4">
        <v>-5.0000000000000001E-3</v>
      </c>
      <c r="BP6" s="4">
        <v>-2.5000000000000001E-2</v>
      </c>
      <c r="BQ6" s="4">
        <v>5.0000000000000001E-3</v>
      </c>
      <c r="BR6" s="4">
        <v>-1.4999999999999999E-2</v>
      </c>
      <c r="BS6" s="4">
        <v>1.4999999999999999E-2</v>
      </c>
      <c r="BT6" s="4">
        <v>-2.75E-2</v>
      </c>
      <c r="BU6" s="4">
        <v>-0.01</v>
      </c>
      <c r="BV6" s="4">
        <v>0.43</v>
      </c>
      <c r="BW6">
        <v>0</v>
      </c>
      <c r="BX6">
        <v>0.01</v>
      </c>
      <c r="BY6">
        <v>-0.01</v>
      </c>
      <c r="BZ6">
        <v>0.02</v>
      </c>
    </row>
    <row r="7" spans="2:78" x14ac:dyDescent="0.25">
      <c r="C7" s="173"/>
      <c r="G7" s="66">
        <f t="shared" ref="G7:G70" si="2">EOMONTH(G6,0)+1</f>
        <v>37288</v>
      </c>
      <c r="H7" s="238">
        <v>2.7930000000000001</v>
      </c>
      <c r="I7" s="7">
        <v>0.86499999999999999</v>
      </c>
      <c r="J7" s="4">
        <v>1.9187859663823699E-2</v>
      </c>
      <c r="K7" s="4">
        <v>-0.115</v>
      </c>
      <c r="L7" s="4">
        <v>-0.13500000000000001</v>
      </c>
      <c r="M7" s="14">
        <v>-5.0000000000000001E-3</v>
      </c>
      <c r="N7" s="14">
        <v>-0.105</v>
      </c>
      <c r="O7" s="4">
        <v>-5.0000000000000001E-3</v>
      </c>
      <c r="P7" s="4">
        <v>-0.08</v>
      </c>
      <c r="Q7" s="4">
        <v>-0.11</v>
      </c>
      <c r="R7" s="4">
        <v>-0.105</v>
      </c>
      <c r="S7" s="4">
        <v>-0.105</v>
      </c>
      <c r="T7" s="4">
        <v>-0.115</v>
      </c>
      <c r="U7" s="4">
        <v>-0.1</v>
      </c>
      <c r="V7" s="4">
        <v>-0.08</v>
      </c>
      <c r="W7" s="4">
        <v>0.1</v>
      </c>
      <c r="X7" s="4">
        <v>0.12</v>
      </c>
      <c r="Y7" s="4">
        <v>9.5000000000000001E-2</v>
      </c>
      <c r="Z7" s="4">
        <v>0.11</v>
      </c>
      <c r="AA7" s="4">
        <v>0.13250000000000001</v>
      </c>
      <c r="AB7" s="4">
        <v>0.2</v>
      </c>
      <c r="AC7" s="4">
        <v>-2.5000000000000001E-2</v>
      </c>
      <c r="AD7" s="4">
        <v>-0.06</v>
      </c>
      <c r="AE7" s="4">
        <v>-0.01</v>
      </c>
      <c r="AF7" s="4">
        <v>-3.5000000000000003E-2</v>
      </c>
      <c r="AG7" s="4">
        <v>2.5000000000000001E-3</v>
      </c>
      <c r="AH7" s="4">
        <v>-4.2500000000000003E-2</v>
      </c>
      <c r="AI7" s="4">
        <v>-8.2500000000000004E-2</v>
      </c>
      <c r="AJ7" s="4">
        <v>-6.7500000000000004E-2</v>
      </c>
      <c r="AK7" s="4">
        <v>-9.2499999999999999E-2</v>
      </c>
      <c r="AL7" s="4">
        <v>-0.02</v>
      </c>
      <c r="AM7" s="4">
        <v>-7.7499999999999999E-2</v>
      </c>
      <c r="AN7" s="4">
        <v>-0.12</v>
      </c>
      <c r="AO7" s="4">
        <v>-2.5000000000000001E-2</v>
      </c>
      <c r="AP7" s="4">
        <v>1.4999999999999999E-2</v>
      </c>
      <c r="AQ7" s="4">
        <v>1.7</v>
      </c>
      <c r="AR7" s="4">
        <v>-1.7500000000000002E-2</v>
      </c>
      <c r="AS7" s="4">
        <v>-0.39500000000000002</v>
      </c>
      <c r="AT7" s="4">
        <v>-0.155</v>
      </c>
      <c r="AU7" s="4">
        <v>-0.3</v>
      </c>
      <c r="AV7" s="4">
        <v>-0.08</v>
      </c>
      <c r="AW7" s="4">
        <v>-0.34</v>
      </c>
      <c r="AX7" s="4">
        <v>-0.495</v>
      </c>
      <c r="AY7" s="4">
        <v>-0.09</v>
      </c>
      <c r="AZ7" s="4">
        <v>-0.39500000000000002</v>
      </c>
      <c r="BA7" s="4">
        <v>-0.21</v>
      </c>
      <c r="BB7" s="4">
        <v>-0.125</v>
      </c>
      <c r="BC7" s="4">
        <v>-0.14000000000000001</v>
      </c>
      <c r="BD7" s="4">
        <v>-8.7499999999999994E-2</v>
      </c>
      <c r="BE7" s="4">
        <v>-0.1275</v>
      </c>
      <c r="BF7" s="4">
        <v>-2.5000000000000001E-2</v>
      </c>
      <c r="BG7" s="4">
        <v>-8.5000000000000006E-2</v>
      </c>
      <c r="BH7" s="4">
        <v>-4.7500000000000001E-2</v>
      </c>
      <c r="BI7" s="4">
        <v>-8.2500000000000004E-2</v>
      </c>
      <c r="BJ7" s="4">
        <v>-0.05</v>
      </c>
      <c r="BK7" s="4">
        <v>0.155</v>
      </c>
      <c r="BL7" s="4">
        <v>0.12</v>
      </c>
      <c r="BM7" s="4">
        <v>0.13</v>
      </c>
      <c r="BN7" s="4">
        <v>0.78</v>
      </c>
      <c r="BO7" s="4">
        <v>-5.0000000000000001E-3</v>
      </c>
      <c r="BP7" s="4">
        <v>-2.5000000000000001E-2</v>
      </c>
      <c r="BQ7" s="4">
        <v>5.0000000000000001E-3</v>
      </c>
      <c r="BR7" s="4">
        <v>-1.4999999999999999E-2</v>
      </c>
      <c r="BS7" s="4">
        <v>1.4999999999999999E-2</v>
      </c>
      <c r="BT7" s="4">
        <v>-2.75E-2</v>
      </c>
      <c r="BU7" s="4">
        <v>-0.01</v>
      </c>
      <c r="BV7" s="4">
        <v>0.43</v>
      </c>
      <c r="BW7">
        <v>0</v>
      </c>
      <c r="BX7">
        <v>0.01</v>
      </c>
      <c r="BY7">
        <v>-0.01</v>
      </c>
      <c r="BZ7">
        <v>0.02</v>
      </c>
    </row>
    <row r="8" spans="2:78" x14ac:dyDescent="0.25">
      <c r="C8" s="173"/>
      <c r="G8" s="66">
        <f t="shared" si="2"/>
        <v>37316</v>
      </c>
      <c r="H8" s="238">
        <v>2.7949999999999999</v>
      </c>
      <c r="I8" s="7">
        <v>0.78</v>
      </c>
      <c r="J8" s="4">
        <v>1.9022984189814601E-2</v>
      </c>
      <c r="K8" s="4">
        <v>-0.115</v>
      </c>
      <c r="L8" s="4">
        <v>-0.13500000000000001</v>
      </c>
      <c r="M8" s="14">
        <v>-5.0000000000000001E-3</v>
      </c>
      <c r="N8" s="14">
        <v>-0.105</v>
      </c>
      <c r="O8" s="4">
        <v>-5.0000000000000001E-3</v>
      </c>
      <c r="P8" s="4">
        <v>-0.08</v>
      </c>
      <c r="Q8" s="4">
        <v>-0.11</v>
      </c>
      <c r="R8" s="4">
        <v>-0.105</v>
      </c>
      <c r="S8" s="4">
        <v>-0.105</v>
      </c>
      <c r="T8" s="4">
        <v>-0.115</v>
      </c>
      <c r="U8" s="4">
        <v>-0.1</v>
      </c>
      <c r="V8" s="4">
        <v>-0.08</v>
      </c>
      <c r="W8" s="4">
        <v>9.5000000000000001E-2</v>
      </c>
      <c r="X8" s="4">
        <v>0.115</v>
      </c>
      <c r="Y8" s="4">
        <v>8.5000000000000006E-2</v>
      </c>
      <c r="Z8" s="4">
        <v>0.09</v>
      </c>
      <c r="AA8" s="4">
        <v>0.12</v>
      </c>
      <c r="AB8" s="4">
        <v>0.17</v>
      </c>
      <c r="AC8" s="4">
        <v>-2.5000000000000001E-2</v>
      </c>
      <c r="AD8" s="4">
        <v>-0.06</v>
      </c>
      <c r="AE8" s="4">
        <v>-0.01</v>
      </c>
      <c r="AF8" s="4">
        <v>-3.5000000000000003E-2</v>
      </c>
      <c r="AG8" s="4">
        <v>2.5000000000000001E-3</v>
      </c>
      <c r="AH8" s="4">
        <v>-4.2500000000000003E-2</v>
      </c>
      <c r="AI8" s="4">
        <v>-8.2500000000000004E-2</v>
      </c>
      <c r="AJ8" s="4">
        <v>-6.7500000000000004E-2</v>
      </c>
      <c r="AK8" s="4">
        <v>-9.2499999999999999E-2</v>
      </c>
      <c r="AL8" s="4">
        <v>-0.02</v>
      </c>
      <c r="AM8" s="4">
        <v>-7.7499999999999999E-2</v>
      </c>
      <c r="AN8" s="4">
        <v>-0.12</v>
      </c>
      <c r="AO8" s="4">
        <v>-2.5000000000000001E-2</v>
      </c>
      <c r="AP8" s="4">
        <v>1.4999999999999999E-2</v>
      </c>
      <c r="AQ8" s="4">
        <v>0.64</v>
      </c>
      <c r="AR8" s="4">
        <v>-1.2500000000000001E-2</v>
      </c>
      <c r="AS8" s="4">
        <v>-0.495</v>
      </c>
      <c r="AT8" s="4">
        <v>-0.16</v>
      </c>
      <c r="AU8" s="4">
        <v>-0.34</v>
      </c>
      <c r="AV8" s="4">
        <v>-0.25</v>
      </c>
      <c r="AW8" s="4">
        <v>-0.43</v>
      </c>
      <c r="AX8" s="4">
        <v>-0.59499999999999997</v>
      </c>
      <c r="AY8" s="4">
        <v>-0.01</v>
      </c>
      <c r="AZ8" s="4">
        <v>-0.495</v>
      </c>
      <c r="BA8" s="4">
        <v>-0.21</v>
      </c>
      <c r="BB8" s="4">
        <v>-0.13</v>
      </c>
      <c r="BC8" s="4">
        <v>-0.14000000000000001</v>
      </c>
      <c r="BD8" s="4">
        <v>-8.7499999999999994E-2</v>
      </c>
      <c r="BE8" s="4">
        <v>-0.1275</v>
      </c>
      <c r="BF8" s="4">
        <v>-2.5000000000000001E-2</v>
      </c>
      <c r="BG8" s="4">
        <v>-8.5000000000000006E-2</v>
      </c>
      <c r="BH8" s="4">
        <v>-4.2500000000000003E-2</v>
      </c>
      <c r="BI8" s="4">
        <v>-8.2500000000000004E-2</v>
      </c>
      <c r="BJ8" s="4">
        <v>-0.1</v>
      </c>
      <c r="BK8" s="4">
        <v>0.16</v>
      </c>
      <c r="BL8" s="4">
        <v>0.115</v>
      </c>
      <c r="BM8" s="4">
        <v>0.125</v>
      </c>
      <c r="BN8" s="4">
        <v>0.48</v>
      </c>
      <c r="BO8" s="4">
        <v>-5.0000000000000001E-3</v>
      </c>
      <c r="BP8" s="4">
        <v>-0.02</v>
      </c>
      <c r="BQ8" s="4">
        <v>5.0000000000000001E-3</v>
      </c>
      <c r="BR8" s="4">
        <v>-1.4999999999999999E-2</v>
      </c>
      <c r="BS8" s="4">
        <v>1.4999999999999999E-2</v>
      </c>
      <c r="BT8" s="4">
        <v>-2.75E-2</v>
      </c>
      <c r="BU8" s="4">
        <v>-0.01</v>
      </c>
      <c r="BV8" s="4">
        <v>0.05</v>
      </c>
      <c r="BW8">
        <v>0</v>
      </c>
      <c r="BX8">
        <v>0.01</v>
      </c>
      <c r="BY8">
        <v>-0.01</v>
      </c>
      <c r="BZ8">
        <v>0.02</v>
      </c>
    </row>
    <row r="9" spans="2:78" x14ac:dyDescent="0.25">
      <c r="C9" s="173"/>
      <c r="G9" s="66">
        <f t="shared" si="2"/>
        <v>37347</v>
      </c>
      <c r="H9">
        <v>2.7650000000000001</v>
      </c>
      <c r="I9" s="7">
        <v>0.6</v>
      </c>
      <c r="J9" s="4">
        <v>1.8936163275794698E-2</v>
      </c>
      <c r="K9" s="4">
        <v>-0.13</v>
      </c>
      <c r="L9" s="4">
        <v>-0.15</v>
      </c>
      <c r="M9" s="14">
        <v>-0.09</v>
      </c>
      <c r="N9" s="14">
        <v>-0.20499999999999999</v>
      </c>
      <c r="O9" s="4">
        <v>-0.09</v>
      </c>
      <c r="P9" s="4">
        <v>-7.0000000000000007E-2</v>
      </c>
      <c r="Q9" s="4">
        <v>-9.5000000000000001E-2</v>
      </c>
      <c r="R9" s="4">
        <v>-0.12</v>
      </c>
      <c r="S9" s="4">
        <v>-0.12</v>
      </c>
      <c r="T9" s="4">
        <v>-0.13</v>
      </c>
      <c r="U9" s="4">
        <v>-0.1125</v>
      </c>
      <c r="V9" s="4">
        <v>-8.7499999999999994E-2</v>
      </c>
      <c r="W9" s="4">
        <v>8.5000000000000006E-2</v>
      </c>
      <c r="X9" s="4">
        <v>0.13500000000000001</v>
      </c>
      <c r="Y9" s="4">
        <v>0.03</v>
      </c>
      <c r="Z9" s="4">
        <v>7.0000000000000007E-2</v>
      </c>
      <c r="AA9" s="4">
        <v>0.15</v>
      </c>
      <c r="AB9" s="4">
        <v>0.19500000000000001</v>
      </c>
      <c r="AC9" s="4">
        <v>-2.5000000000000001E-2</v>
      </c>
      <c r="AD9" s="4">
        <v>-5.5E-2</v>
      </c>
      <c r="AE9" s="4">
        <v>0.01</v>
      </c>
      <c r="AF9" s="4">
        <v>-2.2499999999999999E-2</v>
      </c>
      <c r="AG9" s="4">
        <v>2.5000000000000001E-3</v>
      </c>
      <c r="AH9" s="4">
        <v>-2.75E-2</v>
      </c>
      <c r="AI9" s="4">
        <v>-7.7499999999999999E-2</v>
      </c>
      <c r="AJ9" s="4">
        <v>-6.5000000000000002E-2</v>
      </c>
      <c r="AK9" s="4">
        <v>-0.09</v>
      </c>
      <c r="AL9" s="4">
        <v>-0.02</v>
      </c>
      <c r="AM9" s="4">
        <v>-7.7499999999999999E-2</v>
      </c>
      <c r="AN9" s="4">
        <v>-0.13750000000000001</v>
      </c>
      <c r="AO9" s="4">
        <v>-2.2499999999999999E-2</v>
      </c>
      <c r="AP9" s="4">
        <v>1.7500000000000002E-2</v>
      </c>
      <c r="AQ9" s="4">
        <v>0.41</v>
      </c>
      <c r="AR9" s="4">
        <v>1.4999999999999999E-2</v>
      </c>
      <c r="AS9" s="4">
        <v>-0.64</v>
      </c>
      <c r="AT9" s="4">
        <v>-0.17499999999999999</v>
      </c>
      <c r="AU9" s="4">
        <v>-0.36</v>
      </c>
      <c r="AV9" s="4">
        <v>-0.27500000000000002</v>
      </c>
      <c r="AW9" s="4">
        <v>-0.53</v>
      </c>
      <c r="AX9" s="4">
        <v>-0.64</v>
      </c>
      <c r="AY9" s="4">
        <v>-0.09</v>
      </c>
      <c r="AZ9" s="4">
        <v>-0.64</v>
      </c>
      <c r="BA9" s="4">
        <v>-0.23499999999999999</v>
      </c>
      <c r="BB9" s="4">
        <v>-0.13500000000000001</v>
      </c>
      <c r="BC9" s="4">
        <v>-0.16500000000000001</v>
      </c>
      <c r="BD9" s="4">
        <v>-8.5000000000000006E-2</v>
      </c>
      <c r="BE9" s="4">
        <v>-0.14249999999999999</v>
      </c>
      <c r="BF9" s="4">
        <v>-2.5000000000000001E-2</v>
      </c>
      <c r="BG9" s="4">
        <v>-8.2500000000000004E-2</v>
      </c>
      <c r="BH9" s="4">
        <v>-1.4999999999999999E-2</v>
      </c>
      <c r="BI9" s="4">
        <v>-7.7499999999999999E-2</v>
      </c>
      <c r="BJ9" s="4">
        <v>-0.12</v>
      </c>
      <c r="BK9" s="4">
        <v>8.5000000000000006E-2</v>
      </c>
      <c r="BL9" s="4">
        <v>0.13500000000000001</v>
      </c>
      <c r="BM9" s="4">
        <v>0.09</v>
      </c>
      <c r="BN9" s="4">
        <v>0.34</v>
      </c>
      <c r="BO9" s="4">
        <v>-2.5000000000000001E-3</v>
      </c>
      <c r="BP9" s="4">
        <v>-1.4999999999999999E-2</v>
      </c>
      <c r="BQ9" s="4">
        <v>5.0000000000000001E-3</v>
      </c>
      <c r="BR9" s="4">
        <v>-0.01</v>
      </c>
      <c r="BS9" s="4">
        <v>0.02</v>
      </c>
      <c r="BT9" s="4">
        <v>-0.01</v>
      </c>
      <c r="BU9" s="4">
        <v>0</v>
      </c>
      <c r="BV9" s="4">
        <v>0.02</v>
      </c>
      <c r="BW9">
        <v>-5.0000000000000001E-3</v>
      </c>
      <c r="BX9">
        <v>0.03</v>
      </c>
      <c r="BY9">
        <v>-0.01</v>
      </c>
      <c r="BZ9">
        <v>0.02</v>
      </c>
    </row>
    <row r="10" spans="2:78" x14ac:dyDescent="0.25">
      <c r="C10" s="173"/>
      <c r="G10" s="66">
        <f t="shared" si="2"/>
        <v>37377</v>
      </c>
      <c r="H10">
        <v>2.8180000000000001</v>
      </c>
      <c r="I10" s="7">
        <v>0.54249999999999998</v>
      </c>
      <c r="J10" s="4">
        <v>1.9106479792596599E-2</v>
      </c>
      <c r="K10" s="4">
        <v>-0.13</v>
      </c>
      <c r="L10" s="4">
        <v>-0.15</v>
      </c>
      <c r="M10" s="14">
        <v>-0.09</v>
      </c>
      <c r="N10" s="14">
        <v>-0.19750000000000001</v>
      </c>
      <c r="O10" s="4">
        <v>-0.09</v>
      </c>
      <c r="P10" s="4">
        <v>-7.0000000000000007E-2</v>
      </c>
      <c r="Q10" s="4">
        <v>-9.5000000000000001E-2</v>
      </c>
      <c r="R10" s="4">
        <v>-0.12</v>
      </c>
      <c r="S10" s="4">
        <v>-0.12</v>
      </c>
      <c r="T10" s="4">
        <v>-0.13</v>
      </c>
      <c r="U10" s="4">
        <v>-0.1125</v>
      </c>
      <c r="V10" s="4">
        <v>-8.7499999999999994E-2</v>
      </c>
      <c r="W10" s="4">
        <v>8.5000000000000006E-2</v>
      </c>
      <c r="X10" s="4">
        <v>0.13500000000000001</v>
      </c>
      <c r="Y10" s="4">
        <v>0.03</v>
      </c>
      <c r="Z10" s="4">
        <v>7.0000000000000007E-2</v>
      </c>
      <c r="AA10" s="4">
        <v>0.13</v>
      </c>
      <c r="AB10" s="4">
        <v>0.13500000000000001</v>
      </c>
      <c r="AC10" s="4">
        <v>-2.5000000000000001E-2</v>
      </c>
      <c r="AD10" s="4">
        <v>-5.5E-2</v>
      </c>
      <c r="AE10" s="4">
        <v>0.01</v>
      </c>
      <c r="AF10" s="4">
        <v>-2.2499999999999999E-2</v>
      </c>
      <c r="AG10" s="4">
        <v>2.5000000000000001E-3</v>
      </c>
      <c r="AH10" s="4">
        <v>-2.75E-2</v>
      </c>
      <c r="AI10" s="4">
        <v>-7.7499999999999999E-2</v>
      </c>
      <c r="AJ10" s="4">
        <v>-6.5000000000000002E-2</v>
      </c>
      <c r="AK10" s="4">
        <v>-0.09</v>
      </c>
      <c r="AL10" s="4">
        <v>-0.02</v>
      </c>
      <c r="AM10" s="4">
        <v>-7.7499999999999999E-2</v>
      </c>
      <c r="AN10" s="4">
        <v>-0.13750000000000001</v>
      </c>
      <c r="AO10" s="4">
        <v>-2.2499999999999999E-2</v>
      </c>
      <c r="AP10" s="4">
        <v>1.7500000000000002E-2</v>
      </c>
      <c r="AQ10" s="4">
        <v>0.38</v>
      </c>
      <c r="AR10" s="4">
        <v>0.02</v>
      </c>
      <c r="AS10" s="4">
        <v>-0.64</v>
      </c>
      <c r="AT10" s="4">
        <v>-0.17</v>
      </c>
      <c r="AU10" s="4">
        <v>-0.36</v>
      </c>
      <c r="AV10" s="4">
        <v>-0.27500000000000002</v>
      </c>
      <c r="AW10" s="4">
        <v>-0.53</v>
      </c>
      <c r="AX10" s="4">
        <v>-0.64</v>
      </c>
      <c r="AY10" s="4">
        <v>-7.0000000000000007E-2</v>
      </c>
      <c r="AZ10" s="4">
        <v>-0.64</v>
      </c>
      <c r="BA10" s="4">
        <v>-0.20250000000000001</v>
      </c>
      <c r="BB10" s="4">
        <v>-0.1275</v>
      </c>
      <c r="BC10" s="4">
        <v>-0.14249999999999999</v>
      </c>
      <c r="BD10" s="4">
        <v>-8.5000000000000006E-2</v>
      </c>
      <c r="BE10" s="4">
        <v>-0.13500000000000001</v>
      </c>
      <c r="BF10" s="4">
        <v>-2.5000000000000001E-2</v>
      </c>
      <c r="BG10" s="4">
        <v>-8.2500000000000004E-2</v>
      </c>
      <c r="BH10" s="4">
        <v>-0.01</v>
      </c>
      <c r="BI10" s="4">
        <v>-7.7499999999999999E-2</v>
      </c>
      <c r="BJ10" s="4">
        <v>-0.12</v>
      </c>
      <c r="BK10" s="4">
        <v>8.5000000000000006E-2</v>
      </c>
      <c r="BL10" s="4">
        <v>0.13500000000000001</v>
      </c>
      <c r="BM10" s="4">
        <v>0.09</v>
      </c>
      <c r="BN10" s="4">
        <v>0.3125</v>
      </c>
      <c r="BO10" s="4">
        <v>-2.5000000000000001E-3</v>
      </c>
      <c r="BP10" s="4">
        <v>-1.4999999999999999E-2</v>
      </c>
      <c r="BQ10" s="4">
        <v>5.0000000000000001E-3</v>
      </c>
      <c r="BR10" s="4">
        <v>-0.01</v>
      </c>
      <c r="BS10" s="4">
        <v>0.02</v>
      </c>
      <c r="BT10" s="4">
        <v>-0.01</v>
      </c>
      <c r="BU10" s="4">
        <v>0</v>
      </c>
      <c r="BV10" s="4">
        <v>0.02</v>
      </c>
      <c r="BW10">
        <v>-5.0000000000000001E-3</v>
      </c>
      <c r="BX10">
        <v>0.03</v>
      </c>
      <c r="BY10">
        <v>-0.01</v>
      </c>
      <c r="BZ10">
        <v>0.02</v>
      </c>
    </row>
    <row r="11" spans="2:78" ht="11.25" customHeight="1" x14ac:dyDescent="0.25">
      <c r="C11" s="173"/>
      <c r="G11" s="66">
        <f t="shared" si="2"/>
        <v>37408</v>
      </c>
      <c r="H11">
        <v>2.8719999999999999</v>
      </c>
      <c r="I11" s="7">
        <v>0.52749999999999997</v>
      </c>
      <c r="J11" s="4">
        <v>1.92824735369563E-2</v>
      </c>
      <c r="K11" s="4">
        <v>-0.13</v>
      </c>
      <c r="L11" s="4">
        <v>-0.15</v>
      </c>
      <c r="M11" s="14">
        <v>-0.09</v>
      </c>
      <c r="N11" s="14">
        <v>-0.1925</v>
      </c>
      <c r="O11" s="4">
        <v>-0.09</v>
      </c>
      <c r="P11" s="4">
        <v>-7.0000000000000007E-2</v>
      </c>
      <c r="Q11" s="4">
        <v>-9.5000000000000001E-2</v>
      </c>
      <c r="R11" s="4">
        <v>-0.12</v>
      </c>
      <c r="S11" s="4">
        <v>-0.12</v>
      </c>
      <c r="T11" s="4">
        <v>-0.13</v>
      </c>
      <c r="U11" s="4">
        <v>-0.1125</v>
      </c>
      <c r="V11" s="4">
        <v>-8.7499999999999994E-2</v>
      </c>
      <c r="W11" s="4">
        <v>8.5000000000000006E-2</v>
      </c>
      <c r="X11" s="4">
        <v>0.13500000000000001</v>
      </c>
      <c r="Y11" s="4">
        <v>0.03</v>
      </c>
      <c r="Z11" s="4">
        <v>7.0000000000000007E-2</v>
      </c>
      <c r="AA11" s="4">
        <v>0.15</v>
      </c>
      <c r="AB11" s="4">
        <v>0.16500000000000001</v>
      </c>
      <c r="AC11" s="4">
        <v>-2.5000000000000001E-2</v>
      </c>
      <c r="AD11" s="4">
        <v>-5.2499999999999998E-2</v>
      </c>
      <c r="AE11" s="4">
        <v>1.2500000000000001E-2</v>
      </c>
      <c r="AF11" s="4">
        <v>-0.02</v>
      </c>
      <c r="AG11" s="4">
        <v>2.5000000000000001E-3</v>
      </c>
      <c r="AH11" s="4">
        <v>-2.75E-2</v>
      </c>
      <c r="AI11" s="4">
        <v>-7.7499999999999999E-2</v>
      </c>
      <c r="AJ11" s="4">
        <v>-6.5000000000000002E-2</v>
      </c>
      <c r="AK11" s="4">
        <v>-0.09</v>
      </c>
      <c r="AL11" s="4">
        <v>-0.02</v>
      </c>
      <c r="AM11" s="4">
        <v>-7.7499999999999999E-2</v>
      </c>
      <c r="AN11" s="4">
        <v>-0.13750000000000001</v>
      </c>
      <c r="AO11" s="4">
        <v>-2.2499999999999999E-2</v>
      </c>
      <c r="AP11" s="4">
        <v>1.7500000000000002E-2</v>
      </c>
      <c r="AQ11" s="4">
        <v>0.36499999999999999</v>
      </c>
      <c r="AR11" s="4">
        <v>3.2500000000000001E-2</v>
      </c>
      <c r="AS11" s="4">
        <v>-0.64</v>
      </c>
      <c r="AT11" s="4">
        <v>-0.16500000000000001</v>
      </c>
      <c r="AU11" s="4">
        <v>-0.36</v>
      </c>
      <c r="AV11" s="4">
        <v>-0.27500000000000002</v>
      </c>
      <c r="AW11" s="4">
        <v>-0.53</v>
      </c>
      <c r="AX11" s="4">
        <v>-0.64</v>
      </c>
      <c r="AY11" s="4">
        <v>-0.05</v>
      </c>
      <c r="AZ11" s="4">
        <v>-0.64</v>
      </c>
      <c r="BA11" s="4">
        <v>-0.15</v>
      </c>
      <c r="BB11" s="4">
        <v>-0.1225</v>
      </c>
      <c r="BC11" s="4">
        <v>-0.09</v>
      </c>
      <c r="BD11" s="4">
        <v>-8.5000000000000006E-2</v>
      </c>
      <c r="BE11" s="4">
        <v>-9.2499999999999999E-2</v>
      </c>
      <c r="BF11" s="4">
        <v>-2.5000000000000001E-2</v>
      </c>
      <c r="BG11" s="4">
        <v>-8.2500000000000004E-2</v>
      </c>
      <c r="BH11" s="4">
        <v>2.5000000000000001E-3</v>
      </c>
      <c r="BI11" s="4">
        <v>-7.7499999999999999E-2</v>
      </c>
      <c r="BJ11" s="4">
        <v>-0.12</v>
      </c>
      <c r="BK11" s="4">
        <v>8.5000000000000006E-2</v>
      </c>
      <c r="BL11" s="4">
        <v>0.13500000000000001</v>
      </c>
      <c r="BM11" s="4">
        <v>0.09</v>
      </c>
      <c r="BN11" s="4">
        <v>0.31</v>
      </c>
      <c r="BO11" s="4">
        <v>-2.5000000000000001E-3</v>
      </c>
      <c r="BP11" s="4">
        <v>-1.4999999999999999E-2</v>
      </c>
      <c r="BQ11" s="4">
        <v>5.0000000000000001E-3</v>
      </c>
      <c r="BR11" s="4">
        <v>-0.01</v>
      </c>
      <c r="BS11" s="4">
        <v>0.02</v>
      </c>
      <c r="BT11" s="4">
        <v>-0.01</v>
      </c>
      <c r="BU11" s="4">
        <v>0</v>
      </c>
      <c r="BV11" s="4">
        <v>3.5000000000000003E-2</v>
      </c>
      <c r="BW11">
        <v>-5.0000000000000001E-3</v>
      </c>
      <c r="BX11">
        <v>0.03</v>
      </c>
      <c r="BY11">
        <v>-0.01</v>
      </c>
      <c r="BZ11">
        <v>0.02</v>
      </c>
    </row>
    <row r="12" spans="2:78" x14ac:dyDescent="0.25">
      <c r="C12" s="173"/>
      <c r="G12" s="66">
        <f t="shared" si="2"/>
        <v>37438</v>
      </c>
      <c r="H12">
        <v>2.9169999999999998</v>
      </c>
      <c r="I12" s="7">
        <v>0.52749999999999997</v>
      </c>
      <c r="J12" s="4">
        <v>1.95950648415604E-2</v>
      </c>
      <c r="K12" s="4">
        <v>-0.13</v>
      </c>
      <c r="L12" s="4">
        <v>-0.15</v>
      </c>
      <c r="M12" s="14">
        <v>-0.09</v>
      </c>
      <c r="N12" s="14">
        <v>-0.155</v>
      </c>
      <c r="O12" s="4">
        <v>-0.09</v>
      </c>
      <c r="P12" s="4">
        <v>-7.0000000000000007E-2</v>
      </c>
      <c r="Q12" s="4">
        <v>-9.5000000000000001E-2</v>
      </c>
      <c r="R12" s="4">
        <v>-0.12</v>
      </c>
      <c r="S12" s="4">
        <v>-0.12</v>
      </c>
      <c r="T12" s="4">
        <v>-0.13</v>
      </c>
      <c r="U12" s="4">
        <v>-0.1125</v>
      </c>
      <c r="V12" s="4">
        <v>-8.7499999999999994E-2</v>
      </c>
      <c r="W12" s="4">
        <v>8.5000000000000006E-2</v>
      </c>
      <c r="X12" s="4">
        <v>0.13500000000000001</v>
      </c>
      <c r="Y12" s="4">
        <v>0.03</v>
      </c>
      <c r="Z12" s="4">
        <v>0.28000000000000003</v>
      </c>
      <c r="AA12" s="4">
        <v>0.16500000000000001</v>
      </c>
      <c r="AB12" s="4">
        <v>0.20499999999999999</v>
      </c>
      <c r="AC12" s="4">
        <v>-2.5000000000000001E-2</v>
      </c>
      <c r="AD12" s="4">
        <v>-5.2499999999999998E-2</v>
      </c>
      <c r="AE12" s="4">
        <v>1.2500000000000001E-2</v>
      </c>
      <c r="AF12" s="4">
        <v>-0.02</v>
      </c>
      <c r="AG12" s="4">
        <v>2.5000000000000001E-3</v>
      </c>
      <c r="AH12" s="4">
        <v>-2.75E-2</v>
      </c>
      <c r="AI12" s="4">
        <v>-7.7499999999999999E-2</v>
      </c>
      <c r="AJ12" s="4">
        <v>-6.5000000000000002E-2</v>
      </c>
      <c r="AK12" s="4">
        <v>-0.09</v>
      </c>
      <c r="AL12" s="4">
        <v>-0.02</v>
      </c>
      <c r="AM12" s="4">
        <v>-7.7499999999999999E-2</v>
      </c>
      <c r="AN12" s="4">
        <v>-0.13750000000000001</v>
      </c>
      <c r="AO12" s="4">
        <v>-2.2499999999999999E-2</v>
      </c>
      <c r="AP12" s="4">
        <v>1.7500000000000002E-2</v>
      </c>
      <c r="AQ12" s="4">
        <v>0.42</v>
      </c>
      <c r="AR12" s="4">
        <v>4.4999999999999998E-2</v>
      </c>
      <c r="AS12" s="4">
        <v>-0.65</v>
      </c>
      <c r="AT12" s="4">
        <v>-0.125</v>
      </c>
      <c r="AU12" s="4">
        <v>-0.33</v>
      </c>
      <c r="AV12" s="4">
        <v>-0.39</v>
      </c>
      <c r="AW12" s="4">
        <v>-0.54</v>
      </c>
      <c r="AX12" s="4">
        <v>-0.65</v>
      </c>
      <c r="AY12" s="4">
        <v>0.115</v>
      </c>
      <c r="AZ12" s="4">
        <v>-0.65</v>
      </c>
      <c r="BA12" s="4">
        <v>-0.16</v>
      </c>
      <c r="BB12" s="4">
        <v>-8.5000000000000006E-2</v>
      </c>
      <c r="BC12" s="4">
        <v>-0.1</v>
      </c>
      <c r="BD12" s="4">
        <v>-8.5000000000000006E-2</v>
      </c>
      <c r="BE12" s="4">
        <v>-0.09</v>
      </c>
      <c r="BF12" s="4">
        <v>-2.5000000000000001E-2</v>
      </c>
      <c r="BG12" s="4">
        <v>-8.2500000000000004E-2</v>
      </c>
      <c r="BH12" s="4">
        <v>1.4999999999999999E-2</v>
      </c>
      <c r="BI12" s="4">
        <v>-7.7499999999999999E-2</v>
      </c>
      <c r="BJ12" s="4">
        <v>-0.02</v>
      </c>
      <c r="BK12" s="4">
        <v>8.5000000000000006E-2</v>
      </c>
      <c r="BL12" s="4">
        <v>0.13500000000000001</v>
      </c>
      <c r="BM12" s="4">
        <v>0.09</v>
      </c>
      <c r="BN12" s="4">
        <v>0.33</v>
      </c>
      <c r="BO12" s="4">
        <v>-2.5000000000000001E-3</v>
      </c>
      <c r="BP12" s="4">
        <v>-0.01</v>
      </c>
      <c r="BQ12" s="4">
        <v>5.0000000000000001E-3</v>
      </c>
      <c r="BR12" s="4">
        <v>-0.01</v>
      </c>
      <c r="BS12" s="4">
        <v>0.02</v>
      </c>
      <c r="BT12" s="4">
        <v>-0.01</v>
      </c>
      <c r="BU12" s="4">
        <v>0</v>
      </c>
      <c r="BV12" s="4">
        <v>3.5000000000000003E-2</v>
      </c>
      <c r="BW12">
        <v>-5.0000000000000001E-3</v>
      </c>
      <c r="BX12">
        <v>0.03</v>
      </c>
      <c r="BY12">
        <v>-0.01</v>
      </c>
      <c r="BZ12">
        <v>0.02</v>
      </c>
    </row>
    <row r="13" spans="2:78" x14ac:dyDescent="0.25">
      <c r="C13" s="173"/>
      <c r="G13" s="66">
        <f t="shared" si="2"/>
        <v>37469</v>
      </c>
      <c r="H13" s="238">
        <v>2.9620000000000002</v>
      </c>
      <c r="I13" s="239">
        <v>0.53</v>
      </c>
      <c r="J13" s="4">
        <v>2.01466105621213E-2</v>
      </c>
      <c r="K13" s="4">
        <v>-0.13</v>
      </c>
      <c r="L13" s="4">
        <v>-0.15</v>
      </c>
      <c r="M13" s="14">
        <v>-0.09</v>
      </c>
      <c r="N13" s="14">
        <v>-0.14000000000000001</v>
      </c>
      <c r="O13" s="4">
        <v>-0.09</v>
      </c>
      <c r="P13" s="4">
        <v>-7.0000000000000007E-2</v>
      </c>
      <c r="Q13" s="4">
        <v>-9.5000000000000001E-2</v>
      </c>
      <c r="R13" s="4">
        <v>-0.12</v>
      </c>
      <c r="S13" s="4">
        <v>-0.12</v>
      </c>
      <c r="T13" s="4">
        <v>-0.13</v>
      </c>
      <c r="U13" s="4">
        <v>-0.1125</v>
      </c>
      <c r="V13" s="4">
        <v>-8.7499999999999994E-2</v>
      </c>
      <c r="W13" s="4">
        <v>8.5000000000000006E-2</v>
      </c>
      <c r="X13" s="4">
        <v>0.13500000000000001</v>
      </c>
      <c r="Y13" s="4">
        <v>0.03</v>
      </c>
      <c r="Z13" s="4">
        <v>0.28000000000000003</v>
      </c>
      <c r="AA13" s="4">
        <v>0.16500000000000001</v>
      </c>
      <c r="AB13" s="4">
        <v>0.20499999999999999</v>
      </c>
      <c r="AC13" s="4">
        <v>-2.5000000000000001E-2</v>
      </c>
      <c r="AD13" s="4">
        <v>-5.2499999999999998E-2</v>
      </c>
      <c r="AE13" s="4">
        <v>1.2500000000000001E-2</v>
      </c>
      <c r="AF13" s="4">
        <v>-0.02</v>
      </c>
      <c r="AG13" s="4">
        <v>2.5000000000000001E-3</v>
      </c>
      <c r="AH13" s="4">
        <v>-2.75E-2</v>
      </c>
      <c r="AI13" s="4">
        <v>-7.7499999999999999E-2</v>
      </c>
      <c r="AJ13" s="4">
        <v>-6.5000000000000002E-2</v>
      </c>
      <c r="AK13" s="4">
        <v>-0.09</v>
      </c>
      <c r="AL13" s="4">
        <v>-0.02</v>
      </c>
      <c r="AM13" s="4">
        <v>-7.7499999999999999E-2</v>
      </c>
      <c r="AN13" s="4">
        <v>-0.13750000000000001</v>
      </c>
      <c r="AO13" s="4">
        <v>-2.2499999999999999E-2</v>
      </c>
      <c r="AP13" s="4">
        <v>1.7500000000000002E-2</v>
      </c>
      <c r="AQ13" s="4">
        <v>0.42</v>
      </c>
      <c r="AR13" s="4">
        <v>0.05</v>
      </c>
      <c r="AS13" s="4">
        <v>-0.65</v>
      </c>
      <c r="AT13" s="4">
        <v>-0.11</v>
      </c>
      <c r="AU13" s="4">
        <v>-0.33</v>
      </c>
      <c r="AV13" s="4">
        <v>-0.39</v>
      </c>
      <c r="AW13" s="4">
        <v>-0.54</v>
      </c>
      <c r="AX13" s="4">
        <v>-0.65</v>
      </c>
      <c r="AY13" s="4">
        <v>0.125</v>
      </c>
      <c r="AZ13" s="4">
        <v>-0.65</v>
      </c>
      <c r="BA13" s="4">
        <v>-0.155</v>
      </c>
      <c r="BB13" s="4">
        <v>-7.0000000000000007E-2</v>
      </c>
      <c r="BC13" s="4">
        <v>-9.5000000000000001E-2</v>
      </c>
      <c r="BD13" s="4">
        <v>-8.5000000000000006E-2</v>
      </c>
      <c r="BE13" s="4">
        <v>-8.7499999999999994E-2</v>
      </c>
      <c r="BF13" s="4">
        <v>-2.5000000000000001E-2</v>
      </c>
      <c r="BG13" s="4">
        <v>-8.2500000000000004E-2</v>
      </c>
      <c r="BH13" s="4">
        <v>0.02</v>
      </c>
      <c r="BI13" s="4">
        <v>-7.7499999999999999E-2</v>
      </c>
      <c r="BJ13" s="4">
        <v>0.01</v>
      </c>
      <c r="BK13" s="4">
        <v>8.5000000000000006E-2</v>
      </c>
      <c r="BL13" s="4">
        <v>0.13500000000000001</v>
      </c>
      <c r="BM13" s="4">
        <v>0.09</v>
      </c>
      <c r="BN13" s="4">
        <v>0.33</v>
      </c>
      <c r="BO13" s="4">
        <v>-2.5000000000000001E-3</v>
      </c>
      <c r="BP13" s="4">
        <v>-0.01</v>
      </c>
      <c r="BQ13" s="4">
        <v>5.0000000000000001E-3</v>
      </c>
      <c r="BR13" s="4">
        <v>-0.01</v>
      </c>
      <c r="BS13" s="4">
        <v>0.02</v>
      </c>
      <c r="BT13" s="4">
        <v>-0.01</v>
      </c>
      <c r="BU13" s="4">
        <v>0</v>
      </c>
      <c r="BV13" s="4">
        <v>0.01</v>
      </c>
      <c r="BW13">
        <v>-5.0000000000000001E-3</v>
      </c>
      <c r="BX13">
        <v>0.03</v>
      </c>
      <c r="BY13">
        <v>-0.01</v>
      </c>
      <c r="BZ13">
        <v>0.02</v>
      </c>
    </row>
    <row r="14" spans="2:78" x14ac:dyDescent="0.25">
      <c r="C14" s="173"/>
      <c r="G14" s="66">
        <f t="shared" si="2"/>
        <v>37500</v>
      </c>
      <c r="H14">
        <v>2.9590000000000001</v>
      </c>
      <c r="I14" s="7">
        <v>0.53</v>
      </c>
      <c r="J14" s="4">
        <v>2.0698156385751301E-2</v>
      </c>
      <c r="K14" s="4">
        <v>-0.13</v>
      </c>
      <c r="L14" s="4">
        <v>-0.15</v>
      </c>
      <c r="M14" s="14">
        <v>-0.09</v>
      </c>
      <c r="N14" s="14">
        <v>-0.16750000000000001</v>
      </c>
      <c r="O14" s="4">
        <v>-0.09</v>
      </c>
      <c r="P14" s="4">
        <v>-7.0000000000000007E-2</v>
      </c>
      <c r="Q14" s="4">
        <v>-9.5000000000000001E-2</v>
      </c>
      <c r="R14" s="4">
        <v>-0.12</v>
      </c>
      <c r="S14" s="4">
        <v>-0.12</v>
      </c>
      <c r="T14" s="4">
        <v>-0.13</v>
      </c>
      <c r="U14" s="4">
        <v>-0.1125</v>
      </c>
      <c r="V14" s="4">
        <v>-8.7499999999999994E-2</v>
      </c>
      <c r="W14" s="4">
        <v>8.5000000000000006E-2</v>
      </c>
      <c r="X14" s="4">
        <v>0.13500000000000001</v>
      </c>
      <c r="Y14" s="4">
        <v>0.03</v>
      </c>
      <c r="Z14" s="4">
        <v>0.28000000000000003</v>
      </c>
      <c r="AA14" s="4">
        <v>0.13</v>
      </c>
      <c r="AB14" s="4">
        <v>0.14499999999999999</v>
      </c>
      <c r="AC14" s="4">
        <v>-2.5000000000000001E-2</v>
      </c>
      <c r="AD14" s="4">
        <v>-5.7500000000000002E-2</v>
      </c>
      <c r="AE14" s="4">
        <v>7.4999999999999997E-3</v>
      </c>
      <c r="AF14" s="4">
        <v>-2.5000000000000001E-2</v>
      </c>
      <c r="AG14" s="4">
        <v>2.5000000000000001E-3</v>
      </c>
      <c r="AH14" s="4">
        <v>-2.75E-2</v>
      </c>
      <c r="AI14" s="4">
        <v>-7.7499999999999999E-2</v>
      </c>
      <c r="AJ14" s="4">
        <v>-6.5000000000000002E-2</v>
      </c>
      <c r="AK14" s="4">
        <v>-0.09</v>
      </c>
      <c r="AL14" s="4">
        <v>-0.02</v>
      </c>
      <c r="AM14" s="4">
        <v>-7.7499999999999999E-2</v>
      </c>
      <c r="AN14" s="4">
        <v>-0.13750000000000001</v>
      </c>
      <c r="AO14" s="4">
        <v>-2.2499999999999999E-2</v>
      </c>
      <c r="AP14" s="4">
        <v>1.7500000000000002E-2</v>
      </c>
      <c r="AQ14" s="4">
        <v>0.34</v>
      </c>
      <c r="AR14" s="4">
        <v>0.04</v>
      </c>
      <c r="AS14" s="4">
        <v>-0.65</v>
      </c>
      <c r="AT14" s="4">
        <v>-0.13750000000000001</v>
      </c>
      <c r="AU14" s="4">
        <v>-0.33</v>
      </c>
      <c r="AV14" s="4">
        <v>-0.39</v>
      </c>
      <c r="AW14" s="4">
        <v>-0.54</v>
      </c>
      <c r="AX14" s="4">
        <v>-0.65</v>
      </c>
      <c r="AY14" s="4">
        <v>0.115</v>
      </c>
      <c r="AZ14" s="4">
        <v>-0.65</v>
      </c>
      <c r="BA14" s="4">
        <v>-0.16500000000000001</v>
      </c>
      <c r="BB14" s="4">
        <v>-9.7500000000000003E-2</v>
      </c>
      <c r="BC14" s="4">
        <v>-0.105</v>
      </c>
      <c r="BD14" s="4">
        <v>-8.5000000000000006E-2</v>
      </c>
      <c r="BE14" s="4">
        <v>-9.2499999999999999E-2</v>
      </c>
      <c r="BF14" s="4">
        <v>-2.5000000000000001E-2</v>
      </c>
      <c r="BG14" s="4">
        <v>-8.2500000000000004E-2</v>
      </c>
      <c r="BH14" s="4">
        <v>0.01</v>
      </c>
      <c r="BI14" s="4">
        <v>-7.7499999999999999E-2</v>
      </c>
      <c r="BJ14" s="4">
        <v>0.01</v>
      </c>
      <c r="BK14" s="4">
        <v>8.5000000000000006E-2</v>
      </c>
      <c r="BL14" s="4">
        <v>0.13500000000000001</v>
      </c>
      <c r="BM14" s="4">
        <v>0.09</v>
      </c>
      <c r="BN14" s="4">
        <v>0.32</v>
      </c>
      <c r="BO14" s="4">
        <v>-2.5000000000000001E-3</v>
      </c>
      <c r="BP14" s="4">
        <v>-0.01</v>
      </c>
      <c r="BQ14" s="4">
        <v>5.0000000000000001E-3</v>
      </c>
      <c r="BR14" s="4">
        <v>-0.01</v>
      </c>
      <c r="BS14" s="4">
        <v>0</v>
      </c>
      <c r="BT14" s="4">
        <v>-0.01</v>
      </c>
      <c r="BU14" s="4">
        <v>0</v>
      </c>
      <c r="BV14" s="4">
        <v>0.01</v>
      </c>
      <c r="BW14">
        <v>-5.0000000000000001E-3</v>
      </c>
      <c r="BX14">
        <v>0.03</v>
      </c>
      <c r="BY14">
        <v>-0.01</v>
      </c>
      <c r="BZ14">
        <v>0.02</v>
      </c>
    </row>
    <row r="15" spans="2:78" x14ac:dyDescent="0.25">
      <c r="C15" s="173"/>
      <c r="G15" s="66">
        <f t="shared" si="2"/>
        <v>37530</v>
      </c>
      <c r="H15">
        <v>2.976</v>
      </c>
      <c r="I15" s="7">
        <v>0.53</v>
      </c>
      <c r="J15" s="4">
        <v>2.1320240886603298E-2</v>
      </c>
      <c r="K15" s="4">
        <v>-0.13</v>
      </c>
      <c r="L15" s="4">
        <v>-0.15</v>
      </c>
      <c r="M15" s="14">
        <v>-0.09</v>
      </c>
      <c r="N15" s="14">
        <v>-0.20250000000000001</v>
      </c>
      <c r="O15" s="4">
        <v>-0.09</v>
      </c>
      <c r="P15" s="4">
        <v>-7.0000000000000007E-2</v>
      </c>
      <c r="Q15" s="4">
        <v>-0.1275</v>
      </c>
      <c r="R15" s="4">
        <v>-0.12</v>
      </c>
      <c r="S15" s="4">
        <v>-0.12</v>
      </c>
      <c r="T15" s="4">
        <v>-0.13</v>
      </c>
      <c r="U15" s="4">
        <v>-0.1125</v>
      </c>
      <c r="V15" s="4">
        <v>-8.7499999999999994E-2</v>
      </c>
      <c r="W15" s="4">
        <v>8.5000000000000006E-2</v>
      </c>
      <c r="X15" s="4">
        <v>0.13500000000000001</v>
      </c>
      <c r="Y15" s="4">
        <v>0.03</v>
      </c>
      <c r="Z15" s="4">
        <v>0.16</v>
      </c>
      <c r="AA15" s="4">
        <v>0.15</v>
      </c>
      <c r="AB15" s="4">
        <v>0.17499999999999999</v>
      </c>
      <c r="AC15" s="4">
        <v>-2.5000000000000001E-2</v>
      </c>
      <c r="AD15" s="4">
        <v>-5.7500000000000002E-2</v>
      </c>
      <c r="AE15" s="4">
        <v>7.4999999999999997E-3</v>
      </c>
      <c r="AF15" s="4">
        <v>-2.5000000000000001E-2</v>
      </c>
      <c r="AG15" s="4">
        <v>2.5000000000000001E-3</v>
      </c>
      <c r="AH15" s="4">
        <v>-2.75E-2</v>
      </c>
      <c r="AI15" s="4">
        <v>-7.7499999999999999E-2</v>
      </c>
      <c r="AJ15" s="4">
        <v>-6.5000000000000002E-2</v>
      </c>
      <c r="AK15" s="4">
        <v>-0.09</v>
      </c>
      <c r="AL15" s="4">
        <v>-0.02</v>
      </c>
      <c r="AM15" s="4">
        <v>-7.7499999999999999E-2</v>
      </c>
      <c r="AN15" s="4">
        <v>-0.13750000000000001</v>
      </c>
      <c r="AO15" s="4">
        <v>-2.2499999999999999E-2</v>
      </c>
      <c r="AP15" s="4">
        <v>1.7500000000000002E-2</v>
      </c>
      <c r="AQ15" s="4">
        <v>0.36</v>
      </c>
      <c r="AR15" s="4">
        <v>7.4999999999999997E-3</v>
      </c>
      <c r="AS15" s="4">
        <v>-0.69</v>
      </c>
      <c r="AT15" s="4">
        <v>-0.17249999999999999</v>
      </c>
      <c r="AU15" s="4">
        <v>-0.36</v>
      </c>
      <c r="AV15" s="4">
        <v>-0.24</v>
      </c>
      <c r="AW15" s="4">
        <v>-0.57999999999999996</v>
      </c>
      <c r="AX15" s="4">
        <v>-0.69</v>
      </c>
      <c r="AY15" s="4">
        <v>0.03</v>
      </c>
      <c r="AZ15" s="4">
        <v>-0.69</v>
      </c>
      <c r="BA15" s="4">
        <v>-0.1525</v>
      </c>
      <c r="BB15" s="4">
        <v>-0.13250000000000001</v>
      </c>
      <c r="BC15" s="4">
        <v>-9.2499999999999999E-2</v>
      </c>
      <c r="BD15" s="4">
        <v>-8.5000000000000006E-2</v>
      </c>
      <c r="BE15" s="4">
        <v>-9.5000000000000001E-2</v>
      </c>
      <c r="BF15" s="4">
        <v>-2.5000000000000001E-2</v>
      </c>
      <c r="BG15" s="4">
        <v>-8.2500000000000004E-2</v>
      </c>
      <c r="BH15" s="4">
        <v>-2.2499999999999999E-2</v>
      </c>
      <c r="BI15" s="4">
        <v>-7.7499999999999999E-2</v>
      </c>
      <c r="BJ15" s="4">
        <v>3.5000000000000003E-2</v>
      </c>
      <c r="BK15" s="4">
        <v>8.5000000000000006E-2</v>
      </c>
      <c r="BL15" s="4">
        <v>0.13500000000000001</v>
      </c>
      <c r="BM15" s="4">
        <v>0.09</v>
      </c>
      <c r="BN15" s="4">
        <v>0.38</v>
      </c>
      <c r="BO15" s="4">
        <v>0</v>
      </c>
      <c r="BP15" s="4">
        <v>-1.4999999999999999E-2</v>
      </c>
      <c r="BQ15" s="4">
        <v>5.0000000000000001E-3</v>
      </c>
      <c r="BR15" s="4">
        <v>-0.01</v>
      </c>
      <c r="BS15" s="4">
        <v>0.02</v>
      </c>
      <c r="BT15" s="4">
        <v>-0.01</v>
      </c>
      <c r="BU15" s="4">
        <v>0</v>
      </c>
      <c r="BV15" s="4">
        <v>0.01</v>
      </c>
      <c r="BW15">
        <v>-5.0000000000000001E-3</v>
      </c>
      <c r="BX15">
        <v>0.03</v>
      </c>
      <c r="BY15">
        <v>-0.01</v>
      </c>
      <c r="BZ15">
        <v>0.02</v>
      </c>
    </row>
    <row r="16" spans="2:78" x14ac:dyDescent="0.25">
      <c r="C16" s="173"/>
      <c r="G16" s="66">
        <f t="shared" si="2"/>
        <v>37561</v>
      </c>
      <c r="H16">
        <v>3.1560000000000001</v>
      </c>
      <c r="I16" s="7">
        <v>0.53</v>
      </c>
      <c r="J16" s="4">
        <v>2.2088071650084199E-2</v>
      </c>
      <c r="K16" s="4">
        <v>-0.13</v>
      </c>
      <c r="L16" s="4">
        <v>-0.15</v>
      </c>
      <c r="M16" s="14">
        <v>-0.01</v>
      </c>
      <c r="N16" s="14">
        <v>-0.2</v>
      </c>
      <c r="O16" s="4">
        <v>0</v>
      </c>
      <c r="P16" s="4">
        <v>-0.08</v>
      </c>
      <c r="Q16" s="4">
        <v>-0.11</v>
      </c>
      <c r="R16" s="4">
        <v>-0.12</v>
      </c>
      <c r="S16" s="4">
        <v>-0.12</v>
      </c>
      <c r="T16" s="4">
        <v>-0.13</v>
      </c>
      <c r="U16" s="4">
        <v>-0.115</v>
      </c>
      <c r="V16" s="4">
        <v>-9.5000000000000001E-2</v>
      </c>
      <c r="W16" s="4">
        <v>0.105</v>
      </c>
      <c r="X16" s="4">
        <v>0.155</v>
      </c>
      <c r="Y16" s="4">
        <v>0.09</v>
      </c>
      <c r="Z16" s="4">
        <v>0.22</v>
      </c>
      <c r="AA16" s="4">
        <v>0.19500000000000001</v>
      </c>
      <c r="AB16" s="4">
        <v>0.26</v>
      </c>
      <c r="AC16" s="4">
        <v>-2.2499999999999999E-2</v>
      </c>
      <c r="AD16" s="4">
        <v>-4.2500000000000003E-2</v>
      </c>
      <c r="AE16" s="4">
        <v>2.5000000000000001E-3</v>
      </c>
      <c r="AF16" s="4">
        <v>-2.5000000000000001E-2</v>
      </c>
      <c r="AG16" s="4">
        <v>2.5000000000000001E-3</v>
      </c>
      <c r="AH16" s="4">
        <v>-2.5000000000000001E-2</v>
      </c>
      <c r="AI16" s="4">
        <v>-7.4999999999999997E-2</v>
      </c>
      <c r="AJ16" s="4">
        <v>-6.7500000000000004E-2</v>
      </c>
      <c r="AK16" s="4">
        <v>-9.2499999999999999E-2</v>
      </c>
      <c r="AL16" s="4">
        <v>-0.02</v>
      </c>
      <c r="AM16" s="4">
        <v>-7.2499999999999995E-2</v>
      </c>
      <c r="AN16" s="4">
        <v>-0.13500000000000001</v>
      </c>
      <c r="AO16" s="4">
        <v>-1.7500000000000002E-2</v>
      </c>
      <c r="AP16" s="4">
        <v>2.2499999999999999E-2</v>
      </c>
      <c r="AQ16" s="4">
        <v>0.6</v>
      </c>
      <c r="AR16" s="4">
        <v>-2.2499999999999999E-2</v>
      </c>
      <c r="AS16" s="4">
        <v>-0.34</v>
      </c>
      <c r="AT16" s="4">
        <v>-0.155</v>
      </c>
      <c r="AU16" s="4">
        <v>-0.22</v>
      </c>
      <c r="AV16" s="4">
        <v>0.02</v>
      </c>
      <c r="AW16" s="4">
        <v>-0.29499999999999998</v>
      </c>
      <c r="AX16" s="4">
        <v>-0.34</v>
      </c>
      <c r="AY16" s="4">
        <v>0.03</v>
      </c>
      <c r="AZ16" s="4">
        <v>-0.34</v>
      </c>
      <c r="BA16" s="4">
        <v>-0.17</v>
      </c>
      <c r="BB16" s="4">
        <v>-0.13</v>
      </c>
      <c r="BC16" s="4">
        <v>-0.11</v>
      </c>
      <c r="BD16" s="4">
        <v>-7.4999999999999997E-2</v>
      </c>
      <c r="BE16" s="4">
        <v>-0.09</v>
      </c>
      <c r="BF16" s="4">
        <v>-2.5000000000000001E-2</v>
      </c>
      <c r="BG16" s="4">
        <v>-0.1</v>
      </c>
      <c r="BH16" s="4">
        <v>-5.2499999999999998E-2</v>
      </c>
      <c r="BI16" s="4">
        <v>-7.4999999999999997E-2</v>
      </c>
      <c r="BJ16" s="4">
        <v>0.05</v>
      </c>
      <c r="BK16" s="4">
        <v>0.185</v>
      </c>
      <c r="BL16" s="4">
        <v>0.155</v>
      </c>
      <c r="BM16" s="4">
        <v>0.16500000000000001</v>
      </c>
      <c r="BN16" s="4">
        <v>0.44500000000000001</v>
      </c>
      <c r="BO16" s="4">
        <v>0</v>
      </c>
      <c r="BP16" s="4">
        <v>-0.02</v>
      </c>
      <c r="BQ16" s="4">
        <v>5.0000000000000001E-3</v>
      </c>
      <c r="BR16" s="4">
        <v>0</v>
      </c>
      <c r="BS16" s="4">
        <v>2.75E-2</v>
      </c>
      <c r="BT16" s="4">
        <v>0</v>
      </c>
      <c r="BU16" s="4">
        <v>0</v>
      </c>
      <c r="BV16" s="4">
        <v>5.5E-2</v>
      </c>
      <c r="BW16">
        <v>2.5000000000000001E-2</v>
      </c>
      <c r="BX16">
        <v>0.04</v>
      </c>
      <c r="BY16">
        <v>0.02</v>
      </c>
      <c r="BZ16">
        <v>0.04</v>
      </c>
    </row>
    <row r="17" spans="3:78" x14ac:dyDescent="0.25">
      <c r="C17" s="173"/>
      <c r="G17" s="66">
        <f t="shared" si="2"/>
        <v>37591</v>
      </c>
      <c r="H17">
        <v>3.3290000000000002</v>
      </c>
      <c r="I17" s="7">
        <v>0.52500000000000002</v>
      </c>
      <c r="J17" s="4">
        <v>2.2831133869270399E-2</v>
      </c>
      <c r="K17" s="4">
        <v>-0.13250000000000001</v>
      </c>
      <c r="L17" s="4">
        <v>-0.1525</v>
      </c>
      <c r="M17" s="14">
        <v>-5.0000000000000001E-3</v>
      </c>
      <c r="N17" s="14">
        <v>-0.2</v>
      </c>
      <c r="O17" s="4">
        <v>5.0000000000000001E-3</v>
      </c>
      <c r="P17" s="4">
        <v>-0.08</v>
      </c>
      <c r="Q17" s="4">
        <v>-0.1125</v>
      </c>
      <c r="R17" s="4">
        <v>-0.1225</v>
      </c>
      <c r="S17" s="4">
        <v>-0.1225</v>
      </c>
      <c r="T17" s="4">
        <v>-0.13250000000000001</v>
      </c>
      <c r="U17" s="4">
        <v>-0.115</v>
      </c>
      <c r="V17" s="4">
        <v>-9.5000000000000001E-2</v>
      </c>
      <c r="W17" s="4">
        <v>0.13500000000000001</v>
      </c>
      <c r="X17" s="4">
        <v>0.185</v>
      </c>
      <c r="Y17" s="4">
        <v>0.12</v>
      </c>
      <c r="Z17" s="4">
        <v>0.33</v>
      </c>
      <c r="AA17" s="4">
        <v>0.215</v>
      </c>
      <c r="AB17" s="4">
        <v>0.33</v>
      </c>
      <c r="AC17" s="4">
        <v>-2.2499999999999999E-2</v>
      </c>
      <c r="AD17" s="4">
        <v>-4.2500000000000003E-2</v>
      </c>
      <c r="AE17" s="4">
        <v>2.5000000000000001E-3</v>
      </c>
      <c r="AF17" s="4">
        <v>-2.5000000000000001E-2</v>
      </c>
      <c r="AG17" s="4">
        <v>2.5000000000000001E-3</v>
      </c>
      <c r="AH17" s="4">
        <v>-2.5000000000000001E-2</v>
      </c>
      <c r="AI17" s="4">
        <v>-7.4999999999999997E-2</v>
      </c>
      <c r="AJ17" s="4">
        <v>-6.7500000000000004E-2</v>
      </c>
      <c r="AK17" s="4">
        <v>-9.2499999999999999E-2</v>
      </c>
      <c r="AL17" s="4">
        <v>-1.7500000000000002E-2</v>
      </c>
      <c r="AM17" s="4">
        <v>-7.2499999999999995E-2</v>
      </c>
      <c r="AN17" s="4">
        <v>-0.13500000000000001</v>
      </c>
      <c r="AO17" s="4">
        <v>-1.7500000000000002E-2</v>
      </c>
      <c r="AP17" s="4">
        <v>2.2499999999999999E-2</v>
      </c>
      <c r="AQ17" s="4">
        <v>0.94</v>
      </c>
      <c r="AR17" s="4">
        <v>-4.4999999999999998E-2</v>
      </c>
      <c r="AS17" s="4">
        <v>-0.34</v>
      </c>
      <c r="AT17" s="4">
        <v>-0.1555</v>
      </c>
      <c r="AU17" s="4">
        <v>-0.22</v>
      </c>
      <c r="AV17" s="4">
        <v>0.27</v>
      </c>
      <c r="AW17" s="4">
        <v>-0.29499999999999998</v>
      </c>
      <c r="AX17" s="4">
        <v>-0.34</v>
      </c>
      <c r="AY17" s="4">
        <v>0.03</v>
      </c>
      <c r="AZ17" s="4">
        <v>-0.34</v>
      </c>
      <c r="BA17" s="4">
        <v>-0.19750000000000001</v>
      </c>
      <c r="BB17" s="4">
        <v>-0.13</v>
      </c>
      <c r="BC17" s="4">
        <v>-0.13750000000000001</v>
      </c>
      <c r="BD17" s="4">
        <v>-7.4999999999999997E-2</v>
      </c>
      <c r="BE17" s="4">
        <v>-0.11749999999999999</v>
      </c>
      <c r="BF17" s="4">
        <v>-2.2499999999999999E-2</v>
      </c>
      <c r="BG17" s="4">
        <v>-0.1</v>
      </c>
      <c r="BH17" s="4">
        <v>-7.4999999999999997E-2</v>
      </c>
      <c r="BI17" s="4">
        <v>-7.4999999999999997E-2</v>
      </c>
      <c r="BJ17" s="4">
        <v>7.0000000000000007E-2</v>
      </c>
      <c r="BK17" s="4">
        <v>0.215</v>
      </c>
      <c r="BL17" s="4">
        <v>0.185</v>
      </c>
      <c r="BM17" s="4">
        <v>0.19500000000000001</v>
      </c>
      <c r="BN17" s="4">
        <v>0.78</v>
      </c>
      <c r="BO17" s="4">
        <v>0</v>
      </c>
      <c r="BP17" s="4">
        <v>-2.5000000000000001E-2</v>
      </c>
      <c r="BQ17" s="4">
        <v>5.0000000000000001E-3</v>
      </c>
      <c r="BR17" s="4">
        <v>0</v>
      </c>
      <c r="BS17" s="4">
        <v>2.75E-2</v>
      </c>
      <c r="BT17" s="4">
        <v>0</v>
      </c>
      <c r="BU17" s="4">
        <v>0</v>
      </c>
      <c r="BV17" s="4">
        <v>0.25</v>
      </c>
      <c r="BW17">
        <v>2.5000000000000001E-2</v>
      </c>
      <c r="BX17">
        <v>0.04</v>
      </c>
      <c r="BY17">
        <v>0.02</v>
      </c>
      <c r="BZ17">
        <v>0.04</v>
      </c>
    </row>
    <row r="18" spans="3:78" x14ac:dyDescent="0.25">
      <c r="C18" s="173"/>
      <c r="G18" s="66">
        <f t="shared" si="2"/>
        <v>37622</v>
      </c>
      <c r="H18">
        <v>3.4079999999999999</v>
      </c>
      <c r="I18" s="7">
        <v>0.52249999999999996</v>
      </c>
      <c r="J18" s="4">
        <v>2.3667682805190701E-2</v>
      </c>
      <c r="K18" s="4">
        <v>-0.13500000000000001</v>
      </c>
      <c r="L18" s="4">
        <v>-0.155</v>
      </c>
      <c r="M18" s="14">
        <v>1.4999999999999999E-2</v>
      </c>
      <c r="N18" s="14">
        <v>-0.19750000000000001</v>
      </c>
      <c r="O18" s="4">
        <v>2.5000000000000001E-2</v>
      </c>
      <c r="P18" s="4">
        <v>-7.0000000000000007E-2</v>
      </c>
      <c r="Q18" s="4">
        <v>-0.115</v>
      </c>
      <c r="R18" s="4">
        <v>-0.125</v>
      </c>
      <c r="S18" s="4">
        <v>-0.125</v>
      </c>
      <c r="T18" s="4">
        <v>-0.13500000000000001</v>
      </c>
      <c r="U18" s="4">
        <v>-0.11</v>
      </c>
      <c r="V18" s="4">
        <v>-9.5000000000000001E-2</v>
      </c>
      <c r="W18" s="4">
        <v>0.155</v>
      </c>
      <c r="X18" s="4">
        <v>0.20499999999999999</v>
      </c>
      <c r="Y18" s="4">
        <v>0.14000000000000001</v>
      </c>
      <c r="Z18" s="4">
        <v>0.38</v>
      </c>
      <c r="AA18" s="4">
        <v>0.23499999999999999</v>
      </c>
      <c r="AB18" s="4">
        <v>0.38</v>
      </c>
      <c r="AC18" s="4">
        <v>-2.2499999999999999E-2</v>
      </c>
      <c r="AD18" s="4">
        <v>-4.2500000000000003E-2</v>
      </c>
      <c r="AE18" s="4">
        <v>2.5000000000000001E-3</v>
      </c>
      <c r="AF18" s="4">
        <v>-2.5000000000000001E-2</v>
      </c>
      <c r="AG18" s="4">
        <v>2.5000000000000001E-3</v>
      </c>
      <c r="AH18" s="4">
        <v>-2.5000000000000001E-2</v>
      </c>
      <c r="AI18" s="4">
        <v>-7.4999999999999997E-2</v>
      </c>
      <c r="AJ18" s="4">
        <v>-6.7500000000000004E-2</v>
      </c>
      <c r="AK18" s="4">
        <v>-9.2499999999999999E-2</v>
      </c>
      <c r="AL18" s="4">
        <v>-1.7500000000000002E-2</v>
      </c>
      <c r="AM18" s="4">
        <v>-7.2499999999999995E-2</v>
      </c>
      <c r="AN18" s="4">
        <v>-0.125</v>
      </c>
      <c r="AO18" s="4">
        <v>-1.7500000000000002E-2</v>
      </c>
      <c r="AP18" s="4">
        <v>2.2499999999999999E-2</v>
      </c>
      <c r="AQ18" s="4">
        <v>1.88</v>
      </c>
      <c r="AR18" s="4">
        <v>-0.05</v>
      </c>
      <c r="AS18" s="4">
        <v>-0.315</v>
      </c>
      <c r="AT18" s="4">
        <v>-0.14749999999999999</v>
      </c>
      <c r="AU18" s="4">
        <v>-0.22</v>
      </c>
      <c r="AV18" s="4">
        <v>0.32</v>
      </c>
      <c r="AW18" s="4">
        <v>-0.27</v>
      </c>
      <c r="AX18" s="4">
        <v>-0.315</v>
      </c>
      <c r="AY18" s="4">
        <v>0.02</v>
      </c>
      <c r="AZ18" s="4">
        <v>-0.315</v>
      </c>
      <c r="BA18" s="4">
        <v>-0.21249999999999999</v>
      </c>
      <c r="BB18" s="4">
        <v>-0.1275</v>
      </c>
      <c r="BC18" s="4">
        <v>-0.1525</v>
      </c>
      <c r="BD18" s="4">
        <v>-7.4999999999999997E-2</v>
      </c>
      <c r="BE18" s="4">
        <v>-0.11749999999999999</v>
      </c>
      <c r="BF18" s="4">
        <v>-2.2499999999999999E-2</v>
      </c>
      <c r="BG18" s="4">
        <v>-0.09</v>
      </c>
      <c r="BH18" s="4">
        <v>-0.08</v>
      </c>
      <c r="BI18" s="4">
        <v>-7.4999999999999997E-2</v>
      </c>
      <c r="BJ18" s="4">
        <v>0.14499999999999999</v>
      </c>
      <c r="BK18" s="4">
        <v>0.23499999999999999</v>
      </c>
      <c r="BL18" s="4">
        <v>0.20499999999999999</v>
      </c>
      <c r="BM18" s="4">
        <v>0.215</v>
      </c>
      <c r="BN18" s="4">
        <v>1.07</v>
      </c>
      <c r="BO18" s="4">
        <v>0</v>
      </c>
      <c r="BP18" s="4">
        <v>-2.5000000000000001E-2</v>
      </c>
      <c r="BQ18" s="4">
        <v>5.0000000000000001E-3</v>
      </c>
      <c r="BR18" s="4">
        <v>0</v>
      </c>
      <c r="BS18" s="4">
        <v>2.75E-2</v>
      </c>
      <c r="BT18" s="4">
        <v>0</v>
      </c>
      <c r="BU18" s="4">
        <v>0</v>
      </c>
      <c r="BV18" s="4">
        <v>0.45</v>
      </c>
      <c r="BW18">
        <v>2.5000000000000001E-2</v>
      </c>
      <c r="BX18">
        <v>0.04</v>
      </c>
      <c r="BY18">
        <v>0.02</v>
      </c>
      <c r="BZ18">
        <v>0.04</v>
      </c>
    </row>
    <row r="19" spans="3:78" x14ac:dyDescent="0.25">
      <c r="C19" s="173"/>
      <c r="G19" s="66">
        <f t="shared" si="2"/>
        <v>37653</v>
      </c>
      <c r="H19">
        <v>3.3370000000000002</v>
      </c>
      <c r="I19" s="7">
        <v>0.51249999999999996</v>
      </c>
      <c r="J19" s="4">
        <v>2.4587675021914699E-2</v>
      </c>
      <c r="K19" s="4">
        <v>-0.1275</v>
      </c>
      <c r="L19" s="4">
        <v>-0.14749999999999999</v>
      </c>
      <c r="M19" s="14">
        <v>0.01</v>
      </c>
      <c r="N19" s="14">
        <v>-0.19750000000000001</v>
      </c>
      <c r="O19" s="4">
        <v>0.02</v>
      </c>
      <c r="P19" s="4">
        <v>-7.0000000000000007E-2</v>
      </c>
      <c r="Q19" s="4">
        <v>-0.1075</v>
      </c>
      <c r="R19" s="4">
        <v>-0.11749999999999999</v>
      </c>
      <c r="S19" s="4">
        <v>-0.11749999999999999</v>
      </c>
      <c r="T19" s="4">
        <v>-0.1275</v>
      </c>
      <c r="U19" s="4">
        <v>-0.11</v>
      </c>
      <c r="V19" s="4">
        <v>-9.5000000000000001E-2</v>
      </c>
      <c r="W19" s="4">
        <v>0.14499999999999999</v>
      </c>
      <c r="X19" s="4">
        <v>0.19500000000000001</v>
      </c>
      <c r="Y19" s="4">
        <v>0.13</v>
      </c>
      <c r="Z19" s="4">
        <v>0.37</v>
      </c>
      <c r="AA19" s="4">
        <v>0.23499999999999999</v>
      </c>
      <c r="AB19" s="4">
        <v>0.38</v>
      </c>
      <c r="AC19" s="4">
        <v>-2.2499999999999999E-2</v>
      </c>
      <c r="AD19" s="4">
        <v>-4.2500000000000003E-2</v>
      </c>
      <c r="AE19" s="4">
        <v>2.5000000000000001E-3</v>
      </c>
      <c r="AF19" s="4">
        <v>-2.5000000000000001E-2</v>
      </c>
      <c r="AG19" s="4">
        <v>2.5000000000000001E-3</v>
      </c>
      <c r="AH19" s="4">
        <v>-2.5000000000000001E-2</v>
      </c>
      <c r="AI19" s="4">
        <v>-7.4999999999999997E-2</v>
      </c>
      <c r="AJ19" s="4">
        <v>-6.7500000000000004E-2</v>
      </c>
      <c r="AK19" s="4">
        <v>-9.2499999999999999E-2</v>
      </c>
      <c r="AL19" s="4">
        <v>-1.7500000000000002E-2</v>
      </c>
      <c r="AM19" s="4">
        <v>-7.2499999999999995E-2</v>
      </c>
      <c r="AN19" s="4">
        <v>-0.125</v>
      </c>
      <c r="AO19" s="4">
        <v>-1.7500000000000002E-2</v>
      </c>
      <c r="AP19" s="4">
        <v>2.2499999999999999E-2</v>
      </c>
      <c r="AQ19" s="4">
        <v>1.88</v>
      </c>
      <c r="AR19" s="4">
        <v>-3.5000000000000003E-2</v>
      </c>
      <c r="AS19" s="4">
        <v>-0.30499999999999999</v>
      </c>
      <c r="AT19" s="4">
        <v>-0.14749999999999999</v>
      </c>
      <c r="AU19" s="4">
        <v>-0.22</v>
      </c>
      <c r="AV19" s="4">
        <v>0.02</v>
      </c>
      <c r="AW19" s="4">
        <v>-0.26</v>
      </c>
      <c r="AX19" s="4">
        <v>-0.30499999999999999</v>
      </c>
      <c r="AY19" s="4">
        <v>0.02</v>
      </c>
      <c r="AZ19" s="4">
        <v>-0.30499999999999999</v>
      </c>
      <c r="BA19" s="4">
        <v>-0.20250000000000001</v>
      </c>
      <c r="BB19" s="4">
        <v>-0.1275</v>
      </c>
      <c r="BC19" s="4">
        <v>-0.14249999999999999</v>
      </c>
      <c r="BD19" s="4">
        <v>-7.4999999999999997E-2</v>
      </c>
      <c r="BE19" s="4">
        <v>-0.11749999999999999</v>
      </c>
      <c r="BF19" s="4">
        <v>-2.2499999999999999E-2</v>
      </c>
      <c r="BG19" s="4">
        <v>-0.09</v>
      </c>
      <c r="BH19" s="4">
        <v>-6.5000000000000002E-2</v>
      </c>
      <c r="BI19" s="4">
        <v>-7.4999999999999997E-2</v>
      </c>
      <c r="BJ19" s="4">
        <v>0.125</v>
      </c>
      <c r="BK19" s="4">
        <v>0.22500000000000001</v>
      </c>
      <c r="BL19" s="4">
        <v>0.19500000000000001</v>
      </c>
      <c r="BM19" s="4">
        <v>0.20499999999999999</v>
      </c>
      <c r="BN19" s="4">
        <v>1.06</v>
      </c>
      <c r="BO19" s="4">
        <v>0</v>
      </c>
      <c r="BP19" s="4">
        <v>-2.5000000000000001E-2</v>
      </c>
      <c r="BQ19" s="4">
        <v>5.0000000000000001E-3</v>
      </c>
      <c r="BR19" s="4">
        <v>0</v>
      </c>
      <c r="BS19" s="4">
        <v>2.75E-2</v>
      </c>
      <c r="BT19" s="4">
        <v>0</v>
      </c>
      <c r="BU19" s="4">
        <v>0</v>
      </c>
      <c r="BV19" s="4">
        <v>0.45</v>
      </c>
      <c r="BW19">
        <v>2.5000000000000001E-2</v>
      </c>
      <c r="BX19">
        <v>0.04</v>
      </c>
      <c r="BY19">
        <v>0.02</v>
      </c>
      <c r="BZ19">
        <v>0.04</v>
      </c>
    </row>
    <row r="20" spans="3:78" x14ac:dyDescent="0.25">
      <c r="C20" s="173"/>
      <c r="G20" s="66">
        <f t="shared" si="2"/>
        <v>37681</v>
      </c>
      <c r="H20">
        <v>3.2469999999999999</v>
      </c>
      <c r="I20" s="7">
        <v>0.47749999999999998</v>
      </c>
      <c r="J20" s="4">
        <v>2.5418635979743701E-2</v>
      </c>
      <c r="K20" s="4">
        <v>-0.125</v>
      </c>
      <c r="L20" s="4">
        <v>-0.14499999999999999</v>
      </c>
      <c r="M20" s="14">
        <v>-0.01</v>
      </c>
      <c r="N20" s="14">
        <v>-0.19750000000000001</v>
      </c>
      <c r="O20" s="4">
        <v>0</v>
      </c>
      <c r="P20" s="4">
        <v>-7.0000000000000007E-2</v>
      </c>
      <c r="Q20" s="4">
        <v>-0.105</v>
      </c>
      <c r="R20" s="4">
        <v>-0.115</v>
      </c>
      <c r="S20" s="4">
        <v>-0.115</v>
      </c>
      <c r="T20" s="4">
        <v>-0.125</v>
      </c>
      <c r="U20" s="4">
        <v>-0.11</v>
      </c>
      <c r="V20" s="4">
        <v>-9.5000000000000001E-2</v>
      </c>
      <c r="W20" s="4">
        <v>0.14000000000000001</v>
      </c>
      <c r="X20" s="4">
        <v>0.19</v>
      </c>
      <c r="Y20" s="4">
        <v>0.125</v>
      </c>
      <c r="Z20" s="4">
        <v>0.2</v>
      </c>
      <c r="AA20" s="4">
        <v>0.19500000000000001</v>
      </c>
      <c r="AB20" s="4">
        <v>0.33</v>
      </c>
      <c r="AC20" s="4">
        <v>-2.2499999999999999E-2</v>
      </c>
      <c r="AD20" s="4">
        <v>-4.2500000000000003E-2</v>
      </c>
      <c r="AE20" s="4">
        <v>2.5000000000000001E-3</v>
      </c>
      <c r="AF20" s="4">
        <v>-2.5000000000000001E-2</v>
      </c>
      <c r="AG20" s="4">
        <v>2.5000000000000001E-3</v>
      </c>
      <c r="AH20" s="4">
        <v>-2.5000000000000001E-2</v>
      </c>
      <c r="AI20" s="4">
        <v>-7.4999999999999997E-2</v>
      </c>
      <c r="AJ20" s="4">
        <v>-6.7500000000000004E-2</v>
      </c>
      <c r="AK20" s="4">
        <v>-9.2499999999999999E-2</v>
      </c>
      <c r="AL20" s="4">
        <v>-1.7500000000000002E-2</v>
      </c>
      <c r="AM20" s="4">
        <v>-7.2499999999999995E-2</v>
      </c>
      <c r="AN20" s="4">
        <v>-0.125</v>
      </c>
      <c r="AO20" s="4">
        <v>-1.7500000000000002E-2</v>
      </c>
      <c r="AP20" s="4">
        <v>2.2499999999999999E-2</v>
      </c>
      <c r="AQ20" s="4">
        <v>0.65</v>
      </c>
      <c r="AR20" s="4">
        <v>-2.2499999999999999E-2</v>
      </c>
      <c r="AS20" s="4">
        <v>-0.35499999999999998</v>
      </c>
      <c r="AT20" s="4">
        <v>-0.14749999999999999</v>
      </c>
      <c r="AU20" s="4">
        <v>-0.22</v>
      </c>
      <c r="AV20" s="4">
        <v>-0.28000000000000003</v>
      </c>
      <c r="AW20" s="4">
        <v>-0.31</v>
      </c>
      <c r="AX20" s="4">
        <v>-0.35499999999999998</v>
      </c>
      <c r="AY20" s="4">
        <v>0.02</v>
      </c>
      <c r="AZ20" s="4">
        <v>-0.35499999999999998</v>
      </c>
      <c r="BA20" s="4">
        <v>-0.1925</v>
      </c>
      <c r="BB20" s="4">
        <v>-0.1275</v>
      </c>
      <c r="BC20" s="4">
        <v>-0.13250000000000001</v>
      </c>
      <c r="BD20" s="4">
        <v>-7.4999999999999997E-2</v>
      </c>
      <c r="BE20" s="4">
        <v>-0.11749999999999999</v>
      </c>
      <c r="BF20" s="4">
        <v>-2.2499999999999999E-2</v>
      </c>
      <c r="BG20" s="4">
        <v>-0.09</v>
      </c>
      <c r="BH20" s="4">
        <v>-5.2499999999999998E-2</v>
      </c>
      <c r="BI20" s="4">
        <v>-7.4999999999999997E-2</v>
      </c>
      <c r="BJ20" s="4">
        <v>4.4999999999999998E-2</v>
      </c>
      <c r="BK20" s="4">
        <v>0.22</v>
      </c>
      <c r="BL20" s="4">
        <v>0.19</v>
      </c>
      <c r="BM20" s="4">
        <v>0.2</v>
      </c>
      <c r="BN20" s="4">
        <v>0.54500000000000004</v>
      </c>
      <c r="BO20" s="4">
        <v>0</v>
      </c>
      <c r="BP20" s="4">
        <v>-0.02</v>
      </c>
      <c r="BQ20" s="4">
        <v>5.0000000000000001E-3</v>
      </c>
      <c r="BR20" s="4">
        <v>0</v>
      </c>
      <c r="BS20" s="4">
        <v>2.75E-2</v>
      </c>
      <c r="BT20" s="4">
        <v>0</v>
      </c>
      <c r="BU20" s="4">
        <v>0</v>
      </c>
      <c r="BV20" s="4">
        <v>0.1</v>
      </c>
      <c r="BW20">
        <v>2.5000000000000001E-2</v>
      </c>
      <c r="BX20">
        <v>0.04</v>
      </c>
      <c r="BY20">
        <v>0.02</v>
      </c>
      <c r="BZ20">
        <v>0.04</v>
      </c>
    </row>
    <row r="21" spans="3:78" x14ac:dyDescent="0.25">
      <c r="C21" s="173"/>
      <c r="G21" s="66">
        <f t="shared" si="2"/>
        <v>37712</v>
      </c>
      <c r="H21">
        <v>3.0920000000000001</v>
      </c>
      <c r="I21" s="7">
        <v>0.38750000000000001</v>
      </c>
      <c r="J21" s="4">
        <v>2.6362250861455799E-2</v>
      </c>
      <c r="K21" s="4">
        <v>-0.13</v>
      </c>
      <c r="L21" s="4">
        <v>-0.15</v>
      </c>
      <c r="M21" s="14">
        <v>-0.09</v>
      </c>
      <c r="N21" s="14">
        <v>-0.1525</v>
      </c>
      <c r="O21" s="4">
        <v>-0.09</v>
      </c>
      <c r="P21" s="4">
        <v>-6.7500000000000004E-2</v>
      </c>
      <c r="Q21" s="4">
        <v>-0.1</v>
      </c>
      <c r="R21" s="4">
        <v>-0.12</v>
      </c>
      <c r="S21" s="4">
        <v>-0.12</v>
      </c>
      <c r="T21" s="4">
        <v>-0.13</v>
      </c>
      <c r="U21" s="4">
        <v>-9.8750000000000004E-2</v>
      </c>
      <c r="V21" s="4">
        <v>-0.09</v>
      </c>
      <c r="W21" s="4">
        <v>0.125</v>
      </c>
      <c r="X21" s="4">
        <v>0.155</v>
      </c>
      <c r="Y21" s="4">
        <v>3.5000000000000003E-2</v>
      </c>
      <c r="Z21" s="4">
        <v>0.4</v>
      </c>
      <c r="AA21" s="4">
        <v>0.14499999999999999</v>
      </c>
      <c r="AB21" s="4">
        <v>0.19500000000000001</v>
      </c>
      <c r="AC21" s="4">
        <v>-2.5000000000000001E-2</v>
      </c>
      <c r="AD21" s="4">
        <v>-5.2499999999999998E-2</v>
      </c>
      <c r="AE21" s="4">
        <v>0.01</v>
      </c>
      <c r="AF21" s="4">
        <v>-1.7500000000000002E-2</v>
      </c>
      <c r="AG21" s="4">
        <v>2.5000000000000001E-3</v>
      </c>
      <c r="AH21" s="4">
        <v>-2.5000000000000001E-2</v>
      </c>
      <c r="AI21" s="4">
        <v>-7.2499999999999995E-2</v>
      </c>
      <c r="AJ21" s="4">
        <v>-6.5000000000000002E-2</v>
      </c>
      <c r="AK21" s="4">
        <v>-8.5000000000000006E-2</v>
      </c>
      <c r="AL21" s="4">
        <v>-1.7500000000000002E-2</v>
      </c>
      <c r="AM21" s="4">
        <v>-7.2499999999999995E-2</v>
      </c>
      <c r="AN21" s="4">
        <v>-0.1075</v>
      </c>
      <c r="AO21" s="4">
        <v>-1.7500000000000002E-2</v>
      </c>
      <c r="AP21" s="4">
        <v>2.2499999999999999E-2</v>
      </c>
      <c r="AQ21" s="4">
        <v>0.38</v>
      </c>
      <c r="AR21" s="4">
        <v>0.03</v>
      </c>
      <c r="AS21" s="4">
        <v>-0.52500000000000002</v>
      </c>
      <c r="AT21" s="4">
        <v>-0.105</v>
      </c>
      <c r="AU21" s="4">
        <v>-0.26</v>
      </c>
      <c r="AV21" s="4">
        <v>-0.24</v>
      </c>
      <c r="AW21" s="4">
        <v>-0.435</v>
      </c>
      <c r="AX21" s="4">
        <v>-0.52500000000000002</v>
      </c>
      <c r="AY21" s="4">
        <v>0.14000000000000001</v>
      </c>
      <c r="AZ21" s="4">
        <v>-0.52500000000000002</v>
      </c>
      <c r="BA21" s="4">
        <v>-0.22</v>
      </c>
      <c r="BB21" s="4">
        <v>-8.2500000000000004E-2</v>
      </c>
      <c r="BC21" s="4">
        <v>-0.16</v>
      </c>
      <c r="BD21" s="4">
        <v>-7.0000000000000007E-2</v>
      </c>
      <c r="BE21" s="4">
        <v>-0.14000000000000001</v>
      </c>
      <c r="BF21" s="4">
        <v>-2.2499999999999999E-2</v>
      </c>
      <c r="BG21" s="4">
        <v>-7.2499999999999995E-2</v>
      </c>
      <c r="BH21" s="4">
        <v>0</v>
      </c>
      <c r="BI21" s="4">
        <v>-7.2499999999999995E-2</v>
      </c>
      <c r="BJ21" s="4">
        <v>0.08</v>
      </c>
      <c r="BK21" s="4">
        <v>0.13500000000000001</v>
      </c>
      <c r="BL21" s="4">
        <v>0.155</v>
      </c>
      <c r="BM21" s="4">
        <v>0.125</v>
      </c>
      <c r="BN21" s="4">
        <v>0.36</v>
      </c>
      <c r="BO21" s="4">
        <v>0</v>
      </c>
      <c r="BP21" s="4">
        <v>-1.4999999999999999E-2</v>
      </c>
      <c r="BQ21" s="4">
        <v>5.0000000000000001E-3</v>
      </c>
      <c r="BR21" s="4">
        <v>-0.01</v>
      </c>
      <c r="BS21" s="4">
        <v>0.02</v>
      </c>
      <c r="BT21" s="4">
        <v>5.0000000000000001E-3</v>
      </c>
      <c r="BU21" s="4">
        <v>2.5000000000000001E-3</v>
      </c>
      <c r="BV21" s="4">
        <v>0.02</v>
      </c>
      <c r="BW21">
        <v>5.0000000000000001E-3</v>
      </c>
      <c r="BX21">
        <v>0.02</v>
      </c>
      <c r="BY21">
        <v>0.02</v>
      </c>
      <c r="BZ21">
        <v>0.03</v>
      </c>
    </row>
    <row r="22" spans="3:78" x14ac:dyDescent="0.25">
      <c r="C22" s="173"/>
      <c r="G22" s="66">
        <f t="shared" si="2"/>
        <v>37742</v>
      </c>
      <c r="H22">
        <v>3.1</v>
      </c>
      <c r="I22" s="7">
        <v>0.3725</v>
      </c>
      <c r="J22" s="4">
        <v>2.7288972447676599E-2</v>
      </c>
      <c r="K22" s="4">
        <v>-0.13</v>
      </c>
      <c r="L22" s="4">
        <v>-0.15</v>
      </c>
      <c r="M22" s="14">
        <v>-0.09</v>
      </c>
      <c r="N22" s="14">
        <v>-0.1525</v>
      </c>
      <c r="O22" s="4">
        <v>-0.09</v>
      </c>
      <c r="P22" s="4">
        <v>-6.7500000000000004E-2</v>
      </c>
      <c r="Q22" s="4">
        <v>-0.1</v>
      </c>
      <c r="R22" s="4">
        <v>-0.12</v>
      </c>
      <c r="S22" s="4">
        <v>-0.12</v>
      </c>
      <c r="T22" s="4">
        <v>-0.13</v>
      </c>
      <c r="U22" s="4">
        <v>-9.8750000000000004E-2</v>
      </c>
      <c r="V22" s="4">
        <v>-0.09</v>
      </c>
      <c r="W22" s="4">
        <v>0.125</v>
      </c>
      <c r="X22" s="4">
        <v>0.155</v>
      </c>
      <c r="Y22" s="4">
        <v>3.5000000000000003E-2</v>
      </c>
      <c r="Z22" s="4">
        <v>0.4</v>
      </c>
      <c r="AA22" s="4">
        <v>0.125</v>
      </c>
      <c r="AB22" s="4">
        <v>0.13500000000000001</v>
      </c>
      <c r="AC22" s="4">
        <v>-2.5000000000000001E-2</v>
      </c>
      <c r="AD22" s="4">
        <v>-5.2499999999999998E-2</v>
      </c>
      <c r="AE22" s="4">
        <v>0.01</v>
      </c>
      <c r="AF22" s="4">
        <v>-1.7500000000000002E-2</v>
      </c>
      <c r="AG22" s="4">
        <v>2.5000000000000001E-3</v>
      </c>
      <c r="AH22" s="4">
        <v>-2.5000000000000001E-2</v>
      </c>
      <c r="AI22" s="4">
        <v>-7.2499999999999995E-2</v>
      </c>
      <c r="AJ22" s="4">
        <v>-6.5000000000000002E-2</v>
      </c>
      <c r="AK22" s="4">
        <v>-8.5000000000000006E-2</v>
      </c>
      <c r="AL22" s="4">
        <v>-1.7500000000000002E-2</v>
      </c>
      <c r="AM22" s="4">
        <v>-7.2499999999999995E-2</v>
      </c>
      <c r="AN22" s="4">
        <v>-0.1075</v>
      </c>
      <c r="AO22" s="4">
        <v>-1.7500000000000002E-2</v>
      </c>
      <c r="AP22" s="4">
        <v>2.2499999999999999E-2</v>
      </c>
      <c r="AQ22" s="4">
        <v>0.33</v>
      </c>
      <c r="AR22" s="4">
        <v>0.03</v>
      </c>
      <c r="AS22" s="4">
        <v>-0.52500000000000002</v>
      </c>
      <c r="AT22" s="4">
        <v>-0.105</v>
      </c>
      <c r="AU22" s="4">
        <v>-0.26</v>
      </c>
      <c r="AV22" s="4">
        <v>-0.24</v>
      </c>
      <c r="AW22" s="4">
        <v>-0.435</v>
      </c>
      <c r="AX22" s="4">
        <v>-0.52500000000000002</v>
      </c>
      <c r="AY22" s="4">
        <v>0.14000000000000001</v>
      </c>
      <c r="AZ22" s="4">
        <v>-0.52500000000000002</v>
      </c>
      <c r="BA22" s="4">
        <v>-0.19750000000000001</v>
      </c>
      <c r="BB22" s="4">
        <v>-8.2500000000000004E-2</v>
      </c>
      <c r="BC22" s="4">
        <v>-0.13750000000000001</v>
      </c>
      <c r="BD22" s="4">
        <v>-7.0000000000000007E-2</v>
      </c>
      <c r="BE22" s="4">
        <v>-0.13250000000000001</v>
      </c>
      <c r="BF22" s="4">
        <v>-2.2499999999999999E-2</v>
      </c>
      <c r="BG22" s="4">
        <v>-7.2499999999999995E-2</v>
      </c>
      <c r="BH22" s="4">
        <v>0</v>
      </c>
      <c r="BI22" s="4">
        <v>-7.2499999999999995E-2</v>
      </c>
      <c r="BJ22" s="4">
        <v>0.08</v>
      </c>
      <c r="BK22" s="4">
        <v>0.13500000000000001</v>
      </c>
      <c r="BL22" s="4">
        <v>0.155</v>
      </c>
      <c r="BM22" s="4">
        <v>0.125</v>
      </c>
      <c r="BN22" s="4">
        <v>0.32500000000000001</v>
      </c>
      <c r="BO22" s="4">
        <v>0</v>
      </c>
      <c r="BP22" s="4">
        <v>-1.4999999999999999E-2</v>
      </c>
      <c r="BQ22" s="4">
        <v>5.0000000000000001E-3</v>
      </c>
      <c r="BR22" s="4">
        <v>-0.01</v>
      </c>
      <c r="BS22" s="4">
        <v>0.02</v>
      </c>
      <c r="BT22" s="4">
        <v>5.0000000000000001E-3</v>
      </c>
      <c r="BU22" s="4">
        <v>2.5000000000000001E-3</v>
      </c>
      <c r="BV22" s="4">
        <v>0.02</v>
      </c>
      <c r="BW22">
        <v>5.0000000000000001E-3</v>
      </c>
      <c r="BX22">
        <v>0.02</v>
      </c>
      <c r="BY22">
        <v>0.02</v>
      </c>
      <c r="BZ22">
        <v>0.03</v>
      </c>
    </row>
    <row r="23" spans="3:78" x14ac:dyDescent="0.25">
      <c r="C23" s="173"/>
      <c r="G23" s="66">
        <f t="shared" si="2"/>
        <v>37773</v>
      </c>
      <c r="H23">
        <v>3.1349999999999998</v>
      </c>
      <c r="I23" s="7">
        <v>0.36749999999999999</v>
      </c>
      <c r="J23" s="4">
        <v>2.8246585058052401E-2</v>
      </c>
      <c r="K23" s="4">
        <v>-0.13</v>
      </c>
      <c r="L23" s="4">
        <v>-0.15</v>
      </c>
      <c r="M23" s="14">
        <v>-0.09</v>
      </c>
      <c r="N23" s="14">
        <v>-0.1525</v>
      </c>
      <c r="O23" s="4">
        <v>-0.09</v>
      </c>
      <c r="P23" s="4">
        <v>-6.7500000000000004E-2</v>
      </c>
      <c r="Q23" s="4">
        <v>-0.1</v>
      </c>
      <c r="R23" s="4">
        <v>-0.12</v>
      </c>
      <c r="S23" s="4">
        <v>-0.12</v>
      </c>
      <c r="T23" s="4">
        <v>-0.13</v>
      </c>
      <c r="U23" s="4">
        <v>-9.8750000000000004E-2</v>
      </c>
      <c r="V23" s="4">
        <v>-0.09</v>
      </c>
      <c r="W23" s="4">
        <v>0.125</v>
      </c>
      <c r="X23" s="4">
        <v>0.155</v>
      </c>
      <c r="Y23" s="4">
        <v>3.5000000000000003E-2</v>
      </c>
      <c r="Z23" s="4">
        <v>0.4</v>
      </c>
      <c r="AA23" s="4">
        <v>0.14499999999999999</v>
      </c>
      <c r="AB23" s="4">
        <v>0.16500000000000001</v>
      </c>
      <c r="AC23" s="4">
        <v>-2.5000000000000001E-2</v>
      </c>
      <c r="AD23" s="4">
        <v>-0.05</v>
      </c>
      <c r="AE23" s="4">
        <v>1.2500000000000001E-2</v>
      </c>
      <c r="AF23" s="4">
        <v>-1.4999999999999999E-2</v>
      </c>
      <c r="AG23" s="4">
        <v>2.5000000000000001E-3</v>
      </c>
      <c r="AH23" s="4">
        <v>-2.5000000000000001E-2</v>
      </c>
      <c r="AI23" s="4">
        <v>-7.2499999999999995E-2</v>
      </c>
      <c r="AJ23" s="4">
        <v>-6.5000000000000002E-2</v>
      </c>
      <c r="AK23" s="4">
        <v>-8.5000000000000006E-2</v>
      </c>
      <c r="AL23" s="4">
        <v>-1.7500000000000002E-2</v>
      </c>
      <c r="AM23" s="4">
        <v>-7.2499999999999995E-2</v>
      </c>
      <c r="AN23" s="4">
        <v>-0.1075</v>
      </c>
      <c r="AO23" s="4">
        <v>-1.7500000000000002E-2</v>
      </c>
      <c r="AP23" s="4">
        <v>2.2499999999999999E-2</v>
      </c>
      <c r="AQ23" s="4">
        <v>0.37</v>
      </c>
      <c r="AR23" s="4">
        <v>3.5000000000000003E-2</v>
      </c>
      <c r="AS23" s="4">
        <v>-0.52500000000000002</v>
      </c>
      <c r="AT23" s="4">
        <v>-0.105</v>
      </c>
      <c r="AU23" s="4">
        <v>-0.26</v>
      </c>
      <c r="AV23" s="4">
        <v>-0.24</v>
      </c>
      <c r="AW23" s="4">
        <v>-0.435</v>
      </c>
      <c r="AX23" s="4">
        <v>-0.52500000000000002</v>
      </c>
      <c r="AY23" s="4">
        <v>0.14000000000000001</v>
      </c>
      <c r="AZ23" s="4">
        <v>-0.52500000000000002</v>
      </c>
      <c r="BA23" s="4">
        <v>-0.14499999999999999</v>
      </c>
      <c r="BB23" s="4">
        <v>-8.2500000000000004E-2</v>
      </c>
      <c r="BC23" s="4">
        <v>-8.5000000000000006E-2</v>
      </c>
      <c r="BD23" s="4">
        <v>-7.0000000000000007E-2</v>
      </c>
      <c r="BE23" s="4">
        <v>-0.09</v>
      </c>
      <c r="BF23" s="4">
        <v>-2.2499999999999999E-2</v>
      </c>
      <c r="BG23" s="4">
        <v>-7.2499999999999995E-2</v>
      </c>
      <c r="BH23" s="4">
        <v>5.0000000000000001E-3</v>
      </c>
      <c r="BI23" s="4">
        <v>-7.2499999999999995E-2</v>
      </c>
      <c r="BJ23" s="4">
        <v>0.08</v>
      </c>
      <c r="BK23" s="4">
        <v>0.13500000000000001</v>
      </c>
      <c r="BL23" s="4">
        <v>0.155</v>
      </c>
      <c r="BM23" s="4">
        <v>0.125</v>
      </c>
      <c r="BN23" s="4">
        <v>0.33500000000000002</v>
      </c>
      <c r="BO23" s="4">
        <v>0</v>
      </c>
      <c r="BP23" s="4">
        <v>-1.4999999999999999E-2</v>
      </c>
      <c r="BQ23" s="4">
        <v>5.0000000000000001E-3</v>
      </c>
      <c r="BR23" s="4">
        <v>-0.01</v>
      </c>
      <c r="BS23" s="4">
        <v>0.02</v>
      </c>
      <c r="BT23" s="4">
        <v>5.0000000000000001E-3</v>
      </c>
      <c r="BU23" s="4">
        <v>2.5000000000000001E-3</v>
      </c>
      <c r="BV23" s="4">
        <v>3.5000000000000003E-2</v>
      </c>
      <c r="BW23">
        <v>5.0000000000000001E-3</v>
      </c>
      <c r="BX23">
        <v>0.02</v>
      </c>
      <c r="BY23">
        <v>0.02</v>
      </c>
      <c r="BZ23">
        <v>0.03</v>
      </c>
    </row>
    <row r="24" spans="3:78" x14ac:dyDescent="0.25">
      <c r="C24" s="173"/>
      <c r="G24" s="66">
        <f t="shared" si="2"/>
        <v>37803</v>
      </c>
      <c r="H24">
        <v>3.177</v>
      </c>
      <c r="I24" s="7">
        <v>0.36749999999999999</v>
      </c>
      <c r="J24" s="4">
        <v>2.9175622416689199E-2</v>
      </c>
      <c r="K24" s="4">
        <v>-0.13</v>
      </c>
      <c r="L24" s="4">
        <v>-0.15</v>
      </c>
      <c r="M24" s="14">
        <v>-0.09</v>
      </c>
      <c r="N24" s="14">
        <v>-0.1525</v>
      </c>
      <c r="O24" s="4">
        <v>-0.09</v>
      </c>
      <c r="P24" s="4">
        <v>-6.7500000000000004E-2</v>
      </c>
      <c r="Q24" s="4">
        <v>-0.1</v>
      </c>
      <c r="R24" s="4">
        <v>-0.12</v>
      </c>
      <c r="S24" s="4">
        <v>-0.12</v>
      </c>
      <c r="T24" s="4">
        <v>-0.13</v>
      </c>
      <c r="U24" s="4">
        <v>-9.8750000000000004E-2</v>
      </c>
      <c r="V24" s="4">
        <v>-0.09</v>
      </c>
      <c r="W24" s="4">
        <v>0.125</v>
      </c>
      <c r="X24" s="4">
        <v>0.155</v>
      </c>
      <c r="Y24" s="4">
        <v>3.5000000000000003E-2</v>
      </c>
      <c r="Z24" s="4">
        <v>0.4</v>
      </c>
      <c r="AA24" s="4">
        <v>0.15</v>
      </c>
      <c r="AB24" s="4">
        <v>0.20499999999999999</v>
      </c>
      <c r="AC24" s="4">
        <v>-2.5000000000000001E-2</v>
      </c>
      <c r="AD24" s="4">
        <v>-0.05</v>
      </c>
      <c r="AE24" s="4">
        <v>1.2500000000000001E-2</v>
      </c>
      <c r="AF24" s="4">
        <v>-1.4999999999999999E-2</v>
      </c>
      <c r="AG24" s="4">
        <v>2.5000000000000001E-3</v>
      </c>
      <c r="AH24" s="4">
        <v>-2.5000000000000001E-2</v>
      </c>
      <c r="AI24" s="4">
        <v>-7.2499999999999995E-2</v>
      </c>
      <c r="AJ24" s="4">
        <v>-6.5000000000000002E-2</v>
      </c>
      <c r="AK24" s="4">
        <v>-8.5000000000000006E-2</v>
      </c>
      <c r="AL24" s="4">
        <v>-1.7500000000000002E-2</v>
      </c>
      <c r="AM24" s="4">
        <v>-7.2499999999999995E-2</v>
      </c>
      <c r="AN24" s="4">
        <v>-0.1075</v>
      </c>
      <c r="AO24" s="4">
        <v>-1.7500000000000002E-2</v>
      </c>
      <c r="AP24" s="4">
        <v>2.2499999999999999E-2</v>
      </c>
      <c r="AQ24" s="4">
        <v>0.41</v>
      </c>
      <c r="AR24" s="4">
        <v>3.7499999999999999E-2</v>
      </c>
      <c r="AS24" s="4">
        <v>-0.52500000000000002</v>
      </c>
      <c r="AT24" s="4">
        <v>-0.105</v>
      </c>
      <c r="AU24" s="4">
        <v>-0.26</v>
      </c>
      <c r="AV24" s="4">
        <v>-0.24</v>
      </c>
      <c r="AW24" s="4">
        <v>-0.435</v>
      </c>
      <c r="AX24" s="4">
        <v>-0.52500000000000002</v>
      </c>
      <c r="AY24" s="4">
        <v>0.14000000000000001</v>
      </c>
      <c r="AZ24" s="4">
        <v>-0.52500000000000002</v>
      </c>
      <c r="BA24" s="4">
        <v>-0.155</v>
      </c>
      <c r="BB24" s="4">
        <v>-8.2500000000000004E-2</v>
      </c>
      <c r="BC24" s="4">
        <v>-9.5000000000000001E-2</v>
      </c>
      <c r="BD24" s="4">
        <v>-7.0000000000000007E-2</v>
      </c>
      <c r="BE24" s="4">
        <v>-8.7499999999999994E-2</v>
      </c>
      <c r="BF24" s="4">
        <v>-2.2499999999999999E-2</v>
      </c>
      <c r="BG24" s="4">
        <v>-7.2499999999999995E-2</v>
      </c>
      <c r="BH24" s="4">
        <v>7.4999999999999997E-3</v>
      </c>
      <c r="BI24" s="4">
        <v>-7.2499999999999995E-2</v>
      </c>
      <c r="BJ24" s="4">
        <v>0.08</v>
      </c>
      <c r="BK24" s="4">
        <v>0.13500000000000001</v>
      </c>
      <c r="BL24" s="4">
        <v>0.155</v>
      </c>
      <c r="BM24" s="4">
        <v>0.125</v>
      </c>
      <c r="BN24" s="4">
        <v>0.35</v>
      </c>
      <c r="BO24" s="4">
        <v>0</v>
      </c>
      <c r="BP24" s="4">
        <v>-0.01</v>
      </c>
      <c r="BQ24" s="4">
        <v>5.0000000000000001E-3</v>
      </c>
      <c r="BR24" s="4">
        <v>-0.01</v>
      </c>
      <c r="BS24" s="4">
        <v>0.02</v>
      </c>
      <c r="BT24" s="4">
        <v>5.0000000000000001E-3</v>
      </c>
      <c r="BU24" s="4">
        <v>2.5000000000000001E-3</v>
      </c>
      <c r="BV24" s="4">
        <v>3.5000000000000003E-2</v>
      </c>
      <c r="BW24">
        <v>5.0000000000000001E-3</v>
      </c>
      <c r="BX24">
        <v>0.02</v>
      </c>
      <c r="BY24">
        <v>0.02</v>
      </c>
      <c r="BZ24">
        <v>0.03</v>
      </c>
    </row>
    <row r="25" spans="3:78" x14ac:dyDescent="0.25">
      <c r="C25" s="173"/>
      <c r="G25" s="66">
        <f t="shared" si="2"/>
        <v>37834</v>
      </c>
      <c r="H25">
        <v>3.2250000000000001</v>
      </c>
      <c r="I25" s="7">
        <v>0.36749999999999999</v>
      </c>
      <c r="J25" s="4">
        <v>3.01389675554917E-2</v>
      </c>
      <c r="K25" s="4">
        <v>-0.13</v>
      </c>
      <c r="L25" s="4">
        <v>-0.15</v>
      </c>
      <c r="M25" s="14">
        <v>-0.09</v>
      </c>
      <c r="N25" s="14">
        <v>-0.1525</v>
      </c>
      <c r="O25" s="4">
        <v>-0.09</v>
      </c>
      <c r="P25" s="4">
        <v>-6.7500000000000004E-2</v>
      </c>
      <c r="Q25" s="4">
        <v>-0.1</v>
      </c>
      <c r="R25" s="4">
        <v>-0.12</v>
      </c>
      <c r="S25" s="4">
        <v>-0.12</v>
      </c>
      <c r="T25" s="4">
        <v>-0.13</v>
      </c>
      <c r="U25" s="4">
        <v>-9.8750000000000004E-2</v>
      </c>
      <c r="V25" s="4">
        <v>-0.09</v>
      </c>
      <c r="W25" s="4">
        <v>0.125</v>
      </c>
      <c r="X25" s="4">
        <v>0.155</v>
      </c>
      <c r="Y25" s="4">
        <v>3.5000000000000003E-2</v>
      </c>
      <c r="Z25" s="4">
        <v>0.4</v>
      </c>
      <c r="AA25" s="4">
        <v>0.15</v>
      </c>
      <c r="AB25" s="4">
        <v>0.20499999999999999</v>
      </c>
      <c r="AC25" s="4">
        <v>-2.5000000000000001E-2</v>
      </c>
      <c r="AD25" s="4">
        <v>-0.05</v>
      </c>
      <c r="AE25" s="4">
        <v>1.2500000000000001E-2</v>
      </c>
      <c r="AF25" s="4">
        <v>-1.4999999999999999E-2</v>
      </c>
      <c r="AG25" s="4">
        <v>2.5000000000000001E-3</v>
      </c>
      <c r="AH25" s="4">
        <v>-2.5000000000000001E-2</v>
      </c>
      <c r="AI25" s="4">
        <v>-7.2499999999999995E-2</v>
      </c>
      <c r="AJ25" s="4">
        <v>-6.5000000000000002E-2</v>
      </c>
      <c r="AK25" s="4">
        <v>-8.5000000000000006E-2</v>
      </c>
      <c r="AL25" s="4">
        <v>-1.7500000000000002E-2</v>
      </c>
      <c r="AM25" s="4">
        <v>-7.2499999999999995E-2</v>
      </c>
      <c r="AN25" s="4">
        <v>-0.1075</v>
      </c>
      <c r="AO25" s="4">
        <v>-1.7500000000000002E-2</v>
      </c>
      <c r="AP25" s="4">
        <v>2.2499999999999999E-2</v>
      </c>
      <c r="AQ25" s="4">
        <v>0.41</v>
      </c>
      <c r="AR25" s="4">
        <v>0.04</v>
      </c>
      <c r="AS25" s="4">
        <v>-0.52500000000000002</v>
      </c>
      <c r="AT25" s="4">
        <v>-0.105</v>
      </c>
      <c r="AU25" s="4">
        <v>-0.26</v>
      </c>
      <c r="AV25" s="4">
        <v>-0.24</v>
      </c>
      <c r="AW25" s="4">
        <v>-0.435</v>
      </c>
      <c r="AX25" s="4">
        <v>-0.52500000000000002</v>
      </c>
      <c r="AY25" s="4">
        <v>0.14000000000000001</v>
      </c>
      <c r="AZ25" s="4">
        <v>-0.52500000000000002</v>
      </c>
      <c r="BA25" s="4">
        <v>-0.15</v>
      </c>
      <c r="BB25" s="4">
        <v>-8.2500000000000004E-2</v>
      </c>
      <c r="BC25" s="4">
        <v>-0.09</v>
      </c>
      <c r="BD25" s="4">
        <v>-7.0000000000000007E-2</v>
      </c>
      <c r="BE25" s="4">
        <v>-8.5000000000000006E-2</v>
      </c>
      <c r="BF25" s="4">
        <v>-2.2499999999999999E-2</v>
      </c>
      <c r="BG25" s="4">
        <v>-7.2499999999999995E-2</v>
      </c>
      <c r="BH25" s="4">
        <v>0.01</v>
      </c>
      <c r="BI25" s="4">
        <v>-7.2499999999999995E-2</v>
      </c>
      <c r="BJ25" s="4">
        <v>0.08</v>
      </c>
      <c r="BK25" s="4">
        <v>0.13500000000000001</v>
      </c>
      <c r="BL25" s="4">
        <v>0.155</v>
      </c>
      <c r="BM25" s="4">
        <v>0.125</v>
      </c>
      <c r="BN25" s="4">
        <v>0.35</v>
      </c>
      <c r="BO25" s="4">
        <v>0</v>
      </c>
      <c r="BP25" s="4">
        <v>-0.01</v>
      </c>
      <c r="BQ25" s="4">
        <v>5.0000000000000001E-3</v>
      </c>
      <c r="BR25" s="4">
        <v>-0.01</v>
      </c>
      <c r="BS25" s="4">
        <v>0.02</v>
      </c>
      <c r="BT25" s="4">
        <v>5.0000000000000001E-3</v>
      </c>
      <c r="BU25" s="4">
        <v>2.5000000000000001E-3</v>
      </c>
      <c r="BV25" s="4">
        <v>0.01</v>
      </c>
      <c r="BW25">
        <v>5.0000000000000001E-3</v>
      </c>
      <c r="BX25">
        <v>0.02</v>
      </c>
      <c r="BY25">
        <v>0.02</v>
      </c>
      <c r="BZ25">
        <v>0.03</v>
      </c>
    </row>
    <row r="26" spans="3:78" x14ac:dyDescent="0.25">
      <c r="C26" s="173"/>
      <c r="G26" s="66">
        <f t="shared" si="2"/>
        <v>37865</v>
      </c>
      <c r="H26">
        <v>3.22</v>
      </c>
      <c r="I26" s="7">
        <v>0.36499999999999999</v>
      </c>
      <c r="J26" s="4">
        <v>3.1102313007181699E-2</v>
      </c>
      <c r="K26" s="4">
        <v>-0.13</v>
      </c>
      <c r="L26" s="4">
        <v>-0.15</v>
      </c>
      <c r="M26" s="14">
        <v>-0.09</v>
      </c>
      <c r="N26" s="14">
        <v>-0.1525</v>
      </c>
      <c r="O26" s="4">
        <v>-0.09</v>
      </c>
      <c r="P26" s="4">
        <v>-6.7500000000000004E-2</v>
      </c>
      <c r="Q26" s="4">
        <v>-0.1</v>
      </c>
      <c r="R26" s="4">
        <v>-0.12</v>
      </c>
      <c r="S26" s="4">
        <v>-0.12</v>
      </c>
      <c r="T26" s="4">
        <v>-0.13</v>
      </c>
      <c r="U26" s="4">
        <v>-9.8750000000000004E-2</v>
      </c>
      <c r="V26" s="4">
        <v>-0.09</v>
      </c>
      <c r="W26" s="4">
        <v>0.125</v>
      </c>
      <c r="X26" s="4">
        <v>0.155</v>
      </c>
      <c r="Y26" s="4">
        <v>3.5000000000000003E-2</v>
      </c>
      <c r="Z26" s="4">
        <v>0.4</v>
      </c>
      <c r="AA26" s="4">
        <v>0.125</v>
      </c>
      <c r="AB26" s="4">
        <v>0.14499999999999999</v>
      </c>
      <c r="AC26" s="4">
        <v>-2.5000000000000001E-2</v>
      </c>
      <c r="AD26" s="4">
        <v>-5.5E-2</v>
      </c>
      <c r="AE26" s="4">
        <v>7.4999999999999997E-3</v>
      </c>
      <c r="AF26" s="4">
        <v>-0.02</v>
      </c>
      <c r="AG26" s="4">
        <v>2.5000000000000001E-3</v>
      </c>
      <c r="AH26" s="4">
        <v>-2.5000000000000001E-2</v>
      </c>
      <c r="AI26" s="4">
        <v>-7.2499999999999995E-2</v>
      </c>
      <c r="AJ26" s="4">
        <v>-6.5000000000000002E-2</v>
      </c>
      <c r="AK26" s="4">
        <v>-8.5000000000000006E-2</v>
      </c>
      <c r="AL26" s="4">
        <v>-1.7500000000000002E-2</v>
      </c>
      <c r="AM26" s="4">
        <v>-7.2499999999999995E-2</v>
      </c>
      <c r="AN26" s="4">
        <v>-0.1075</v>
      </c>
      <c r="AO26" s="4">
        <v>-1.7500000000000002E-2</v>
      </c>
      <c r="AP26" s="4">
        <v>2.2499999999999999E-2</v>
      </c>
      <c r="AQ26" s="4">
        <v>0.36</v>
      </c>
      <c r="AR26" s="4">
        <v>3.2500000000000001E-2</v>
      </c>
      <c r="AS26" s="4">
        <v>-0.52500000000000002</v>
      </c>
      <c r="AT26" s="4">
        <v>-0.105</v>
      </c>
      <c r="AU26" s="4">
        <v>-0.26</v>
      </c>
      <c r="AV26" s="4">
        <v>-0.24</v>
      </c>
      <c r="AW26" s="4">
        <v>-0.435</v>
      </c>
      <c r="AX26" s="4">
        <v>-0.52500000000000002</v>
      </c>
      <c r="AY26" s="4">
        <v>0.14000000000000001</v>
      </c>
      <c r="AZ26" s="4">
        <v>-0.52500000000000002</v>
      </c>
      <c r="BA26" s="4">
        <v>-0.16</v>
      </c>
      <c r="BB26" s="4">
        <v>-8.2500000000000004E-2</v>
      </c>
      <c r="BC26" s="4">
        <v>-0.1</v>
      </c>
      <c r="BD26" s="4">
        <v>-7.0000000000000007E-2</v>
      </c>
      <c r="BE26" s="4">
        <v>-0.09</v>
      </c>
      <c r="BF26" s="4">
        <v>-2.2499999999999999E-2</v>
      </c>
      <c r="BG26" s="4">
        <v>-7.2499999999999995E-2</v>
      </c>
      <c r="BH26" s="4">
        <v>2.5000000000000001E-3</v>
      </c>
      <c r="BI26" s="4">
        <v>-7.2499999999999995E-2</v>
      </c>
      <c r="BJ26" s="4">
        <v>0.08</v>
      </c>
      <c r="BK26" s="4">
        <v>0.13500000000000001</v>
      </c>
      <c r="BL26" s="4">
        <v>0.155</v>
      </c>
      <c r="BM26" s="4">
        <v>0.125</v>
      </c>
      <c r="BN26" s="4">
        <v>0.315</v>
      </c>
      <c r="BO26" s="4">
        <v>0</v>
      </c>
      <c r="BP26" s="4">
        <v>-0.01</v>
      </c>
      <c r="BQ26" s="4">
        <v>5.0000000000000001E-3</v>
      </c>
      <c r="BR26" s="4">
        <v>-0.01</v>
      </c>
      <c r="BS26" s="4">
        <v>0.02</v>
      </c>
      <c r="BT26" s="4">
        <v>5.0000000000000001E-3</v>
      </c>
      <c r="BU26" s="4">
        <v>2.5000000000000001E-3</v>
      </c>
      <c r="BV26" s="4">
        <v>0.01</v>
      </c>
      <c r="BW26">
        <v>5.0000000000000001E-3</v>
      </c>
      <c r="BX26">
        <v>0.02</v>
      </c>
      <c r="BY26">
        <v>0.02</v>
      </c>
      <c r="BZ26">
        <v>0.03</v>
      </c>
    </row>
    <row r="27" spans="3:78" x14ac:dyDescent="0.25">
      <c r="C27" s="173"/>
      <c r="G27" s="66">
        <f t="shared" si="2"/>
        <v>37895</v>
      </c>
      <c r="H27">
        <v>3.24</v>
      </c>
      <c r="I27" s="7">
        <v>0.36749999999999999</v>
      </c>
      <c r="J27" s="4">
        <v>3.2006132091001199E-2</v>
      </c>
      <c r="K27" s="4">
        <v>-0.13</v>
      </c>
      <c r="L27" s="4">
        <v>-0.15</v>
      </c>
      <c r="M27" s="14">
        <v>-0.09</v>
      </c>
      <c r="N27" s="14">
        <v>-0.1525</v>
      </c>
      <c r="O27" s="4">
        <v>-0.09</v>
      </c>
      <c r="P27" s="4">
        <v>-6.7500000000000004E-2</v>
      </c>
      <c r="Q27" s="4">
        <v>-0.1</v>
      </c>
      <c r="R27" s="4">
        <v>-0.12</v>
      </c>
      <c r="S27" s="4">
        <v>-0.12</v>
      </c>
      <c r="T27" s="4">
        <v>-0.13</v>
      </c>
      <c r="U27" s="4">
        <v>-9.8750000000000004E-2</v>
      </c>
      <c r="V27" s="4">
        <v>-0.09</v>
      </c>
      <c r="W27" s="4">
        <v>0.125</v>
      </c>
      <c r="X27" s="4">
        <v>0.155</v>
      </c>
      <c r="Y27" s="4">
        <v>3.5000000000000003E-2</v>
      </c>
      <c r="Z27" s="4">
        <v>0.4</v>
      </c>
      <c r="AA27" s="4">
        <v>0.14499999999999999</v>
      </c>
      <c r="AB27" s="4">
        <v>0.17499999999999999</v>
      </c>
      <c r="AC27" s="4">
        <v>-2.5000000000000001E-2</v>
      </c>
      <c r="AD27" s="4">
        <v>-5.5E-2</v>
      </c>
      <c r="AE27" s="4">
        <v>7.4999999999999997E-3</v>
      </c>
      <c r="AF27" s="4">
        <v>-0.02</v>
      </c>
      <c r="AG27" s="4">
        <v>2.5000000000000001E-3</v>
      </c>
      <c r="AH27" s="4">
        <v>-2.5000000000000001E-2</v>
      </c>
      <c r="AI27" s="4">
        <v>-7.2499999999999995E-2</v>
      </c>
      <c r="AJ27" s="4">
        <v>-6.5000000000000002E-2</v>
      </c>
      <c r="AK27" s="4">
        <v>-8.5000000000000006E-2</v>
      </c>
      <c r="AL27" s="4">
        <v>-1.7500000000000002E-2</v>
      </c>
      <c r="AM27" s="4">
        <v>-7.2499999999999995E-2</v>
      </c>
      <c r="AN27" s="4">
        <v>-0.1075</v>
      </c>
      <c r="AO27" s="4">
        <v>-1.7500000000000002E-2</v>
      </c>
      <c r="AP27" s="4">
        <v>2.2499999999999999E-2</v>
      </c>
      <c r="AQ27" s="4">
        <v>0.4</v>
      </c>
      <c r="AR27" s="4">
        <v>2.2499999999999999E-2</v>
      </c>
      <c r="AS27" s="4">
        <v>-0.52500000000000002</v>
      </c>
      <c r="AT27" s="4">
        <v>-0.105</v>
      </c>
      <c r="AU27" s="4">
        <v>-0.26</v>
      </c>
      <c r="AV27" s="4">
        <v>-0.24</v>
      </c>
      <c r="AW27" s="4">
        <v>-0.435</v>
      </c>
      <c r="AX27" s="4">
        <v>-0.52500000000000002</v>
      </c>
      <c r="AY27" s="4">
        <v>0.14000000000000001</v>
      </c>
      <c r="AZ27" s="4">
        <v>-0.52500000000000002</v>
      </c>
      <c r="BA27" s="4">
        <v>-0.14749999999999999</v>
      </c>
      <c r="BB27" s="4">
        <v>-8.2500000000000004E-2</v>
      </c>
      <c r="BC27" s="4">
        <v>-8.7499999999999994E-2</v>
      </c>
      <c r="BD27" s="4">
        <v>-7.0000000000000007E-2</v>
      </c>
      <c r="BE27" s="4">
        <v>-9.2499999999999999E-2</v>
      </c>
      <c r="BF27" s="4">
        <v>-2.2499999999999999E-2</v>
      </c>
      <c r="BG27" s="4">
        <v>-7.2499999999999995E-2</v>
      </c>
      <c r="BH27" s="4">
        <v>-7.4999999999999997E-3</v>
      </c>
      <c r="BI27" s="4">
        <v>-7.2499999999999995E-2</v>
      </c>
      <c r="BJ27" s="4">
        <v>0.08</v>
      </c>
      <c r="BK27" s="4">
        <v>0.13500000000000001</v>
      </c>
      <c r="BL27" s="4">
        <v>0.155</v>
      </c>
      <c r="BM27" s="4">
        <v>0.125</v>
      </c>
      <c r="BN27" s="4">
        <v>0.36</v>
      </c>
      <c r="BO27" s="4">
        <v>0</v>
      </c>
      <c r="BP27" s="4">
        <v>-1.4999999999999999E-2</v>
      </c>
      <c r="BQ27" s="4">
        <v>5.0000000000000001E-3</v>
      </c>
      <c r="BR27" s="4">
        <v>-0.01</v>
      </c>
      <c r="BS27" s="4">
        <v>0.02</v>
      </c>
      <c r="BT27" s="4">
        <v>5.0000000000000001E-3</v>
      </c>
      <c r="BU27" s="4">
        <v>2.5000000000000001E-3</v>
      </c>
      <c r="BV27" s="4">
        <v>0.01</v>
      </c>
      <c r="BW27">
        <v>5.0000000000000001E-3</v>
      </c>
      <c r="BX27">
        <v>0.02</v>
      </c>
      <c r="BY27">
        <v>0.02</v>
      </c>
      <c r="BZ27">
        <v>0.03</v>
      </c>
    </row>
    <row r="28" spans="3:78" x14ac:dyDescent="0.25">
      <c r="C28" s="173"/>
      <c r="G28" s="66">
        <f t="shared" si="2"/>
        <v>37926</v>
      </c>
      <c r="H28">
        <v>3.375</v>
      </c>
      <c r="I28" s="7">
        <v>0.37</v>
      </c>
      <c r="J28" s="4">
        <v>3.2904487442281E-2</v>
      </c>
      <c r="K28" s="4">
        <v>-0.13</v>
      </c>
      <c r="L28" s="4">
        <v>-0.15</v>
      </c>
      <c r="M28" s="14">
        <v>-0.01</v>
      </c>
      <c r="N28" s="14">
        <v>-0.1525</v>
      </c>
      <c r="O28" s="4">
        <v>0</v>
      </c>
      <c r="P28" s="4">
        <v>-7.2499999999999995E-2</v>
      </c>
      <c r="Q28" s="4">
        <v>-0.1</v>
      </c>
      <c r="R28" s="4">
        <v>-0.12</v>
      </c>
      <c r="S28" s="4">
        <v>-0.12</v>
      </c>
      <c r="T28" s="4">
        <v>-0.13</v>
      </c>
      <c r="U28" s="4">
        <v>-0.11125</v>
      </c>
      <c r="V28" s="4">
        <v>-9.5000000000000001E-2</v>
      </c>
      <c r="W28" s="4">
        <v>0.14499999999999999</v>
      </c>
      <c r="X28" s="4">
        <v>0.19500000000000001</v>
      </c>
      <c r="Y28" s="4">
        <v>0.125</v>
      </c>
      <c r="Z28" s="4">
        <v>0.46</v>
      </c>
      <c r="AA28" s="4">
        <v>0.19500000000000001</v>
      </c>
      <c r="AB28" s="4">
        <v>0.25</v>
      </c>
      <c r="AC28" s="4">
        <v>-2.2499999999999999E-2</v>
      </c>
      <c r="AD28" s="4">
        <v>-0.04</v>
      </c>
      <c r="AE28" s="4">
        <v>2.5000000000000001E-3</v>
      </c>
      <c r="AF28" s="4">
        <v>-2.2499999999999999E-2</v>
      </c>
      <c r="AG28" s="4">
        <v>2.5000000000000001E-3</v>
      </c>
      <c r="AH28" s="4">
        <v>-2.2499999999999999E-2</v>
      </c>
      <c r="AI28" s="4">
        <v>-7.4999999999999997E-2</v>
      </c>
      <c r="AJ28" s="4">
        <v>-6.7500000000000004E-2</v>
      </c>
      <c r="AK28" s="4">
        <v>-0.09</v>
      </c>
      <c r="AL28" s="4">
        <v>-1.9E-2</v>
      </c>
      <c r="AM28" s="4">
        <v>-6.7500000000000004E-2</v>
      </c>
      <c r="AN28" s="4">
        <v>-0.1275</v>
      </c>
      <c r="AO28" s="4">
        <v>-1.2500000000000001E-2</v>
      </c>
      <c r="AP28" s="4">
        <v>2.75E-2</v>
      </c>
      <c r="AQ28" s="4">
        <v>0.64</v>
      </c>
      <c r="AR28" s="4">
        <v>-2.5000000000000001E-2</v>
      </c>
      <c r="AS28" s="4">
        <v>-0.33</v>
      </c>
      <c r="AT28" s="4">
        <v>-0.10249999999999999</v>
      </c>
      <c r="AU28" s="4">
        <v>-0.18</v>
      </c>
      <c r="AV28" s="4">
        <v>0.1</v>
      </c>
      <c r="AW28" s="4">
        <v>-0.25</v>
      </c>
      <c r="AX28" s="4">
        <v>-0.33</v>
      </c>
      <c r="AY28" s="4">
        <v>0.17</v>
      </c>
      <c r="AZ28" s="4">
        <v>-0.33</v>
      </c>
      <c r="BA28" s="4">
        <v>-0.17</v>
      </c>
      <c r="BB28" s="4">
        <v>-8.2500000000000004E-2</v>
      </c>
      <c r="BC28" s="4">
        <v>-0.11</v>
      </c>
      <c r="BD28" s="4">
        <v>-7.4999999999999997E-2</v>
      </c>
      <c r="BE28" s="4">
        <v>-8.7499999999999994E-2</v>
      </c>
      <c r="BF28" s="4">
        <v>-2.4E-2</v>
      </c>
      <c r="BG28" s="4">
        <v>-9.2499999999999999E-2</v>
      </c>
      <c r="BH28" s="4">
        <v>-5.5E-2</v>
      </c>
      <c r="BI28" s="4">
        <v>-7.4999999999999997E-2</v>
      </c>
      <c r="BJ28" s="4">
        <v>0.1</v>
      </c>
      <c r="BK28" s="4">
        <v>0.23</v>
      </c>
      <c r="BL28" s="4">
        <v>0.19500000000000001</v>
      </c>
      <c r="BM28" s="4">
        <v>0.14499999999999999</v>
      </c>
      <c r="BN28" s="4">
        <v>0.46</v>
      </c>
      <c r="BO28" s="4">
        <v>0</v>
      </c>
      <c r="BP28" s="4">
        <v>-0.02</v>
      </c>
      <c r="BQ28" s="4">
        <v>5.0000000000000001E-3</v>
      </c>
      <c r="BR28" s="4">
        <v>0</v>
      </c>
      <c r="BS28" s="4">
        <v>0.03</v>
      </c>
      <c r="BT28" s="4">
        <v>5.0000000000000001E-3</v>
      </c>
      <c r="BU28" s="4">
        <v>5.0000000000000001E-3</v>
      </c>
      <c r="BV28" s="4">
        <v>5.5E-2</v>
      </c>
      <c r="BW28">
        <v>0.02</v>
      </c>
      <c r="BX28">
        <v>0.03</v>
      </c>
      <c r="BY28">
        <v>0.03</v>
      </c>
      <c r="BZ28">
        <v>0.04</v>
      </c>
    </row>
    <row r="29" spans="3:78" x14ac:dyDescent="0.25">
      <c r="C29" s="173"/>
      <c r="G29" s="66">
        <f t="shared" si="2"/>
        <v>37956</v>
      </c>
      <c r="H29">
        <v>3.51</v>
      </c>
      <c r="I29" s="7">
        <v>0.37</v>
      </c>
      <c r="J29" s="4">
        <v>3.3773863847400297E-2</v>
      </c>
      <c r="K29" s="4">
        <v>-0.13250000000000001</v>
      </c>
      <c r="L29" s="4">
        <v>-0.1525</v>
      </c>
      <c r="M29" s="14">
        <v>-5.0000000000000001E-3</v>
      </c>
      <c r="N29" s="14">
        <v>-0.1525</v>
      </c>
      <c r="O29" s="4">
        <v>5.0000000000000001E-3</v>
      </c>
      <c r="P29" s="4">
        <v>-7.4999999999999997E-2</v>
      </c>
      <c r="Q29" s="4">
        <v>-0.10249999999999999</v>
      </c>
      <c r="R29" s="4">
        <v>-0.1225</v>
      </c>
      <c r="S29" s="4">
        <v>-0.1225</v>
      </c>
      <c r="T29" s="4">
        <v>-0.13250000000000001</v>
      </c>
      <c r="U29" s="4">
        <v>-0.1125</v>
      </c>
      <c r="V29" s="4">
        <v>-9.5000000000000001E-2</v>
      </c>
      <c r="W29" s="4">
        <v>0.14499999999999999</v>
      </c>
      <c r="X29" s="4">
        <v>0.19500000000000001</v>
      </c>
      <c r="Y29" s="4">
        <v>0.125</v>
      </c>
      <c r="Z29" s="4">
        <v>0.47</v>
      </c>
      <c r="AA29" s="4">
        <v>0.215</v>
      </c>
      <c r="AB29" s="4">
        <v>0.33</v>
      </c>
      <c r="AC29" s="4">
        <v>-2.2499999999999999E-2</v>
      </c>
      <c r="AD29" s="4">
        <v>-0.04</v>
      </c>
      <c r="AE29" s="4">
        <v>2.5000000000000001E-3</v>
      </c>
      <c r="AF29" s="4">
        <v>-2.2499999999999999E-2</v>
      </c>
      <c r="AG29" s="4">
        <v>2.5000000000000001E-3</v>
      </c>
      <c r="AH29" s="4">
        <v>-2.2499999999999999E-2</v>
      </c>
      <c r="AI29" s="4">
        <v>-7.4999999999999997E-2</v>
      </c>
      <c r="AJ29" s="4">
        <v>-6.7500000000000004E-2</v>
      </c>
      <c r="AK29" s="4">
        <v>-8.7499999999999994E-2</v>
      </c>
      <c r="AL29" s="4">
        <v>-1.6500000000000001E-2</v>
      </c>
      <c r="AM29" s="4">
        <v>-6.7500000000000004E-2</v>
      </c>
      <c r="AN29" s="4">
        <v>-0.13</v>
      </c>
      <c r="AO29" s="4">
        <v>-1.2500000000000001E-2</v>
      </c>
      <c r="AP29" s="4">
        <v>2.75E-2</v>
      </c>
      <c r="AQ29" s="4">
        <v>0.89</v>
      </c>
      <c r="AR29" s="4">
        <v>-4.7500000000000001E-2</v>
      </c>
      <c r="AS29" s="4">
        <v>-0.33</v>
      </c>
      <c r="AT29" s="4">
        <v>-0.10249999999999999</v>
      </c>
      <c r="AU29" s="4">
        <v>-0.18</v>
      </c>
      <c r="AV29" s="4">
        <v>0.44</v>
      </c>
      <c r="AW29" s="4">
        <v>-0.25</v>
      </c>
      <c r="AX29" s="4">
        <v>-0.33</v>
      </c>
      <c r="AY29" s="4">
        <v>0.17</v>
      </c>
      <c r="AZ29" s="4">
        <v>-0.33</v>
      </c>
      <c r="BA29" s="4">
        <v>-0.19750000000000001</v>
      </c>
      <c r="BB29" s="4">
        <v>-8.2500000000000004E-2</v>
      </c>
      <c r="BC29" s="4">
        <v>-0.13750000000000001</v>
      </c>
      <c r="BD29" s="4">
        <v>-7.4999999999999997E-2</v>
      </c>
      <c r="BE29" s="4">
        <v>-0.115</v>
      </c>
      <c r="BF29" s="4">
        <v>-2.1499999999999998E-2</v>
      </c>
      <c r="BG29" s="4">
        <v>-9.5000000000000001E-2</v>
      </c>
      <c r="BH29" s="4">
        <v>-7.7499999999999999E-2</v>
      </c>
      <c r="BI29" s="4">
        <v>-7.4999999999999997E-2</v>
      </c>
      <c r="BJ29" s="4">
        <v>0.1</v>
      </c>
      <c r="BK29" s="4">
        <v>0.23</v>
      </c>
      <c r="BL29" s="4">
        <v>0.19500000000000001</v>
      </c>
      <c r="BM29" s="4">
        <v>0.14499999999999999</v>
      </c>
      <c r="BN29" s="4">
        <v>0.78</v>
      </c>
      <c r="BO29" s="4">
        <v>0</v>
      </c>
      <c r="BP29" s="4">
        <v>-2.5000000000000001E-2</v>
      </c>
      <c r="BQ29" s="4">
        <v>5.0000000000000001E-3</v>
      </c>
      <c r="BR29" s="4">
        <v>0</v>
      </c>
      <c r="BS29" s="4">
        <v>0.03</v>
      </c>
      <c r="BT29" s="4">
        <v>5.0000000000000001E-3</v>
      </c>
      <c r="BU29" s="4">
        <v>5.0000000000000001E-3</v>
      </c>
      <c r="BV29" s="4">
        <v>0.25</v>
      </c>
      <c r="BW29">
        <v>0.02</v>
      </c>
      <c r="BX29">
        <v>0.03</v>
      </c>
      <c r="BY29">
        <v>0.03</v>
      </c>
      <c r="BZ29">
        <v>0.04</v>
      </c>
    </row>
    <row r="30" spans="3:78" x14ac:dyDescent="0.25">
      <c r="C30" s="173"/>
      <c r="G30" s="66">
        <f t="shared" si="2"/>
        <v>37987</v>
      </c>
      <c r="H30">
        <v>3.57</v>
      </c>
      <c r="I30" s="7">
        <v>0.37</v>
      </c>
      <c r="J30" s="4">
        <v>3.4638956672782897E-2</v>
      </c>
      <c r="K30" s="4">
        <v>-0.13500000000000001</v>
      </c>
      <c r="L30" s="4">
        <v>-0.155</v>
      </c>
      <c r="M30" s="14">
        <v>1.4999999999999999E-2</v>
      </c>
      <c r="N30" s="14">
        <v>-0.14000000000000001</v>
      </c>
      <c r="O30" s="4">
        <v>2.5000000000000001E-2</v>
      </c>
      <c r="P30" s="4">
        <v>-7.4999999999999997E-2</v>
      </c>
      <c r="Q30" s="4">
        <v>-0.105</v>
      </c>
      <c r="R30" s="4">
        <v>-0.125</v>
      </c>
      <c r="S30" s="4">
        <v>-0.125</v>
      </c>
      <c r="T30" s="4">
        <v>-0.13500000000000001</v>
      </c>
      <c r="U30" s="4">
        <v>-0.1125</v>
      </c>
      <c r="V30" s="4">
        <v>-9.5000000000000001E-2</v>
      </c>
      <c r="W30" s="4">
        <v>0.14499999999999999</v>
      </c>
      <c r="X30" s="4">
        <v>0.19500000000000001</v>
      </c>
      <c r="Y30" s="4">
        <v>0.125</v>
      </c>
      <c r="Z30" s="4">
        <v>0.5</v>
      </c>
      <c r="AA30" s="4">
        <v>0.23499999999999999</v>
      </c>
      <c r="AB30" s="4">
        <v>0.38</v>
      </c>
      <c r="AC30" s="4">
        <v>-2.5000000000000001E-2</v>
      </c>
      <c r="AD30" s="4">
        <v>-0.04</v>
      </c>
      <c r="AE30" s="4">
        <v>2.5000000000000001E-3</v>
      </c>
      <c r="AF30" s="4">
        <v>-2.2499999999999999E-2</v>
      </c>
      <c r="AG30" s="4">
        <v>2.5000000000000001E-3</v>
      </c>
      <c r="AH30" s="4">
        <v>-2.2499999999999999E-2</v>
      </c>
      <c r="AI30" s="4">
        <v>-7.4999999999999997E-2</v>
      </c>
      <c r="AJ30" s="4">
        <v>-6.7500000000000004E-2</v>
      </c>
      <c r="AK30" s="4">
        <v>-0.09</v>
      </c>
      <c r="AL30" s="4">
        <v>-1.6500000000000001E-2</v>
      </c>
      <c r="AM30" s="4">
        <v>-6.7500000000000004E-2</v>
      </c>
      <c r="AN30" s="4">
        <v>-0.13</v>
      </c>
      <c r="AO30" s="4">
        <v>-1.2500000000000001E-2</v>
      </c>
      <c r="AP30" s="4">
        <v>2.75E-2</v>
      </c>
      <c r="AQ30" s="4">
        <v>1.52</v>
      </c>
      <c r="AR30" s="4">
        <v>-0.05</v>
      </c>
      <c r="AS30" s="4">
        <v>-0.33</v>
      </c>
      <c r="AT30" s="4">
        <v>-8.7499999999999994E-2</v>
      </c>
      <c r="AU30" s="4">
        <v>-0.18</v>
      </c>
      <c r="AV30" s="4">
        <v>0.47</v>
      </c>
      <c r="AW30" s="4">
        <v>-0.25</v>
      </c>
      <c r="AX30" s="4">
        <v>-0.33</v>
      </c>
      <c r="AY30" s="4">
        <v>0.17</v>
      </c>
      <c r="AZ30" s="4">
        <v>-0.33</v>
      </c>
      <c r="BA30" s="4">
        <v>-0.21249999999999999</v>
      </c>
      <c r="BB30" s="4">
        <v>-7.0000000000000007E-2</v>
      </c>
      <c r="BC30" s="4">
        <v>-0.1525</v>
      </c>
      <c r="BD30" s="4">
        <v>-7.4999999999999997E-2</v>
      </c>
      <c r="BE30" s="4">
        <v>-0.115</v>
      </c>
      <c r="BF30" s="4">
        <v>-2.1499999999999998E-2</v>
      </c>
      <c r="BG30" s="4">
        <v>-9.5000000000000001E-2</v>
      </c>
      <c r="BH30" s="4">
        <v>-0.08</v>
      </c>
      <c r="BI30" s="4">
        <v>-7.4999999999999997E-2</v>
      </c>
      <c r="BJ30" s="4">
        <v>0.1</v>
      </c>
      <c r="BK30" s="4">
        <v>0.23</v>
      </c>
      <c r="BL30" s="4">
        <v>0.19500000000000001</v>
      </c>
      <c r="BM30" s="4">
        <v>0.14499999999999999</v>
      </c>
      <c r="BN30" s="4">
        <v>1.04</v>
      </c>
      <c r="BO30" s="4">
        <v>0</v>
      </c>
      <c r="BP30" s="4">
        <v>-2.5000000000000001E-2</v>
      </c>
      <c r="BQ30" s="4">
        <v>5.0000000000000001E-3</v>
      </c>
      <c r="BR30" s="4">
        <v>0</v>
      </c>
      <c r="BS30" s="4">
        <v>0.03</v>
      </c>
      <c r="BT30" s="4">
        <v>5.0000000000000001E-3</v>
      </c>
      <c r="BU30" s="4">
        <v>5.0000000000000001E-3</v>
      </c>
      <c r="BV30" s="4">
        <v>0.45</v>
      </c>
      <c r="BW30">
        <v>0.02</v>
      </c>
      <c r="BX30">
        <v>0.03</v>
      </c>
      <c r="BY30">
        <v>0.03</v>
      </c>
      <c r="BZ30">
        <v>0.04</v>
      </c>
    </row>
    <row r="31" spans="3:78" x14ac:dyDescent="0.25">
      <c r="C31" s="173"/>
      <c r="G31" s="66">
        <f t="shared" si="2"/>
        <v>38018</v>
      </c>
      <c r="H31">
        <v>3.4849999999999999</v>
      </c>
      <c r="I31" s="7">
        <v>0.36499999999999999</v>
      </c>
      <c r="J31" s="4">
        <v>3.5468569142181203E-2</v>
      </c>
      <c r="K31" s="4">
        <v>-0.1275</v>
      </c>
      <c r="L31" s="4">
        <v>-0.14749999999999999</v>
      </c>
      <c r="M31" s="14">
        <v>0.01</v>
      </c>
      <c r="N31" s="14">
        <v>-0.14000000000000001</v>
      </c>
      <c r="O31" s="4">
        <v>0.02</v>
      </c>
      <c r="P31" s="4">
        <v>-7.4999999999999997E-2</v>
      </c>
      <c r="Q31" s="4">
        <v>-9.7500000000000003E-2</v>
      </c>
      <c r="R31" s="4">
        <v>-0.11749999999999999</v>
      </c>
      <c r="S31" s="4">
        <v>-0.11749999999999999</v>
      </c>
      <c r="T31" s="4">
        <v>-0.1275</v>
      </c>
      <c r="U31" s="4">
        <v>-0.1125</v>
      </c>
      <c r="V31" s="4">
        <v>-9.5000000000000001E-2</v>
      </c>
      <c r="W31" s="4">
        <v>0.14499999999999999</v>
      </c>
      <c r="X31" s="4">
        <v>0.19500000000000001</v>
      </c>
      <c r="Y31" s="4">
        <v>0.125</v>
      </c>
      <c r="Z31" s="4">
        <v>0.46</v>
      </c>
      <c r="AA31" s="4">
        <v>0.23499999999999999</v>
      </c>
      <c r="AB31" s="4">
        <v>0.38</v>
      </c>
      <c r="AC31" s="4">
        <v>-2.5000000000000001E-2</v>
      </c>
      <c r="AD31" s="4">
        <v>-0.04</v>
      </c>
      <c r="AE31" s="4">
        <v>2.5000000000000001E-3</v>
      </c>
      <c r="AF31" s="4">
        <v>-2.2499999999999999E-2</v>
      </c>
      <c r="AG31" s="4">
        <v>2.5000000000000001E-3</v>
      </c>
      <c r="AH31" s="4">
        <v>-2.2499999999999999E-2</v>
      </c>
      <c r="AI31" s="4">
        <v>-7.4999999999999997E-2</v>
      </c>
      <c r="AJ31" s="4">
        <v>-6.7500000000000004E-2</v>
      </c>
      <c r="AK31" s="4">
        <v>-0.09</v>
      </c>
      <c r="AL31" s="4">
        <v>-1.6500000000000001E-2</v>
      </c>
      <c r="AM31" s="4">
        <v>-6.7500000000000004E-2</v>
      </c>
      <c r="AN31" s="4">
        <v>-0.13</v>
      </c>
      <c r="AO31" s="4">
        <v>-1.2500000000000001E-2</v>
      </c>
      <c r="AP31" s="4">
        <v>2.75E-2</v>
      </c>
      <c r="AQ31" s="4">
        <v>1.52</v>
      </c>
      <c r="AR31" s="4">
        <v>-3.2500000000000001E-2</v>
      </c>
      <c r="AS31" s="4">
        <v>-0.33</v>
      </c>
      <c r="AT31" s="4">
        <v>-8.7499999999999994E-2</v>
      </c>
      <c r="AU31" s="4">
        <v>-0.18</v>
      </c>
      <c r="AV31" s="4">
        <v>0.15</v>
      </c>
      <c r="AW31" s="4">
        <v>-0.25</v>
      </c>
      <c r="AX31" s="4">
        <v>-0.33</v>
      </c>
      <c r="AY31" s="4">
        <v>0.17</v>
      </c>
      <c r="AZ31" s="4">
        <v>-0.33</v>
      </c>
      <c r="BA31" s="4">
        <v>-0.20250000000000001</v>
      </c>
      <c r="BB31" s="4">
        <v>-7.0000000000000007E-2</v>
      </c>
      <c r="BC31" s="4">
        <v>-0.14249999999999999</v>
      </c>
      <c r="BD31" s="4">
        <v>-7.4999999999999997E-2</v>
      </c>
      <c r="BE31" s="4">
        <v>-0.115</v>
      </c>
      <c r="BF31" s="4">
        <v>-2.1499999999999998E-2</v>
      </c>
      <c r="BG31" s="4">
        <v>-9.5000000000000001E-2</v>
      </c>
      <c r="BH31" s="4">
        <v>-6.25E-2</v>
      </c>
      <c r="BI31" s="4">
        <v>-7.4999999999999997E-2</v>
      </c>
      <c r="BJ31" s="4">
        <v>0.1</v>
      </c>
      <c r="BK31" s="4">
        <v>0.23</v>
      </c>
      <c r="BL31" s="4">
        <v>0.19500000000000001</v>
      </c>
      <c r="BM31" s="4">
        <v>0.14499999999999999</v>
      </c>
      <c r="BN31" s="4">
        <v>1.04</v>
      </c>
      <c r="BO31" s="4">
        <v>0</v>
      </c>
      <c r="BP31" s="4">
        <v>-2.5000000000000001E-2</v>
      </c>
      <c r="BQ31" s="4">
        <v>5.0000000000000001E-3</v>
      </c>
      <c r="BR31" s="4">
        <v>0</v>
      </c>
      <c r="BS31" s="4">
        <v>0.03</v>
      </c>
      <c r="BT31" s="4">
        <v>5.0000000000000001E-3</v>
      </c>
      <c r="BU31" s="4">
        <v>5.0000000000000001E-3</v>
      </c>
      <c r="BV31" s="4">
        <v>0.45</v>
      </c>
      <c r="BW31">
        <v>0.02</v>
      </c>
      <c r="BX31">
        <v>0.03</v>
      </c>
      <c r="BY31">
        <v>0.03</v>
      </c>
      <c r="BZ31">
        <v>0.04</v>
      </c>
    </row>
    <row r="32" spans="3:78" x14ac:dyDescent="0.25">
      <c r="C32" s="173"/>
      <c r="G32" s="66">
        <f t="shared" si="2"/>
        <v>38047</v>
      </c>
      <c r="H32">
        <v>3.355</v>
      </c>
      <c r="I32" s="7">
        <v>0.35</v>
      </c>
      <c r="J32" s="4">
        <v>3.6244658435981701E-2</v>
      </c>
      <c r="K32" s="4">
        <v>-0.125</v>
      </c>
      <c r="L32" s="4">
        <v>-0.14499999999999999</v>
      </c>
      <c r="M32" s="14">
        <v>-0.01</v>
      </c>
      <c r="N32" s="14">
        <v>-0.14000000000000001</v>
      </c>
      <c r="O32" s="4">
        <v>0</v>
      </c>
      <c r="P32" s="4">
        <v>-7.4999999999999997E-2</v>
      </c>
      <c r="Q32" s="4">
        <v>-9.5000000000000001E-2</v>
      </c>
      <c r="R32" s="4">
        <v>-0.115</v>
      </c>
      <c r="S32" s="4">
        <v>-0.115</v>
      </c>
      <c r="T32" s="4">
        <v>-0.125</v>
      </c>
      <c r="U32" s="4">
        <v>-0.1125</v>
      </c>
      <c r="V32" s="4">
        <v>-9.5000000000000001E-2</v>
      </c>
      <c r="W32" s="4">
        <v>0.14499999999999999</v>
      </c>
      <c r="X32" s="4">
        <v>0.19500000000000001</v>
      </c>
      <c r="Y32" s="4">
        <v>0.125</v>
      </c>
      <c r="Z32" s="4">
        <v>0.34</v>
      </c>
      <c r="AA32" s="4">
        <v>0.19500000000000001</v>
      </c>
      <c r="AB32" s="4">
        <v>0.33</v>
      </c>
      <c r="AC32" s="4">
        <v>-2.5000000000000001E-2</v>
      </c>
      <c r="AD32" s="4">
        <v>-0.04</v>
      </c>
      <c r="AE32" s="4">
        <v>2.5000000000000001E-3</v>
      </c>
      <c r="AF32" s="4">
        <v>-2.2499999999999999E-2</v>
      </c>
      <c r="AG32" s="4">
        <v>2.5000000000000001E-3</v>
      </c>
      <c r="AH32" s="4">
        <v>-2.2499999999999999E-2</v>
      </c>
      <c r="AI32" s="4">
        <v>-7.4999999999999997E-2</v>
      </c>
      <c r="AJ32" s="4">
        <v>-6.7500000000000004E-2</v>
      </c>
      <c r="AK32" s="4">
        <v>-0.09</v>
      </c>
      <c r="AL32" s="4">
        <v>-1.6500000000000001E-2</v>
      </c>
      <c r="AM32" s="4">
        <v>-6.7500000000000004E-2</v>
      </c>
      <c r="AN32" s="4">
        <v>-0.13</v>
      </c>
      <c r="AO32" s="4">
        <v>-1.2500000000000001E-2</v>
      </c>
      <c r="AP32" s="4">
        <v>2.75E-2</v>
      </c>
      <c r="AQ32" s="4">
        <v>0.63</v>
      </c>
      <c r="AR32" s="4">
        <v>-0.02</v>
      </c>
      <c r="AS32" s="4">
        <v>-0.33</v>
      </c>
      <c r="AT32" s="4">
        <v>-8.7499999999999994E-2</v>
      </c>
      <c r="AU32" s="4">
        <v>-0.18</v>
      </c>
      <c r="AV32" s="4">
        <v>-0.16</v>
      </c>
      <c r="AW32" s="4">
        <v>-0.25</v>
      </c>
      <c r="AX32" s="4">
        <v>-0.33</v>
      </c>
      <c r="AY32" s="4">
        <v>0.17</v>
      </c>
      <c r="AZ32" s="4">
        <v>-0.33</v>
      </c>
      <c r="BA32" s="4">
        <v>-0.1925</v>
      </c>
      <c r="BB32" s="4">
        <v>-7.0000000000000007E-2</v>
      </c>
      <c r="BC32" s="4">
        <v>-0.13250000000000001</v>
      </c>
      <c r="BD32" s="4">
        <v>-7.4999999999999997E-2</v>
      </c>
      <c r="BE32" s="4">
        <v>-0.115</v>
      </c>
      <c r="BF32" s="4">
        <v>-2.1499999999999998E-2</v>
      </c>
      <c r="BG32" s="4">
        <v>-9.5000000000000001E-2</v>
      </c>
      <c r="BH32" s="4">
        <v>-0.05</v>
      </c>
      <c r="BI32" s="4">
        <v>-7.4999999999999997E-2</v>
      </c>
      <c r="BJ32" s="4">
        <v>0.1</v>
      </c>
      <c r="BK32" s="4">
        <v>0.23</v>
      </c>
      <c r="BL32" s="4">
        <v>0.19500000000000001</v>
      </c>
      <c r="BM32" s="4">
        <v>0.14499999999999999</v>
      </c>
      <c r="BN32" s="4">
        <v>0.54</v>
      </c>
      <c r="BO32" s="4">
        <v>0</v>
      </c>
      <c r="BP32" s="4">
        <v>-0.02</v>
      </c>
      <c r="BQ32" s="4">
        <v>5.0000000000000001E-3</v>
      </c>
      <c r="BR32" s="4">
        <v>0</v>
      </c>
      <c r="BS32" s="4">
        <v>0.03</v>
      </c>
      <c r="BT32" s="4">
        <v>5.0000000000000001E-3</v>
      </c>
      <c r="BU32" s="4">
        <v>5.0000000000000001E-3</v>
      </c>
      <c r="BV32" s="4">
        <v>0.1</v>
      </c>
      <c r="BW32">
        <v>0.02</v>
      </c>
      <c r="BX32">
        <v>0.03</v>
      </c>
      <c r="BY32">
        <v>0.03</v>
      </c>
      <c r="BZ32">
        <v>0.04</v>
      </c>
    </row>
    <row r="33" spans="3:78" x14ac:dyDescent="0.25">
      <c r="C33" s="173"/>
      <c r="G33" s="66">
        <f t="shared" si="2"/>
        <v>38078</v>
      </c>
      <c r="H33">
        <v>3.17</v>
      </c>
      <c r="I33" s="7">
        <v>0.32</v>
      </c>
      <c r="J33" s="4">
        <v>3.7021069033523098E-2</v>
      </c>
      <c r="K33" s="4">
        <v>-0.13</v>
      </c>
      <c r="L33" s="4">
        <v>-0.15</v>
      </c>
      <c r="M33" s="14">
        <v>-0.09</v>
      </c>
      <c r="N33" s="14">
        <v>-0.14000000000000001</v>
      </c>
      <c r="O33" s="4">
        <v>-0.09</v>
      </c>
      <c r="P33" s="4">
        <v>-6.5000000000000002E-2</v>
      </c>
      <c r="Q33" s="4">
        <v>-0.1</v>
      </c>
      <c r="R33" s="4">
        <v>-0.12</v>
      </c>
      <c r="S33" s="4">
        <v>-0.12</v>
      </c>
      <c r="T33" s="4">
        <v>-0.13</v>
      </c>
      <c r="U33" s="4">
        <v>-9.5000000000000001E-2</v>
      </c>
      <c r="V33" s="4">
        <v>-8.5000000000000006E-2</v>
      </c>
      <c r="W33" s="4">
        <v>0.125</v>
      </c>
      <c r="X33" s="4">
        <v>0.155</v>
      </c>
      <c r="Y33" s="4">
        <v>0.04</v>
      </c>
      <c r="Z33" s="4">
        <v>0.5</v>
      </c>
      <c r="AA33" s="4">
        <v>0.14499999999999999</v>
      </c>
      <c r="AB33" s="4">
        <v>0.19500000000000001</v>
      </c>
      <c r="AC33" s="4">
        <v>-2.75E-2</v>
      </c>
      <c r="AD33" s="4">
        <v>-0.05</v>
      </c>
      <c r="AE33" s="4">
        <v>0.01</v>
      </c>
      <c r="AF33" s="4">
        <v>-1.4999999999999999E-2</v>
      </c>
      <c r="AG33" s="4">
        <v>2.5000000000000001E-3</v>
      </c>
      <c r="AH33" s="4">
        <v>-2.2499999999999999E-2</v>
      </c>
      <c r="AI33" s="4">
        <v>-7.2499999999999995E-2</v>
      </c>
      <c r="AJ33" s="4">
        <v>-6.5000000000000002E-2</v>
      </c>
      <c r="AK33" s="4">
        <v>-8.7499999999999994E-2</v>
      </c>
      <c r="AL33" s="4">
        <v>-1.6500000000000001E-2</v>
      </c>
      <c r="AM33" s="4">
        <v>-7.2499999999999995E-2</v>
      </c>
      <c r="AN33" s="4">
        <v>-0.105</v>
      </c>
      <c r="AO33" s="4">
        <v>-1.7500000000000002E-2</v>
      </c>
      <c r="AP33" s="4">
        <v>2.2499999999999999E-2</v>
      </c>
      <c r="AQ33" s="4">
        <v>0.38</v>
      </c>
      <c r="AR33" s="4">
        <v>2.5000000000000001E-2</v>
      </c>
      <c r="AS33" s="4">
        <v>-0.51</v>
      </c>
      <c r="AT33" s="4">
        <v>-8.7499999999999994E-2</v>
      </c>
      <c r="AU33" s="4">
        <v>-0.22</v>
      </c>
      <c r="AV33" s="4">
        <v>-0.3</v>
      </c>
      <c r="AW33" s="4">
        <v>-0.42</v>
      </c>
      <c r="AX33" s="4">
        <v>-0.51</v>
      </c>
      <c r="AY33" s="4">
        <v>0.21</v>
      </c>
      <c r="AZ33" s="4">
        <v>-0.51</v>
      </c>
      <c r="BA33" s="4">
        <v>-0.22</v>
      </c>
      <c r="BB33" s="4">
        <v>-7.0000000000000007E-2</v>
      </c>
      <c r="BC33" s="4">
        <v>-0.16</v>
      </c>
      <c r="BD33" s="4">
        <v>-6.5000000000000002E-2</v>
      </c>
      <c r="BE33" s="4">
        <v>-0.13750000000000001</v>
      </c>
      <c r="BF33" s="4">
        <v>-2.1499999999999998E-2</v>
      </c>
      <c r="BG33" s="4">
        <v>-7.0000000000000007E-2</v>
      </c>
      <c r="BH33" s="4">
        <v>-5.0000000000000001E-3</v>
      </c>
      <c r="BI33" s="4">
        <v>-7.2499999999999995E-2</v>
      </c>
      <c r="BJ33" s="4">
        <v>7.4999999999999997E-2</v>
      </c>
      <c r="BK33" s="4">
        <v>0.14499999999999999</v>
      </c>
      <c r="BL33" s="4">
        <v>0.155</v>
      </c>
      <c r="BM33" s="4">
        <v>0.125</v>
      </c>
      <c r="BN33" s="4">
        <v>0.36</v>
      </c>
      <c r="BO33" s="4">
        <v>0</v>
      </c>
      <c r="BP33" s="4">
        <v>-1.4999999999999999E-2</v>
      </c>
      <c r="BQ33" s="4">
        <v>5.0000000000000001E-3</v>
      </c>
      <c r="BR33" s="4">
        <v>-0.01</v>
      </c>
      <c r="BS33" s="4">
        <v>0.02</v>
      </c>
      <c r="BT33" s="4">
        <v>5.0000000000000001E-3</v>
      </c>
      <c r="BU33" s="4">
        <v>2.5000000000000001E-3</v>
      </c>
      <c r="BV33" s="4">
        <v>0.02</v>
      </c>
      <c r="BW33">
        <v>5.0000000000000001E-3</v>
      </c>
      <c r="BX33">
        <v>0.03</v>
      </c>
      <c r="BY33">
        <v>0.03</v>
      </c>
      <c r="BZ33">
        <v>0.03</v>
      </c>
    </row>
    <row r="34" spans="3:78" x14ac:dyDescent="0.25">
      <c r="C34" s="173"/>
      <c r="G34" s="66">
        <f t="shared" si="2"/>
        <v>38108</v>
      </c>
      <c r="H34">
        <v>3.165</v>
      </c>
      <c r="I34" s="7">
        <v>0.315</v>
      </c>
      <c r="J34" s="4">
        <v>3.7717515784331003E-2</v>
      </c>
      <c r="K34" s="4">
        <v>-0.13</v>
      </c>
      <c r="L34" s="4">
        <v>-0.15</v>
      </c>
      <c r="M34" s="14">
        <v>-0.09</v>
      </c>
      <c r="N34" s="14">
        <v>-0.14000000000000001</v>
      </c>
      <c r="O34" s="4">
        <v>-0.09</v>
      </c>
      <c r="P34" s="4">
        <v>-6.5000000000000002E-2</v>
      </c>
      <c r="Q34" s="4">
        <v>-0.1</v>
      </c>
      <c r="R34" s="4">
        <v>-0.12</v>
      </c>
      <c r="S34" s="4">
        <v>-0.12</v>
      </c>
      <c r="T34" s="4">
        <v>-0.13</v>
      </c>
      <c r="U34" s="4">
        <v>-9.5000000000000001E-2</v>
      </c>
      <c r="V34" s="4">
        <v>-8.5000000000000006E-2</v>
      </c>
      <c r="W34" s="4">
        <v>0.125</v>
      </c>
      <c r="X34" s="4">
        <v>0.155</v>
      </c>
      <c r="Y34" s="4">
        <v>0.04</v>
      </c>
      <c r="Z34" s="4">
        <v>0.5</v>
      </c>
      <c r="AA34" s="4">
        <v>0.125</v>
      </c>
      <c r="AB34" s="4">
        <v>0.13500000000000001</v>
      </c>
      <c r="AC34" s="4">
        <v>-2.75E-2</v>
      </c>
      <c r="AD34" s="4">
        <v>-0.05</v>
      </c>
      <c r="AE34" s="4">
        <v>0.01</v>
      </c>
      <c r="AF34" s="4">
        <v>-1.4999999999999999E-2</v>
      </c>
      <c r="AG34" s="4">
        <v>2.5000000000000001E-3</v>
      </c>
      <c r="AH34" s="4">
        <v>-2.2499999999999999E-2</v>
      </c>
      <c r="AI34" s="4">
        <v>-7.2499999999999995E-2</v>
      </c>
      <c r="AJ34" s="4">
        <v>-6.5000000000000002E-2</v>
      </c>
      <c r="AK34" s="4">
        <v>-8.7499999999999994E-2</v>
      </c>
      <c r="AL34" s="4">
        <v>-1.6500000000000001E-2</v>
      </c>
      <c r="AM34" s="4">
        <v>-7.2499999999999995E-2</v>
      </c>
      <c r="AN34" s="4">
        <v>-0.105</v>
      </c>
      <c r="AO34" s="4">
        <v>-1.7500000000000002E-2</v>
      </c>
      <c r="AP34" s="4">
        <v>2.2499999999999999E-2</v>
      </c>
      <c r="AQ34" s="4">
        <v>0.33</v>
      </c>
      <c r="AR34" s="4">
        <v>2.5000000000000001E-2</v>
      </c>
      <c r="AS34" s="4">
        <v>-0.51</v>
      </c>
      <c r="AT34" s="4">
        <v>-8.7499999999999994E-2</v>
      </c>
      <c r="AU34" s="4">
        <v>-0.22</v>
      </c>
      <c r="AV34" s="4">
        <v>-0.3</v>
      </c>
      <c r="AW34" s="4">
        <v>-0.42</v>
      </c>
      <c r="AX34" s="4">
        <v>-0.51</v>
      </c>
      <c r="AY34" s="4">
        <v>0.21</v>
      </c>
      <c r="AZ34" s="4">
        <v>-0.51</v>
      </c>
      <c r="BA34" s="4">
        <v>-0.19750000000000001</v>
      </c>
      <c r="BB34" s="4">
        <v>-7.0000000000000007E-2</v>
      </c>
      <c r="BC34" s="4">
        <v>-0.13750000000000001</v>
      </c>
      <c r="BD34" s="4">
        <v>-6.5000000000000002E-2</v>
      </c>
      <c r="BE34" s="4">
        <v>-0.13</v>
      </c>
      <c r="BF34" s="4">
        <v>-2.1499999999999998E-2</v>
      </c>
      <c r="BG34" s="4">
        <v>-7.0000000000000007E-2</v>
      </c>
      <c r="BH34" s="4">
        <v>-5.0000000000000001E-3</v>
      </c>
      <c r="BI34" s="4">
        <v>-7.2499999999999995E-2</v>
      </c>
      <c r="BJ34" s="4">
        <v>7.4999999999999997E-2</v>
      </c>
      <c r="BK34" s="4">
        <v>0.14499999999999999</v>
      </c>
      <c r="BL34" s="4">
        <v>0.155</v>
      </c>
      <c r="BM34" s="4">
        <v>0.125</v>
      </c>
      <c r="BN34" s="4">
        <v>0.32500000000000001</v>
      </c>
      <c r="BO34" s="4">
        <v>0</v>
      </c>
      <c r="BP34" s="4">
        <v>-1.4999999999999999E-2</v>
      </c>
      <c r="BQ34" s="4">
        <v>5.0000000000000001E-3</v>
      </c>
      <c r="BR34" s="4">
        <v>-0.01</v>
      </c>
      <c r="BS34" s="4">
        <v>0.02</v>
      </c>
      <c r="BT34" s="4">
        <v>5.0000000000000001E-3</v>
      </c>
      <c r="BU34" s="4">
        <v>2.5000000000000001E-3</v>
      </c>
      <c r="BV34" s="4">
        <v>0.02</v>
      </c>
      <c r="BW34">
        <v>5.0000000000000001E-3</v>
      </c>
      <c r="BX34">
        <v>0.03</v>
      </c>
      <c r="BY34">
        <v>0.03</v>
      </c>
      <c r="BZ34">
        <v>0.03</v>
      </c>
    </row>
    <row r="35" spans="3:78" x14ac:dyDescent="0.25">
      <c r="C35" s="173"/>
      <c r="G35" s="66">
        <f t="shared" si="2"/>
        <v>38139</v>
      </c>
      <c r="H35">
        <v>3.2</v>
      </c>
      <c r="I35" s="7">
        <v>0.315</v>
      </c>
      <c r="J35" s="4">
        <v>3.8437177597991E-2</v>
      </c>
      <c r="K35" s="4">
        <v>-0.13</v>
      </c>
      <c r="L35" s="4">
        <v>-0.15</v>
      </c>
      <c r="M35" s="14">
        <v>-0.09</v>
      </c>
      <c r="N35" s="14">
        <v>-0.14000000000000001</v>
      </c>
      <c r="O35" s="4">
        <v>-0.09</v>
      </c>
      <c r="P35" s="4">
        <v>-6.5000000000000002E-2</v>
      </c>
      <c r="Q35" s="4">
        <v>-0.1</v>
      </c>
      <c r="R35" s="4">
        <v>-0.12</v>
      </c>
      <c r="S35" s="4">
        <v>-0.12</v>
      </c>
      <c r="T35" s="4">
        <v>-0.13</v>
      </c>
      <c r="U35" s="4">
        <v>-9.5000000000000001E-2</v>
      </c>
      <c r="V35" s="4">
        <v>-8.5000000000000006E-2</v>
      </c>
      <c r="W35" s="4">
        <v>0.125</v>
      </c>
      <c r="X35" s="4">
        <v>0.155</v>
      </c>
      <c r="Y35" s="4">
        <v>0.04</v>
      </c>
      <c r="Z35" s="4">
        <v>0.5</v>
      </c>
      <c r="AA35" s="4">
        <v>0.14499999999999999</v>
      </c>
      <c r="AB35" s="4">
        <v>0.16500000000000001</v>
      </c>
      <c r="AC35" s="4">
        <v>-2.75E-2</v>
      </c>
      <c r="AD35" s="4">
        <v>-4.7500000000000001E-2</v>
      </c>
      <c r="AE35" s="4">
        <v>1.2500000000000001E-2</v>
      </c>
      <c r="AF35" s="4">
        <v>-1.2500000000000001E-2</v>
      </c>
      <c r="AG35" s="4">
        <v>2.5000000000000001E-3</v>
      </c>
      <c r="AH35" s="4">
        <v>-2.2499999999999999E-2</v>
      </c>
      <c r="AI35" s="4">
        <v>-7.2499999999999995E-2</v>
      </c>
      <c r="AJ35" s="4">
        <v>-6.5000000000000002E-2</v>
      </c>
      <c r="AK35" s="4">
        <v>-8.7499999999999994E-2</v>
      </c>
      <c r="AL35" s="4">
        <v>-1.6500000000000001E-2</v>
      </c>
      <c r="AM35" s="4">
        <v>-7.2499999999999995E-2</v>
      </c>
      <c r="AN35" s="4">
        <v>-0.105</v>
      </c>
      <c r="AO35" s="4">
        <v>-1.7500000000000002E-2</v>
      </c>
      <c r="AP35" s="4">
        <v>2.2499999999999999E-2</v>
      </c>
      <c r="AQ35" s="4">
        <v>0.37</v>
      </c>
      <c r="AR35" s="4">
        <v>0.03</v>
      </c>
      <c r="AS35" s="4">
        <v>-0.51</v>
      </c>
      <c r="AT35" s="4">
        <v>-8.7499999999999994E-2</v>
      </c>
      <c r="AU35" s="4">
        <v>-0.22</v>
      </c>
      <c r="AV35" s="4">
        <v>-0.3</v>
      </c>
      <c r="AW35" s="4">
        <v>-0.42</v>
      </c>
      <c r="AX35" s="4">
        <v>-0.51</v>
      </c>
      <c r="AY35" s="4">
        <v>0.21</v>
      </c>
      <c r="AZ35" s="4">
        <v>-0.51</v>
      </c>
      <c r="BA35" s="4">
        <v>-0.14499999999999999</v>
      </c>
      <c r="BB35" s="4">
        <v>-7.0000000000000007E-2</v>
      </c>
      <c r="BC35" s="4">
        <v>-8.5000000000000006E-2</v>
      </c>
      <c r="BD35" s="4">
        <v>-6.5000000000000002E-2</v>
      </c>
      <c r="BE35" s="4">
        <v>-8.7499999999999994E-2</v>
      </c>
      <c r="BF35" s="4">
        <v>-2.1499999999999998E-2</v>
      </c>
      <c r="BG35" s="4">
        <v>-7.0000000000000007E-2</v>
      </c>
      <c r="BH35" s="4">
        <v>0</v>
      </c>
      <c r="BI35" s="4">
        <v>-7.2499999999999995E-2</v>
      </c>
      <c r="BJ35" s="4">
        <v>7.4999999999999997E-2</v>
      </c>
      <c r="BK35" s="4">
        <v>0.14499999999999999</v>
      </c>
      <c r="BL35" s="4">
        <v>0.155</v>
      </c>
      <c r="BM35" s="4">
        <v>0.125</v>
      </c>
      <c r="BN35" s="4">
        <v>0.33500000000000002</v>
      </c>
      <c r="BO35" s="4">
        <v>0</v>
      </c>
      <c r="BP35" s="4">
        <v>-1.4999999999999999E-2</v>
      </c>
      <c r="BQ35" s="4">
        <v>5.0000000000000001E-3</v>
      </c>
      <c r="BR35" s="4">
        <v>-0.01</v>
      </c>
      <c r="BS35" s="4">
        <v>0.02</v>
      </c>
      <c r="BT35" s="4">
        <v>5.0000000000000001E-3</v>
      </c>
      <c r="BU35" s="4">
        <v>2.5000000000000001E-3</v>
      </c>
      <c r="BV35" s="4">
        <v>3.5000000000000003E-2</v>
      </c>
      <c r="BW35">
        <v>5.0000000000000001E-3</v>
      </c>
      <c r="BX35">
        <v>0.03</v>
      </c>
      <c r="BY35">
        <v>0.03</v>
      </c>
      <c r="BZ35">
        <v>0.03</v>
      </c>
    </row>
    <row r="36" spans="3:78" x14ac:dyDescent="0.25">
      <c r="C36" s="173"/>
      <c r="G36" s="66">
        <f t="shared" si="2"/>
        <v>38169</v>
      </c>
      <c r="H36">
        <v>3.24</v>
      </c>
      <c r="I36" s="7">
        <v>0.315</v>
      </c>
      <c r="J36" s="4">
        <v>3.9098228026385802E-2</v>
      </c>
      <c r="K36" s="4">
        <v>-0.13</v>
      </c>
      <c r="L36" s="4">
        <v>-0.15</v>
      </c>
      <c r="M36" s="14">
        <v>-0.09</v>
      </c>
      <c r="N36" s="14">
        <v>-0.14000000000000001</v>
      </c>
      <c r="O36" s="4">
        <v>-0.09</v>
      </c>
      <c r="P36" s="4">
        <v>-6.5000000000000002E-2</v>
      </c>
      <c r="Q36" s="4">
        <v>-0.1</v>
      </c>
      <c r="R36" s="4">
        <v>-0.12</v>
      </c>
      <c r="S36" s="4">
        <v>-0.12</v>
      </c>
      <c r="T36" s="4">
        <v>-0.13</v>
      </c>
      <c r="U36" s="4">
        <v>-9.5000000000000001E-2</v>
      </c>
      <c r="V36" s="4">
        <v>-8.5000000000000006E-2</v>
      </c>
      <c r="W36" s="4">
        <v>0.125</v>
      </c>
      <c r="X36" s="4">
        <v>0.155</v>
      </c>
      <c r="Y36" s="4">
        <v>0.04</v>
      </c>
      <c r="Z36" s="4">
        <v>0.5</v>
      </c>
      <c r="AA36" s="4">
        <v>0.15</v>
      </c>
      <c r="AB36" s="4">
        <v>0.20499999999999999</v>
      </c>
      <c r="AC36" s="4">
        <v>-2.75E-2</v>
      </c>
      <c r="AD36" s="4">
        <v>-4.7500000000000001E-2</v>
      </c>
      <c r="AE36" s="4">
        <v>1.2500000000000001E-2</v>
      </c>
      <c r="AF36" s="4">
        <v>-1.2500000000000001E-2</v>
      </c>
      <c r="AG36" s="4">
        <v>2.5000000000000001E-3</v>
      </c>
      <c r="AH36" s="4">
        <v>-2.2499999999999999E-2</v>
      </c>
      <c r="AI36" s="4">
        <v>-7.2499999999999995E-2</v>
      </c>
      <c r="AJ36" s="4">
        <v>-6.5000000000000002E-2</v>
      </c>
      <c r="AK36" s="4">
        <v>-8.7499999999999994E-2</v>
      </c>
      <c r="AL36" s="4">
        <v>-1.6500000000000001E-2</v>
      </c>
      <c r="AM36" s="4">
        <v>-7.2499999999999995E-2</v>
      </c>
      <c r="AN36" s="4">
        <v>-0.105</v>
      </c>
      <c r="AO36" s="4">
        <v>-1.7500000000000002E-2</v>
      </c>
      <c r="AP36" s="4">
        <v>2.2499999999999999E-2</v>
      </c>
      <c r="AQ36" s="4">
        <v>0.41</v>
      </c>
      <c r="AR36" s="4">
        <v>3.2500000000000001E-2</v>
      </c>
      <c r="AS36" s="4">
        <v>-0.51</v>
      </c>
      <c r="AT36" s="4">
        <v>-8.7499999999999994E-2</v>
      </c>
      <c r="AU36" s="4">
        <v>-0.22</v>
      </c>
      <c r="AV36" s="4">
        <v>-0.3</v>
      </c>
      <c r="AW36" s="4">
        <v>-0.42</v>
      </c>
      <c r="AX36" s="4">
        <v>-0.51</v>
      </c>
      <c r="AY36" s="4">
        <v>0.21</v>
      </c>
      <c r="AZ36" s="4">
        <v>-0.51</v>
      </c>
      <c r="BA36" s="4">
        <v>-0.155</v>
      </c>
      <c r="BB36" s="4">
        <v>-7.0000000000000007E-2</v>
      </c>
      <c r="BC36" s="4">
        <v>-9.5000000000000001E-2</v>
      </c>
      <c r="BD36" s="4">
        <v>-6.5000000000000002E-2</v>
      </c>
      <c r="BE36" s="4">
        <v>-8.5000000000000006E-2</v>
      </c>
      <c r="BF36" s="4">
        <v>-2.1499999999999998E-2</v>
      </c>
      <c r="BG36" s="4">
        <v>-7.0000000000000007E-2</v>
      </c>
      <c r="BH36" s="4">
        <v>2.5000000000000001E-3</v>
      </c>
      <c r="BI36" s="4">
        <v>-7.2499999999999995E-2</v>
      </c>
      <c r="BJ36" s="4">
        <v>7.4999999999999997E-2</v>
      </c>
      <c r="BK36" s="4">
        <v>0.14499999999999999</v>
      </c>
      <c r="BL36" s="4">
        <v>0.155</v>
      </c>
      <c r="BM36" s="4">
        <v>0.125</v>
      </c>
      <c r="BN36" s="4">
        <v>0.35</v>
      </c>
      <c r="BO36" s="4">
        <v>0</v>
      </c>
      <c r="BP36" s="4">
        <v>-0.01</v>
      </c>
      <c r="BQ36" s="4">
        <v>5.0000000000000001E-3</v>
      </c>
      <c r="BR36" s="4">
        <v>-0.01</v>
      </c>
      <c r="BS36" s="4">
        <v>0.02</v>
      </c>
      <c r="BT36" s="4">
        <v>5.0000000000000001E-3</v>
      </c>
      <c r="BU36" s="4">
        <v>2.5000000000000001E-3</v>
      </c>
      <c r="BV36" s="4">
        <v>3.5000000000000003E-2</v>
      </c>
      <c r="BW36">
        <v>5.0000000000000001E-3</v>
      </c>
      <c r="BX36">
        <v>0.03</v>
      </c>
      <c r="BY36">
        <v>0.03</v>
      </c>
      <c r="BZ36">
        <v>0.03</v>
      </c>
    </row>
    <row r="37" spans="3:78" x14ac:dyDescent="0.25">
      <c r="C37" s="173"/>
      <c r="G37" s="66">
        <f t="shared" si="2"/>
        <v>38200</v>
      </c>
      <c r="H37">
        <v>3.28</v>
      </c>
      <c r="I37" s="7">
        <v>0.315</v>
      </c>
      <c r="J37" s="4">
        <v>3.9742489332663701E-2</v>
      </c>
      <c r="K37" s="4">
        <v>-0.13</v>
      </c>
      <c r="L37" s="4">
        <v>-0.15</v>
      </c>
      <c r="M37" s="14">
        <v>-0.09</v>
      </c>
      <c r="N37" s="14">
        <v>-0.14000000000000001</v>
      </c>
      <c r="O37" s="4">
        <v>-0.09</v>
      </c>
      <c r="P37" s="4">
        <v>-6.5000000000000002E-2</v>
      </c>
      <c r="Q37" s="4">
        <v>-0.1</v>
      </c>
      <c r="R37" s="4">
        <v>-0.12</v>
      </c>
      <c r="S37" s="4">
        <v>-0.12</v>
      </c>
      <c r="T37" s="4">
        <v>-0.13</v>
      </c>
      <c r="U37" s="4">
        <v>-9.5000000000000001E-2</v>
      </c>
      <c r="V37" s="4">
        <v>-8.5000000000000006E-2</v>
      </c>
      <c r="W37" s="4">
        <v>0.125</v>
      </c>
      <c r="X37" s="4">
        <v>0.155</v>
      </c>
      <c r="Y37" s="4">
        <v>0.04</v>
      </c>
      <c r="Z37" s="4">
        <v>0.5</v>
      </c>
      <c r="AA37" s="4">
        <v>0.15</v>
      </c>
      <c r="AB37" s="4">
        <v>0.20499999999999999</v>
      </c>
      <c r="AC37" s="4">
        <v>-2.75E-2</v>
      </c>
      <c r="AD37" s="4">
        <v>-4.7500000000000001E-2</v>
      </c>
      <c r="AE37" s="4">
        <v>1.2500000000000001E-2</v>
      </c>
      <c r="AF37" s="4">
        <v>-1.2500000000000001E-2</v>
      </c>
      <c r="AG37" s="4">
        <v>2.5000000000000001E-3</v>
      </c>
      <c r="AH37" s="4">
        <v>-2.2499999999999999E-2</v>
      </c>
      <c r="AI37" s="4">
        <v>-7.2499999999999995E-2</v>
      </c>
      <c r="AJ37" s="4">
        <v>-6.5000000000000002E-2</v>
      </c>
      <c r="AK37" s="4">
        <v>-8.7499999999999994E-2</v>
      </c>
      <c r="AL37" s="4">
        <v>-1.6500000000000001E-2</v>
      </c>
      <c r="AM37" s="4">
        <v>-7.2499999999999995E-2</v>
      </c>
      <c r="AN37" s="4">
        <v>-0.105</v>
      </c>
      <c r="AO37" s="4">
        <v>-1.7500000000000002E-2</v>
      </c>
      <c r="AP37" s="4">
        <v>2.2499999999999999E-2</v>
      </c>
      <c r="AQ37" s="4">
        <v>0.41</v>
      </c>
      <c r="AR37" s="4">
        <v>3.5000000000000003E-2</v>
      </c>
      <c r="AS37" s="4">
        <v>-0.51</v>
      </c>
      <c r="AT37" s="4">
        <v>-8.7499999999999994E-2</v>
      </c>
      <c r="AU37" s="4">
        <v>-0.22</v>
      </c>
      <c r="AV37" s="4">
        <v>-0.3</v>
      </c>
      <c r="AW37" s="4">
        <v>-0.42</v>
      </c>
      <c r="AX37" s="4">
        <v>-0.51</v>
      </c>
      <c r="AY37" s="4">
        <v>0.21</v>
      </c>
      <c r="AZ37" s="4">
        <v>-0.51</v>
      </c>
      <c r="BA37" s="4">
        <v>-0.15</v>
      </c>
      <c r="BB37" s="4">
        <v>-7.0000000000000007E-2</v>
      </c>
      <c r="BC37" s="4">
        <v>-0.09</v>
      </c>
      <c r="BD37" s="4">
        <v>-6.5000000000000002E-2</v>
      </c>
      <c r="BE37" s="4">
        <v>-8.2500000000000004E-2</v>
      </c>
      <c r="BF37" s="4">
        <v>-2.1499999999999998E-2</v>
      </c>
      <c r="BG37" s="4">
        <v>-7.0000000000000007E-2</v>
      </c>
      <c r="BH37" s="4">
        <v>5.0000000000000001E-3</v>
      </c>
      <c r="BI37" s="4">
        <v>-7.2499999999999995E-2</v>
      </c>
      <c r="BJ37" s="4">
        <v>7.4999999999999997E-2</v>
      </c>
      <c r="BK37" s="4">
        <v>0.14499999999999999</v>
      </c>
      <c r="BL37" s="4">
        <v>0.155</v>
      </c>
      <c r="BM37" s="4">
        <v>0.125</v>
      </c>
      <c r="BN37" s="4">
        <v>0.35</v>
      </c>
      <c r="BO37" s="4">
        <v>0</v>
      </c>
      <c r="BP37" s="4">
        <v>-0.01</v>
      </c>
      <c r="BQ37" s="4">
        <v>5.0000000000000001E-3</v>
      </c>
      <c r="BR37" s="4">
        <v>-0.01</v>
      </c>
      <c r="BS37" s="4">
        <v>0.02</v>
      </c>
      <c r="BT37" s="4">
        <v>5.0000000000000001E-3</v>
      </c>
      <c r="BU37" s="4">
        <v>2.5000000000000001E-3</v>
      </c>
      <c r="BV37" s="4">
        <v>0.01</v>
      </c>
      <c r="BW37">
        <v>5.0000000000000001E-3</v>
      </c>
      <c r="BX37">
        <v>0.03</v>
      </c>
      <c r="BY37">
        <v>0.03</v>
      </c>
      <c r="BZ37">
        <v>0.03</v>
      </c>
    </row>
    <row r="38" spans="3:78" x14ac:dyDescent="0.25">
      <c r="C38" s="173"/>
      <c r="G38" s="66">
        <f t="shared" si="2"/>
        <v>38231</v>
      </c>
      <c r="H38">
        <v>3.2749999999999999</v>
      </c>
      <c r="I38" s="7">
        <v>0.315</v>
      </c>
      <c r="J38" s="4">
        <v>4.0386750778223797E-2</v>
      </c>
      <c r="K38" s="4">
        <v>-0.13</v>
      </c>
      <c r="L38" s="4">
        <v>-0.15</v>
      </c>
      <c r="M38" s="14">
        <v>-0.09</v>
      </c>
      <c r="N38" s="14">
        <v>-0.14000000000000001</v>
      </c>
      <c r="O38" s="4">
        <v>-0.09</v>
      </c>
      <c r="P38" s="4">
        <v>-6.5000000000000002E-2</v>
      </c>
      <c r="Q38" s="4">
        <v>-0.1</v>
      </c>
      <c r="R38" s="4">
        <v>-0.12</v>
      </c>
      <c r="S38" s="4">
        <v>-0.12</v>
      </c>
      <c r="T38" s="4">
        <v>-0.13</v>
      </c>
      <c r="U38" s="4">
        <v>-9.5000000000000001E-2</v>
      </c>
      <c r="V38" s="4">
        <v>-8.5000000000000006E-2</v>
      </c>
      <c r="W38" s="4">
        <v>0.125</v>
      </c>
      <c r="X38" s="4">
        <v>0.155</v>
      </c>
      <c r="Y38" s="4">
        <v>0.04</v>
      </c>
      <c r="Z38" s="4">
        <v>0.5</v>
      </c>
      <c r="AA38" s="4">
        <v>0.125</v>
      </c>
      <c r="AB38" s="4">
        <v>0.14499999999999999</v>
      </c>
      <c r="AC38" s="4">
        <v>-2.75E-2</v>
      </c>
      <c r="AD38" s="4">
        <v>-5.2499999999999998E-2</v>
      </c>
      <c r="AE38" s="4">
        <v>7.4999999999999997E-3</v>
      </c>
      <c r="AF38" s="4">
        <v>-1.7500000000000002E-2</v>
      </c>
      <c r="AG38" s="4">
        <v>2.5000000000000001E-3</v>
      </c>
      <c r="AH38" s="4">
        <v>-2.2499999999999999E-2</v>
      </c>
      <c r="AI38" s="4">
        <v>-7.2499999999999995E-2</v>
      </c>
      <c r="AJ38" s="4">
        <v>-6.5000000000000002E-2</v>
      </c>
      <c r="AK38" s="4">
        <v>-8.7499999999999994E-2</v>
      </c>
      <c r="AL38" s="4">
        <v>-1.6500000000000001E-2</v>
      </c>
      <c r="AM38" s="4">
        <v>-7.2499999999999995E-2</v>
      </c>
      <c r="AN38" s="4">
        <v>-0.105</v>
      </c>
      <c r="AO38" s="4">
        <v>-1.7500000000000002E-2</v>
      </c>
      <c r="AP38" s="4">
        <v>2.2499999999999999E-2</v>
      </c>
      <c r="AQ38" s="4">
        <v>0.36</v>
      </c>
      <c r="AR38" s="4">
        <v>2.75E-2</v>
      </c>
      <c r="AS38" s="4">
        <v>-0.51</v>
      </c>
      <c r="AT38" s="4">
        <v>-8.7499999999999994E-2</v>
      </c>
      <c r="AU38" s="4">
        <v>-0.22</v>
      </c>
      <c r="AV38" s="4">
        <v>-0.3</v>
      </c>
      <c r="AW38" s="4">
        <v>-0.42</v>
      </c>
      <c r="AX38" s="4">
        <v>-0.51</v>
      </c>
      <c r="AY38" s="4">
        <v>0.21</v>
      </c>
      <c r="AZ38" s="4">
        <v>-0.51</v>
      </c>
      <c r="BA38" s="4">
        <v>-0.16</v>
      </c>
      <c r="BB38" s="4">
        <v>-7.0000000000000007E-2</v>
      </c>
      <c r="BC38" s="4">
        <v>-0.1</v>
      </c>
      <c r="BD38" s="4">
        <v>-6.5000000000000002E-2</v>
      </c>
      <c r="BE38" s="4">
        <v>-8.7499999999999994E-2</v>
      </c>
      <c r="BF38" s="4">
        <v>-2.1499999999999998E-2</v>
      </c>
      <c r="BG38" s="4">
        <v>-7.0000000000000007E-2</v>
      </c>
      <c r="BH38" s="4">
        <v>-2.5000000000000001E-3</v>
      </c>
      <c r="BI38" s="4">
        <v>-7.2499999999999995E-2</v>
      </c>
      <c r="BJ38" s="4">
        <v>7.4999999999999997E-2</v>
      </c>
      <c r="BK38" s="4">
        <v>0.14499999999999999</v>
      </c>
      <c r="BL38" s="4">
        <v>0.155</v>
      </c>
      <c r="BM38" s="4">
        <v>0.125</v>
      </c>
      <c r="BN38" s="4">
        <v>0.315</v>
      </c>
      <c r="BO38" s="4">
        <v>0</v>
      </c>
      <c r="BP38" s="4">
        <v>-0.01</v>
      </c>
      <c r="BQ38" s="4">
        <v>5.0000000000000001E-3</v>
      </c>
      <c r="BR38" s="4">
        <v>-0.01</v>
      </c>
      <c r="BS38" s="4">
        <v>0.02</v>
      </c>
      <c r="BT38" s="4">
        <v>5.0000000000000001E-3</v>
      </c>
      <c r="BU38" s="4">
        <v>2.5000000000000001E-3</v>
      </c>
      <c r="BV38" s="4">
        <v>0.01</v>
      </c>
      <c r="BW38">
        <v>5.0000000000000001E-3</v>
      </c>
      <c r="BX38">
        <v>0.03</v>
      </c>
      <c r="BY38">
        <v>0.03</v>
      </c>
      <c r="BZ38">
        <v>0.03</v>
      </c>
    </row>
    <row r="39" spans="3:78" x14ac:dyDescent="0.25">
      <c r="C39" s="173"/>
      <c r="G39" s="66">
        <f t="shared" si="2"/>
        <v>38261</v>
      </c>
      <c r="H39">
        <v>3.3</v>
      </c>
      <c r="I39" s="7">
        <v>0.315</v>
      </c>
      <c r="J39" s="4">
        <v>4.0975446534947203E-2</v>
      </c>
      <c r="K39" s="4">
        <v>-0.13</v>
      </c>
      <c r="L39" s="4">
        <v>-0.15</v>
      </c>
      <c r="M39" s="14">
        <v>-0.09</v>
      </c>
      <c r="N39" s="14">
        <v>-0.14000000000000001</v>
      </c>
      <c r="O39" s="4">
        <v>-0.09</v>
      </c>
      <c r="P39" s="4">
        <v>-6.5000000000000002E-2</v>
      </c>
      <c r="Q39" s="4">
        <v>-0.1</v>
      </c>
      <c r="R39" s="4">
        <v>-0.12</v>
      </c>
      <c r="S39" s="4">
        <v>-0.12</v>
      </c>
      <c r="T39" s="4">
        <v>-0.13</v>
      </c>
      <c r="U39" s="4">
        <v>-9.5000000000000001E-2</v>
      </c>
      <c r="V39" s="4">
        <v>-8.5000000000000006E-2</v>
      </c>
      <c r="W39" s="4">
        <v>0.125</v>
      </c>
      <c r="X39" s="4">
        <v>0.155</v>
      </c>
      <c r="Y39" s="4">
        <v>0.04</v>
      </c>
      <c r="Z39" s="4">
        <v>0.5</v>
      </c>
      <c r="AA39" s="4">
        <v>0.14499999999999999</v>
      </c>
      <c r="AB39" s="4">
        <v>0.17499999999999999</v>
      </c>
      <c r="AC39" s="4">
        <v>-2.75E-2</v>
      </c>
      <c r="AD39" s="4">
        <v>-5.2499999999999998E-2</v>
      </c>
      <c r="AE39" s="4">
        <v>7.4999999999999997E-3</v>
      </c>
      <c r="AF39" s="4">
        <v>-1.7500000000000002E-2</v>
      </c>
      <c r="AG39" s="4">
        <v>2.5000000000000001E-3</v>
      </c>
      <c r="AH39" s="4">
        <v>-2.2499999999999999E-2</v>
      </c>
      <c r="AI39" s="4">
        <v>-7.2499999999999995E-2</v>
      </c>
      <c r="AJ39" s="4">
        <v>-6.5000000000000002E-2</v>
      </c>
      <c r="AK39" s="4">
        <v>-8.7499999999999994E-2</v>
      </c>
      <c r="AL39" s="4">
        <v>-1.6500000000000001E-2</v>
      </c>
      <c r="AM39" s="4">
        <v>-7.2499999999999995E-2</v>
      </c>
      <c r="AN39" s="4">
        <v>-0.105</v>
      </c>
      <c r="AO39" s="4">
        <v>-1.7500000000000002E-2</v>
      </c>
      <c r="AP39" s="4">
        <v>2.2499999999999999E-2</v>
      </c>
      <c r="AQ39" s="4">
        <v>0.4</v>
      </c>
      <c r="AR39" s="4">
        <v>1.7500000000000002E-2</v>
      </c>
      <c r="AS39" s="4">
        <v>-0.51</v>
      </c>
      <c r="AT39" s="4">
        <v>-8.7499999999999994E-2</v>
      </c>
      <c r="AU39" s="4">
        <v>-0.22</v>
      </c>
      <c r="AV39" s="4">
        <v>-0.3</v>
      </c>
      <c r="AW39" s="4">
        <v>-0.42</v>
      </c>
      <c r="AX39" s="4">
        <v>-0.51</v>
      </c>
      <c r="AY39" s="4">
        <v>0.21</v>
      </c>
      <c r="AZ39" s="4">
        <v>-0.51</v>
      </c>
      <c r="BA39" s="4">
        <v>-0.14749999999999999</v>
      </c>
      <c r="BB39" s="4">
        <v>-7.0000000000000007E-2</v>
      </c>
      <c r="BC39" s="4">
        <v>-8.7499999999999994E-2</v>
      </c>
      <c r="BD39" s="4">
        <v>-6.5000000000000002E-2</v>
      </c>
      <c r="BE39" s="4">
        <v>-0.09</v>
      </c>
      <c r="BF39" s="4">
        <v>-2.1499999999999998E-2</v>
      </c>
      <c r="BG39" s="4">
        <v>-7.0000000000000007E-2</v>
      </c>
      <c r="BH39" s="4">
        <v>-1.2500000000000001E-2</v>
      </c>
      <c r="BI39" s="4">
        <v>-7.2499999999999995E-2</v>
      </c>
      <c r="BJ39" s="4">
        <v>7.4999999999999997E-2</v>
      </c>
      <c r="BK39" s="4">
        <v>0.14499999999999999</v>
      </c>
      <c r="BL39" s="4">
        <v>0.155</v>
      </c>
      <c r="BM39" s="4">
        <v>0.125</v>
      </c>
      <c r="BN39" s="4">
        <v>0.36</v>
      </c>
      <c r="BO39" s="4">
        <v>0</v>
      </c>
      <c r="BP39" s="4">
        <v>-1.4999999999999999E-2</v>
      </c>
      <c r="BQ39" s="4">
        <v>5.0000000000000001E-3</v>
      </c>
      <c r="BR39" s="4">
        <v>-0.01</v>
      </c>
      <c r="BS39" s="4">
        <v>0.02</v>
      </c>
      <c r="BT39" s="4">
        <v>5.0000000000000001E-3</v>
      </c>
      <c r="BU39" s="4">
        <v>2.5000000000000001E-3</v>
      </c>
      <c r="BV39" s="4">
        <v>0.01</v>
      </c>
      <c r="BW39">
        <v>5.0000000000000001E-3</v>
      </c>
      <c r="BX39">
        <v>0.03</v>
      </c>
      <c r="BY39">
        <v>0.03</v>
      </c>
      <c r="BZ39">
        <v>0.03</v>
      </c>
    </row>
    <row r="40" spans="3:78" x14ac:dyDescent="0.25">
      <c r="C40" s="173"/>
      <c r="G40" s="66">
        <f t="shared" si="2"/>
        <v>38292</v>
      </c>
      <c r="H40">
        <v>3.452</v>
      </c>
      <c r="I40" s="7">
        <v>0.315</v>
      </c>
      <c r="J40" s="4">
        <v>4.1550342233317203E-2</v>
      </c>
      <c r="K40" s="4">
        <v>-0.13</v>
      </c>
      <c r="L40" s="4">
        <v>-0.15</v>
      </c>
      <c r="M40" s="14">
        <v>-0.01</v>
      </c>
      <c r="N40" s="14">
        <v>-0.13750000000000001</v>
      </c>
      <c r="O40" s="4">
        <v>0</v>
      </c>
      <c r="P40" s="4">
        <v>-5.2499999999999998E-2</v>
      </c>
      <c r="Q40" s="4">
        <v>-0.1</v>
      </c>
      <c r="R40" s="4">
        <v>-0.12</v>
      </c>
      <c r="S40" s="4">
        <v>-0.12</v>
      </c>
      <c r="T40" s="4">
        <v>-0.13</v>
      </c>
      <c r="U40" s="4">
        <v>-8.5000000000000006E-2</v>
      </c>
      <c r="V40" s="4">
        <v>-6.25E-2</v>
      </c>
      <c r="W40" s="4">
        <v>0.14499999999999999</v>
      </c>
      <c r="X40" s="4">
        <v>0.19500000000000001</v>
      </c>
      <c r="Y40" s="4">
        <v>0.125</v>
      </c>
      <c r="Z40" s="4">
        <v>0.5</v>
      </c>
      <c r="AA40" s="4">
        <v>0.19500000000000001</v>
      </c>
      <c r="AB40" s="4">
        <v>0.21</v>
      </c>
      <c r="AC40" s="4">
        <v>-2.5000000000000001E-2</v>
      </c>
      <c r="AD40" s="4">
        <v>-3.7499999999999999E-2</v>
      </c>
      <c r="AE40" s="4">
        <v>3.5000000000000001E-3</v>
      </c>
      <c r="AF40" s="4">
        <v>-1.9E-2</v>
      </c>
      <c r="AG40" s="4">
        <v>2.5000000000000001E-3</v>
      </c>
      <c r="AH40" s="4">
        <v>-2.2499999999999999E-2</v>
      </c>
      <c r="AI40" s="4">
        <v>-7.4999999999999997E-2</v>
      </c>
      <c r="AJ40" s="4">
        <v>-6.7500000000000004E-2</v>
      </c>
      <c r="AK40" s="4">
        <v>-0.09</v>
      </c>
      <c r="AL40" s="4">
        <v>-1.7999999999999999E-2</v>
      </c>
      <c r="AM40" s="4">
        <v>-6.7500000000000004E-2</v>
      </c>
      <c r="AN40" s="4">
        <v>-0.1075</v>
      </c>
      <c r="AO40" s="4">
        <v>-1.2500000000000001E-2</v>
      </c>
      <c r="AP40" s="4">
        <v>2.75E-2</v>
      </c>
      <c r="AQ40" s="4">
        <v>0.64500000000000002</v>
      </c>
      <c r="AR40" s="4">
        <v>-2.5000000000000001E-2</v>
      </c>
      <c r="AS40" s="4">
        <v>-0.35</v>
      </c>
      <c r="AT40" s="4">
        <v>-8.5000000000000006E-2</v>
      </c>
      <c r="AU40" s="4">
        <v>-0.13500000000000001</v>
      </c>
      <c r="AV40" s="4">
        <v>0.248</v>
      </c>
      <c r="AW40" s="4">
        <v>-0.27</v>
      </c>
      <c r="AX40" s="4">
        <v>-0.35</v>
      </c>
      <c r="AY40" s="4">
        <v>0.2</v>
      </c>
      <c r="AZ40" s="4">
        <v>-0.35</v>
      </c>
      <c r="BA40" s="4">
        <v>-0.155</v>
      </c>
      <c r="BB40" s="4">
        <v>-6.7500000000000004E-2</v>
      </c>
      <c r="BC40" s="4">
        <v>-9.5000000000000001E-2</v>
      </c>
      <c r="BD40" s="4">
        <v>-5.2499999999999998E-2</v>
      </c>
      <c r="BE40" s="4">
        <v>-8.5000000000000006E-2</v>
      </c>
      <c r="BF40" s="4">
        <v>-2.3E-2</v>
      </c>
      <c r="BG40" s="4">
        <v>-7.2499999999999995E-2</v>
      </c>
      <c r="BH40" s="4">
        <v>-5.5E-2</v>
      </c>
      <c r="BI40" s="4">
        <v>-7.4999999999999997E-2</v>
      </c>
      <c r="BJ40" s="4">
        <v>0.15</v>
      </c>
      <c r="BK40" s="4">
        <v>0.23</v>
      </c>
      <c r="BL40" s="4">
        <v>0.19500000000000001</v>
      </c>
      <c r="BM40" s="4">
        <v>0.14499999999999999</v>
      </c>
      <c r="BN40" s="4">
        <v>0.46</v>
      </c>
      <c r="BO40" s="4">
        <v>0</v>
      </c>
      <c r="BP40" s="4">
        <v>-0.02</v>
      </c>
      <c r="BQ40" s="4">
        <v>5.0000000000000001E-3</v>
      </c>
      <c r="BR40" s="4">
        <v>0</v>
      </c>
      <c r="BS40" s="4">
        <v>3.5000000000000003E-2</v>
      </c>
      <c r="BT40" s="4">
        <v>5.0000000000000001E-3</v>
      </c>
      <c r="BU40" s="4">
        <v>5.0000000000000001E-3</v>
      </c>
      <c r="BV40" s="4">
        <v>5.5E-2</v>
      </c>
      <c r="BW40">
        <v>0.02</v>
      </c>
      <c r="BX40">
        <v>0.03</v>
      </c>
      <c r="BY40">
        <v>0.03</v>
      </c>
      <c r="BZ40">
        <v>0.04</v>
      </c>
    </row>
    <row r="41" spans="3:78" x14ac:dyDescent="0.25">
      <c r="C41" s="173"/>
      <c r="G41" s="66">
        <f t="shared" si="2"/>
        <v>38322</v>
      </c>
      <c r="H41">
        <v>3.5950000000000002</v>
      </c>
      <c r="I41" s="7">
        <v>0.315</v>
      </c>
      <c r="J41" s="4">
        <v>4.2106693014662501E-2</v>
      </c>
      <c r="K41" s="4">
        <v>-0.13250000000000001</v>
      </c>
      <c r="L41" s="4">
        <v>-0.1525</v>
      </c>
      <c r="M41" s="14">
        <v>-5.0000000000000001E-3</v>
      </c>
      <c r="N41" s="14">
        <v>-0.13750000000000001</v>
      </c>
      <c r="O41" s="4">
        <v>5.0000000000000001E-3</v>
      </c>
      <c r="P41" s="4">
        <v>-5.2499999999999998E-2</v>
      </c>
      <c r="Q41" s="4">
        <v>-0.10249999999999999</v>
      </c>
      <c r="R41" s="4">
        <v>-0.1225</v>
      </c>
      <c r="S41" s="4">
        <v>-0.1225</v>
      </c>
      <c r="T41" s="4">
        <v>-0.13250000000000001</v>
      </c>
      <c r="U41" s="4">
        <v>-8.5000000000000006E-2</v>
      </c>
      <c r="V41" s="4">
        <v>-6.25E-2</v>
      </c>
      <c r="W41" s="4">
        <v>0.14499999999999999</v>
      </c>
      <c r="X41" s="4">
        <v>0.19500000000000001</v>
      </c>
      <c r="Y41" s="4">
        <v>0.125</v>
      </c>
      <c r="Z41" s="4">
        <v>0.5</v>
      </c>
      <c r="AA41" s="4">
        <v>0.215</v>
      </c>
      <c r="AB41" s="4">
        <v>0.28999999999999998</v>
      </c>
      <c r="AC41" s="4">
        <v>-2.5000000000000001E-2</v>
      </c>
      <c r="AD41" s="4">
        <v>-3.7499999999999999E-2</v>
      </c>
      <c r="AE41" s="4">
        <v>3.5000000000000001E-3</v>
      </c>
      <c r="AF41" s="4">
        <v>-1.9E-2</v>
      </c>
      <c r="AG41" s="4">
        <v>2.5000000000000001E-3</v>
      </c>
      <c r="AH41" s="4">
        <v>-2.2499999999999999E-2</v>
      </c>
      <c r="AI41" s="4">
        <v>-7.4999999999999997E-2</v>
      </c>
      <c r="AJ41" s="4">
        <v>-6.7500000000000004E-2</v>
      </c>
      <c r="AK41" s="4">
        <v>-0.09</v>
      </c>
      <c r="AL41" s="4">
        <v>-1.55E-2</v>
      </c>
      <c r="AM41" s="4">
        <v>-6.7500000000000004E-2</v>
      </c>
      <c r="AN41" s="4">
        <v>-0.1075</v>
      </c>
      <c r="AO41" s="4">
        <v>-1.2500000000000001E-2</v>
      </c>
      <c r="AP41" s="4">
        <v>2.75E-2</v>
      </c>
      <c r="AQ41" s="4">
        <v>0.9</v>
      </c>
      <c r="AR41" s="4">
        <v>-4.7500000000000001E-2</v>
      </c>
      <c r="AS41" s="4">
        <v>-0.35</v>
      </c>
      <c r="AT41" s="4">
        <v>-8.5000000000000006E-2</v>
      </c>
      <c r="AU41" s="4">
        <v>-0.13500000000000001</v>
      </c>
      <c r="AV41" s="4">
        <v>0.308</v>
      </c>
      <c r="AW41" s="4">
        <v>-0.27</v>
      </c>
      <c r="AX41" s="4">
        <v>-0.35</v>
      </c>
      <c r="AY41" s="4">
        <v>0.2</v>
      </c>
      <c r="AZ41" s="4">
        <v>-0.35</v>
      </c>
      <c r="BA41" s="4">
        <v>-0.1825</v>
      </c>
      <c r="BB41" s="4">
        <v>-6.7500000000000004E-2</v>
      </c>
      <c r="BC41" s="4">
        <v>-0.1225</v>
      </c>
      <c r="BD41" s="4">
        <v>-5.2499999999999998E-2</v>
      </c>
      <c r="BE41" s="4">
        <v>-0.1125</v>
      </c>
      <c r="BF41" s="4">
        <v>-2.0500000000000001E-2</v>
      </c>
      <c r="BG41" s="4">
        <v>-7.2499999999999995E-2</v>
      </c>
      <c r="BH41" s="4">
        <v>-7.7499999999999999E-2</v>
      </c>
      <c r="BI41" s="4">
        <v>-7.4999999999999997E-2</v>
      </c>
      <c r="BJ41" s="4">
        <v>0.15</v>
      </c>
      <c r="BK41" s="4">
        <v>0.23</v>
      </c>
      <c r="BL41" s="4">
        <v>0.19500000000000001</v>
      </c>
      <c r="BM41" s="4">
        <v>0.14499999999999999</v>
      </c>
      <c r="BN41" s="4">
        <v>0.77</v>
      </c>
      <c r="BO41" s="4">
        <v>0</v>
      </c>
      <c r="BP41" s="4">
        <v>-2.5000000000000001E-2</v>
      </c>
      <c r="BQ41" s="4">
        <v>5.0000000000000001E-3</v>
      </c>
      <c r="BR41" s="4">
        <v>0</v>
      </c>
      <c r="BS41" s="4">
        <v>3.5000000000000003E-2</v>
      </c>
      <c r="BT41" s="4">
        <v>5.0000000000000001E-3</v>
      </c>
      <c r="BU41" s="4">
        <v>5.0000000000000001E-3</v>
      </c>
      <c r="BV41" s="4">
        <v>0.25</v>
      </c>
      <c r="BW41">
        <v>0.02</v>
      </c>
      <c r="BX41">
        <v>0.03</v>
      </c>
      <c r="BY41">
        <v>0.03</v>
      </c>
      <c r="BZ41">
        <v>0.04</v>
      </c>
    </row>
    <row r="42" spans="3:78" x14ac:dyDescent="0.25">
      <c r="C42" s="173"/>
      <c r="G42" s="66">
        <f t="shared" si="2"/>
        <v>38353</v>
      </c>
      <c r="H42">
        <v>3.6549999999999998</v>
      </c>
      <c r="I42" s="7">
        <v>0.315</v>
      </c>
      <c r="J42" s="4">
        <v>4.26576899474638E-2</v>
      </c>
      <c r="K42" s="4">
        <v>-0.13500000000000001</v>
      </c>
      <c r="L42" s="4">
        <v>-0.155</v>
      </c>
      <c r="M42" s="14">
        <v>1.4999999999999999E-2</v>
      </c>
      <c r="N42" s="14">
        <v>-0.13750000000000001</v>
      </c>
      <c r="O42" s="4">
        <v>2.5000000000000001E-2</v>
      </c>
      <c r="P42" s="4">
        <v>-5.2499999999999998E-2</v>
      </c>
      <c r="Q42" s="4">
        <v>-0.105</v>
      </c>
      <c r="R42" s="4">
        <v>-0.125</v>
      </c>
      <c r="S42" s="4">
        <v>-0.125</v>
      </c>
      <c r="T42" s="4">
        <v>-0.13500000000000001</v>
      </c>
      <c r="U42" s="4">
        <v>-8.5000000000000006E-2</v>
      </c>
      <c r="V42" s="4">
        <v>-6.25E-2</v>
      </c>
      <c r="W42" s="4">
        <v>0.14499999999999999</v>
      </c>
      <c r="X42" s="4">
        <v>0.19500000000000001</v>
      </c>
      <c r="Y42" s="4">
        <v>0.125</v>
      </c>
      <c r="Z42" s="4">
        <v>0.5</v>
      </c>
      <c r="AA42" s="4">
        <v>0.23499999999999999</v>
      </c>
      <c r="AB42" s="4">
        <v>0.34</v>
      </c>
      <c r="AC42" s="4">
        <v>-2.5000000000000001E-2</v>
      </c>
      <c r="AD42" s="4">
        <v>-3.7499999999999999E-2</v>
      </c>
      <c r="AE42" s="4">
        <v>3.5000000000000001E-3</v>
      </c>
      <c r="AF42" s="4">
        <v>-1.9E-2</v>
      </c>
      <c r="AG42" s="4">
        <v>2.5000000000000001E-3</v>
      </c>
      <c r="AH42" s="4">
        <v>-2.2499999999999999E-2</v>
      </c>
      <c r="AI42" s="4">
        <v>-7.4999999999999997E-2</v>
      </c>
      <c r="AJ42" s="4">
        <v>-6.7500000000000004E-2</v>
      </c>
      <c r="AK42" s="4">
        <v>-0.09</v>
      </c>
      <c r="AL42" s="4">
        <v>-1.55E-2</v>
      </c>
      <c r="AM42" s="4">
        <v>-6.7500000000000004E-2</v>
      </c>
      <c r="AN42" s="4">
        <v>-0.1075</v>
      </c>
      <c r="AO42" s="4">
        <v>-1.2500000000000001E-2</v>
      </c>
      <c r="AP42" s="4">
        <v>2.75E-2</v>
      </c>
      <c r="AQ42" s="4">
        <v>1.5349999999999999</v>
      </c>
      <c r="AR42" s="4">
        <v>-0.05</v>
      </c>
      <c r="AS42" s="4">
        <v>-0.35</v>
      </c>
      <c r="AT42" s="4">
        <v>-8.5000000000000006E-2</v>
      </c>
      <c r="AU42" s="4">
        <v>-0.13500000000000001</v>
      </c>
      <c r="AV42" s="4">
        <v>0.378</v>
      </c>
      <c r="AW42" s="4">
        <v>-0.27</v>
      </c>
      <c r="AX42" s="4">
        <v>-0.35</v>
      </c>
      <c r="AY42" s="4">
        <v>0.2</v>
      </c>
      <c r="AZ42" s="4">
        <v>-0.35</v>
      </c>
      <c r="BA42" s="4">
        <v>-0.19750000000000001</v>
      </c>
      <c r="BB42" s="4">
        <v>-6.7500000000000004E-2</v>
      </c>
      <c r="BC42" s="4">
        <v>-0.13750000000000001</v>
      </c>
      <c r="BD42" s="4">
        <v>-5.2499999999999998E-2</v>
      </c>
      <c r="BE42" s="4">
        <v>-0.113</v>
      </c>
      <c r="BF42" s="4">
        <v>-2.0500000000000001E-2</v>
      </c>
      <c r="BG42" s="4">
        <v>-7.2499999999999995E-2</v>
      </c>
      <c r="BH42" s="4">
        <v>-0.08</v>
      </c>
      <c r="BI42" s="4">
        <v>-7.4999999999999997E-2</v>
      </c>
      <c r="BJ42" s="4">
        <v>0.15</v>
      </c>
      <c r="BK42" s="4">
        <v>0.23</v>
      </c>
      <c r="BL42" s="4">
        <v>0.19500000000000001</v>
      </c>
      <c r="BM42" s="4">
        <v>0.14499999999999999</v>
      </c>
      <c r="BN42" s="4">
        <v>1.04</v>
      </c>
      <c r="BO42" s="4">
        <v>0</v>
      </c>
      <c r="BP42" s="4">
        <v>-2.5000000000000001E-2</v>
      </c>
      <c r="BQ42" s="4">
        <v>5.0000000000000001E-3</v>
      </c>
      <c r="BR42" s="4">
        <v>0</v>
      </c>
      <c r="BS42" s="4">
        <v>3.5000000000000003E-2</v>
      </c>
      <c r="BT42" s="4">
        <v>5.0000000000000001E-3</v>
      </c>
      <c r="BU42" s="4">
        <v>5.0000000000000001E-3</v>
      </c>
      <c r="BV42" s="4">
        <v>0.45</v>
      </c>
      <c r="BW42">
        <v>0.02</v>
      </c>
      <c r="BX42">
        <v>0.03</v>
      </c>
      <c r="BY42">
        <v>0.03</v>
      </c>
      <c r="BZ42">
        <v>0.04</v>
      </c>
    </row>
    <row r="43" spans="3:78" x14ac:dyDescent="0.25">
      <c r="C43" s="173"/>
      <c r="G43" s="66">
        <f t="shared" si="2"/>
        <v>38384</v>
      </c>
      <c r="H43">
        <v>3.57</v>
      </c>
      <c r="I43" s="7">
        <v>0.3125</v>
      </c>
      <c r="J43" s="4">
        <v>4.3189005462617398E-2</v>
      </c>
      <c r="K43" s="4">
        <v>-0.1275</v>
      </c>
      <c r="L43" s="4">
        <v>-0.14749999999999999</v>
      </c>
      <c r="M43" s="14">
        <v>0.01</v>
      </c>
      <c r="N43" s="14">
        <v>-0.13750000000000001</v>
      </c>
      <c r="O43" s="4">
        <v>0.02</v>
      </c>
      <c r="P43" s="4">
        <v>-5.2499999999999998E-2</v>
      </c>
      <c r="Q43" s="4">
        <v>-9.7500000000000003E-2</v>
      </c>
      <c r="R43" s="4">
        <v>-0.11749999999999999</v>
      </c>
      <c r="S43" s="4">
        <v>-0.11749999999999999</v>
      </c>
      <c r="T43" s="4">
        <v>-0.1275</v>
      </c>
      <c r="U43" s="4">
        <v>-8.5000000000000006E-2</v>
      </c>
      <c r="V43" s="4">
        <v>-6.25E-2</v>
      </c>
      <c r="W43" s="4">
        <v>0.14499999999999999</v>
      </c>
      <c r="X43" s="4">
        <v>0.19500000000000001</v>
      </c>
      <c r="Y43" s="4">
        <v>0.125</v>
      </c>
      <c r="Z43" s="4">
        <v>0.5</v>
      </c>
      <c r="AA43" s="4">
        <v>0.23499999999999999</v>
      </c>
      <c r="AB43" s="4">
        <v>0.34</v>
      </c>
      <c r="AC43" s="4">
        <v>-2.5000000000000001E-2</v>
      </c>
      <c r="AD43" s="4">
        <v>-3.7499999999999999E-2</v>
      </c>
      <c r="AE43" s="4">
        <v>3.5000000000000001E-3</v>
      </c>
      <c r="AF43" s="4">
        <v>-1.9E-2</v>
      </c>
      <c r="AG43" s="4">
        <v>2.5000000000000001E-3</v>
      </c>
      <c r="AH43" s="4">
        <v>-2.2499999999999999E-2</v>
      </c>
      <c r="AI43" s="4">
        <v>-7.4999999999999997E-2</v>
      </c>
      <c r="AJ43" s="4">
        <v>-6.7500000000000004E-2</v>
      </c>
      <c r="AK43" s="4">
        <v>-0.09</v>
      </c>
      <c r="AL43" s="4">
        <v>-1.55E-2</v>
      </c>
      <c r="AM43" s="4">
        <v>-6.7500000000000004E-2</v>
      </c>
      <c r="AN43" s="4">
        <v>-0.1075</v>
      </c>
      <c r="AO43" s="4">
        <v>-1.2500000000000001E-2</v>
      </c>
      <c r="AP43" s="4">
        <v>2.75E-2</v>
      </c>
      <c r="AQ43" s="4">
        <v>1.5349999999999999</v>
      </c>
      <c r="AR43" s="4">
        <v>-3.2500000000000001E-2</v>
      </c>
      <c r="AS43" s="4">
        <v>-0.35</v>
      </c>
      <c r="AT43" s="4">
        <v>-8.5000000000000006E-2</v>
      </c>
      <c r="AU43" s="4">
        <v>-0.13500000000000001</v>
      </c>
      <c r="AV43" s="4">
        <v>0.248</v>
      </c>
      <c r="AW43" s="4">
        <v>-0.27</v>
      </c>
      <c r="AX43" s="4">
        <v>-0.35</v>
      </c>
      <c r="AY43" s="4">
        <v>0.2</v>
      </c>
      <c r="AZ43" s="4">
        <v>-0.35</v>
      </c>
      <c r="BA43" s="4">
        <v>-0.1875</v>
      </c>
      <c r="BB43" s="4">
        <v>-6.7500000000000004E-2</v>
      </c>
      <c r="BC43" s="4">
        <v>-0.1275</v>
      </c>
      <c r="BD43" s="4">
        <v>-5.2499999999999998E-2</v>
      </c>
      <c r="BE43" s="4">
        <v>-0.113</v>
      </c>
      <c r="BF43" s="4">
        <v>-2.0500000000000001E-2</v>
      </c>
      <c r="BG43" s="4">
        <v>-7.2499999999999995E-2</v>
      </c>
      <c r="BH43" s="4">
        <v>-6.25E-2</v>
      </c>
      <c r="BI43" s="4">
        <v>-7.4999999999999997E-2</v>
      </c>
      <c r="BJ43" s="4">
        <v>0.15</v>
      </c>
      <c r="BK43" s="4">
        <v>0.23</v>
      </c>
      <c r="BL43" s="4">
        <v>0.19500000000000001</v>
      </c>
      <c r="BM43" s="4">
        <v>0.14499999999999999</v>
      </c>
      <c r="BN43" s="4">
        <v>1.04</v>
      </c>
      <c r="BO43" s="4">
        <v>0</v>
      </c>
      <c r="BP43" s="4">
        <v>-2.5000000000000001E-2</v>
      </c>
      <c r="BQ43" s="4">
        <v>5.0000000000000001E-3</v>
      </c>
      <c r="BR43" s="4">
        <v>0</v>
      </c>
      <c r="BS43" s="4">
        <v>3.5000000000000003E-2</v>
      </c>
      <c r="BT43" s="4">
        <v>5.0000000000000001E-3</v>
      </c>
      <c r="BU43" s="4">
        <v>5.0000000000000001E-3</v>
      </c>
      <c r="BV43" s="4">
        <v>0.45</v>
      </c>
      <c r="BW43">
        <v>0.02</v>
      </c>
      <c r="BX43">
        <v>0.03</v>
      </c>
      <c r="BY43">
        <v>0.03</v>
      </c>
      <c r="BZ43">
        <v>0.04</v>
      </c>
    </row>
    <row r="44" spans="3:78" x14ac:dyDescent="0.25">
      <c r="C44" s="173"/>
      <c r="G44" s="66">
        <f t="shared" si="2"/>
        <v>38412</v>
      </c>
      <c r="H44">
        <v>3.44</v>
      </c>
      <c r="I44" s="7">
        <v>0.30249999999999999</v>
      </c>
      <c r="J44" s="4">
        <v>4.3668903428556699E-2</v>
      </c>
      <c r="K44" s="4">
        <v>-0.125</v>
      </c>
      <c r="L44" s="4">
        <v>-0.14499999999999999</v>
      </c>
      <c r="M44" s="14">
        <v>-0.01</v>
      </c>
      <c r="N44" s="14">
        <v>-0.13750000000000001</v>
      </c>
      <c r="O44" s="4">
        <v>0</v>
      </c>
      <c r="P44" s="4">
        <v>-5.2499999999999998E-2</v>
      </c>
      <c r="Q44" s="4">
        <v>-9.5000000000000001E-2</v>
      </c>
      <c r="R44" s="4">
        <v>-0.115</v>
      </c>
      <c r="S44" s="4">
        <v>-0.115</v>
      </c>
      <c r="T44" s="4">
        <v>-0.125</v>
      </c>
      <c r="U44" s="4">
        <v>-8.5000000000000006E-2</v>
      </c>
      <c r="V44" s="4">
        <v>-6.25E-2</v>
      </c>
      <c r="W44" s="4">
        <v>0.14499999999999999</v>
      </c>
      <c r="X44" s="4">
        <v>0.19500000000000001</v>
      </c>
      <c r="Y44" s="4">
        <v>0.125</v>
      </c>
      <c r="Z44" s="4">
        <v>0.5</v>
      </c>
      <c r="AA44" s="4">
        <v>0.19500000000000001</v>
      </c>
      <c r="AB44" s="4">
        <v>0.28999999999999998</v>
      </c>
      <c r="AC44" s="4">
        <v>-2.5000000000000001E-2</v>
      </c>
      <c r="AD44" s="4">
        <v>-3.7499999999999999E-2</v>
      </c>
      <c r="AE44" s="4">
        <v>3.5000000000000001E-3</v>
      </c>
      <c r="AF44" s="4">
        <v>-1.9E-2</v>
      </c>
      <c r="AG44" s="4">
        <v>2.5000000000000001E-3</v>
      </c>
      <c r="AH44" s="4">
        <v>-2.2499999999999999E-2</v>
      </c>
      <c r="AI44" s="4">
        <v>-7.4999999999999997E-2</v>
      </c>
      <c r="AJ44" s="4">
        <v>-6.7500000000000004E-2</v>
      </c>
      <c r="AK44" s="4">
        <v>-0.09</v>
      </c>
      <c r="AL44" s="4">
        <v>-1.55E-2</v>
      </c>
      <c r="AM44" s="4">
        <v>-6.7500000000000004E-2</v>
      </c>
      <c r="AN44" s="4">
        <v>-0.1075</v>
      </c>
      <c r="AO44" s="4">
        <v>-1.2500000000000001E-2</v>
      </c>
      <c r="AP44" s="4">
        <v>2.75E-2</v>
      </c>
      <c r="AQ44" s="4">
        <v>0.63500000000000001</v>
      </c>
      <c r="AR44" s="4">
        <v>-0.02</v>
      </c>
      <c r="AS44" s="4">
        <v>-0.35</v>
      </c>
      <c r="AT44" s="4">
        <v>-8.5000000000000006E-2</v>
      </c>
      <c r="AU44" s="4">
        <v>-0.13500000000000001</v>
      </c>
      <c r="AV44" s="4">
        <v>6.8000000000000005E-2</v>
      </c>
      <c r="AW44" s="4">
        <v>-0.27</v>
      </c>
      <c r="AX44" s="4">
        <v>-0.35</v>
      </c>
      <c r="AY44" s="4">
        <v>0.2</v>
      </c>
      <c r="AZ44" s="4">
        <v>-0.35</v>
      </c>
      <c r="BA44" s="4">
        <v>-0.17749999999999999</v>
      </c>
      <c r="BB44" s="4">
        <v>-6.7500000000000004E-2</v>
      </c>
      <c r="BC44" s="4">
        <v>-0.11749999999999999</v>
      </c>
      <c r="BD44" s="4">
        <v>-5.2499999999999998E-2</v>
      </c>
      <c r="BE44" s="4">
        <v>-0.113</v>
      </c>
      <c r="BF44" s="4">
        <v>-2.0500000000000001E-2</v>
      </c>
      <c r="BG44" s="4">
        <v>-7.2499999999999995E-2</v>
      </c>
      <c r="BH44" s="4">
        <v>-0.05</v>
      </c>
      <c r="BI44" s="4">
        <v>-7.4999999999999997E-2</v>
      </c>
      <c r="BJ44" s="4">
        <v>0.15</v>
      </c>
      <c r="BK44" s="4">
        <v>0.23</v>
      </c>
      <c r="BL44" s="4">
        <v>0.19500000000000001</v>
      </c>
      <c r="BM44" s="4">
        <v>0.14499999999999999</v>
      </c>
      <c r="BN44" s="4">
        <v>0.54</v>
      </c>
      <c r="BO44" s="4">
        <v>0</v>
      </c>
      <c r="BP44" s="4">
        <v>-0.02</v>
      </c>
      <c r="BQ44" s="4">
        <v>5.0000000000000001E-3</v>
      </c>
      <c r="BR44" s="4">
        <v>0</v>
      </c>
      <c r="BS44" s="4">
        <v>3.5000000000000003E-2</v>
      </c>
      <c r="BT44" s="4">
        <v>5.0000000000000001E-3</v>
      </c>
      <c r="BU44" s="4">
        <v>5.0000000000000001E-3</v>
      </c>
      <c r="BV44" s="4">
        <v>0.1</v>
      </c>
      <c r="BW44">
        <v>0.02</v>
      </c>
      <c r="BX44">
        <v>0.03</v>
      </c>
      <c r="BY44">
        <v>0.03</v>
      </c>
      <c r="BZ44">
        <v>0.04</v>
      </c>
    </row>
    <row r="45" spans="3:78" x14ac:dyDescent="0.25">
      <c r="C45" s="173"/>
      <c r="G45" s="66">
        <f t="shared" si="2"/>
        <v>38443</v>
      </c>
      <c r="H45">
        <v>3.2549999999999999</v>
      </c>
      <c r="I45" s="7">
        <v>0.29249999999999998</v>
      </c>
      <c r="J45" s="4">
        <v>4.4162985915453798E-2</v>
      </c>
      <c r="K45" s="4">
        <v>-0.13</v>
      </c>
      <c r="L45" s="4">
        <v>-0.15</v>
      </c>
      <c r="M45" s="14">
        <v>-0.09</v>
      </c>
      <c r="N45" s="14">
        <v>-0.13750000000000001</v>
      </c>
      <c r="O45" s="4">
        <v>-0.09</v>
      </c>
      <c r="P45" s="4">
        <v>-6.25E-2</v>
      </c>
      <c r="Q45" s="4">
        <v>-0.1</v>
      </c>
      <c r="R45" s="4">
        <v>-0.12</v>
      </c>
      <c r="S45" s="4">
        <v>-0.12</v>
      </c>
      <c r="T45" s="4">
        <v>-0.13</v>
      </c>
      <c r="U45" s="4">
        <v>-8.7499999999999994E-2</v>
      </c>
      <c r="V45" s="4">
        <v>-7.2499999999999995E-2</v>
      </c>
      <c r="W45" s="4">
        <v>0.115</v>
      </c>
      <c r="X45" s="4">
        <v>0.14499999999999999</v>
      </c>
      <c r="Y45" s="4">
        <v>0.04</v>
      </c>
      <c r="Z45" s="4">
        <v>0.5</v>
      </c>
      <c r="AA45" s="4">
        <v>0.14499999999999999</v>
      </c>
      <c r="AB45" s="4">
        <v>0.19500000000000001</v>
      </c>
      <c r="AC45" s="4">
        <v>-2.75E-2</v>
      </c>
      <c r="AD45" s="4">
        <v>-0.05</v>
      </c>
      <c r="AE45" s="4">
        <v>1.0999999999999999E-2</v>
      </c>
      <c r="AF45" s="4">
        <v>-1.15E-2</v>
      </c>
      <c r="AG45" s="4">
        <v>2.5000000000000001E-3</v>
      </c>
      <c r="AH45" s="4">
        <v>-2.2499999999999999E-2</v>
      </c>
      <c r="AI45" s="4">
        <v>-7.2499999999999995E-2</v>
      </c>
      <c r="AJ45" s="4">
        <v>-6.5000000000000002E-2</v>
      </c>
      <c r="AK45" s="4">
        <v>-8.7499999999999994E-2</v>
      </c>
      <c r="AL45" s="4">
        <v>-1.55E-2</v>
      </c>
      <c r="AM45" s="4">
        <v>-7.2499999999999995E-2</v>
      </c>
      <c r="AN45" s="4">
        <v>-0.10249999999999999</v>
      </c>
      <c r="AO45" s="4">
        <v>-1.7500000000000002E-2</v>
      </c>
      <c r="AP45" s="4">
        <v>2.2499999999999999E-2</v>
      </c>
      <c r="AQ45" s="4">
        <v>0.38</v>
      </c>
      <c r="AR45" s="4">
        <v>1.7500000000000002E-2</v>
      </c>
      <c r="AS45" s="4">
        <v>-0.5</v>
      </c>
      <c r="AT45" s="4">
        <v>-8.5000000000000006E-2</v>
      </c>
      <c r="AU45" s="4">
        <v>-0.2</v>
      </c>
      <c r="AV45" s="4">
        <v>-0.25</v>
      </c>
      <c r="AW45" s="4">
        <v>-0.42</v>
      </c>
      <c r="AX45" s="4">
        <v>-0.5</v>
      </c>
      <c r="AY45" s="4">
        <v>0.23</v>
      </c>
      <c r="AZ45" s="4">
        <v>-0.5</v>
      </c>
      <c r="BA45" s="4">
        <v>-0.218</v>
      </c>
      <c r="BB45" s="4">
        <v>-6.7500000000000004E-2</v>
      </c>
      <c r="BC45" s="4">
        <v>-0.158</v>
      </c>
      <c r="BD45" s="4">
        <v>-6.25E-2</v>
      </c>
      <c r="BE45" s="4">
        <v>-0.13550000000000001</v>
      </c>
      <c r="BF45" s="4">
        <v>-2.0500000000000001E-2</v>
      </c>
      <c r="BG45" s="4">
        <v>-6.7500000000000004E-2</v>
      </c>
      <c r="BH45" s="4">
        <v>-1.2500000000000001E-2</v>
      </c>
      <c r="BI45" s="4">
        <v>-7.2499999999999995E-2</v>
      </c>
      <c r="BJ45" s="4">
        <v>0.06</v>
      </c>
      <c r="BK45" s="4">
        <v>0.14000000000000001</v>
      </c>
      <c r="BL45" s="4">
        <v>0.14499999999999999</v>
      </c>
      <c r="BM45" s="4">
        <v>0.115</v>
      </c>
      <c r="BN45" s="4">
        <v>0.36</v>
      </c>
      <c r="BO45" s="4">
        <v>0</v>
      </c>
      <c r="BP45" s="4">
        <v>-1.4999999999999999E-2</v>
      </c>
      <c r="BQ45" s="4">
        <v>5.0000000000000001E-3</v>
      </c>
      <c r="BR45" s="4">
        <v>-0.01</v>
      </c>
      <c r="BS45" s="4">
        <v>0.02</v>
      </c>
      <c r="BT45" s="4">
        <v>5.0000000000000001E-3</v>
      </c>
      <c r="BU45" s="4">
        <v>2.5000000000000001E-3</v>
      </c>
      <c r="BV45" s="4">
        <v>0.02</v>
      </c>
      <c r="BW45">
        <v>5.0000000000000001E-3</v>
      </c>
      <c r="BX45">
        <v>0.03</v>
      </c>
      <c r="BY45">
        <v>0.03</v>
      </c>
      <c r="BZ45">
        <v>0.03</v>
      </c>
    </row>
    <row r="46" spans="3:78" x14ac:dyDescent="0.25">
      <c r="C46" s="173"/>
      <c r="G46" s="66">
        <f t="shared" si="2"/>
        <v>38473</v>
      </c>
      <c r="H46">
        <v>3.25</v>
      </c>
      <c r="I46" s="7">
        <v>0.28499999999999998</v>
      </c>
      <c r="J46" s="4">
        <v>4.4608713967775299E-2</v>
      </c>
      <c r="K46" s="4">
        <v>-0.13</v>
      </c>
      <c r="L46" s="4">
        <v>-0.15</v>
      </c>
      <c r="M46" s="14">
        <v>-0.09</v>
      </c>
      <c r="N46" s="14">
        <v>-0.13750000000000001</v>
      </c>
      <c r="O46" s="4">
        <v>-0.09</v>
      </c>
      <c r="P46" s="4">
        <v>-6.25E-2</v>
      </c>
      <c r="Q46" s="4">
        <v>-0.1</v>
      </c>
      <c r="R46" s="4">
        <v>-0.12</v>
      </c>
      <c r="S46" s="4">
        <v>-0.12</v>
      </c>
      <c r="T46" s="4">
        <v>-0.13</v>
      </c>
      <c r="U46" s="4">
        <v>-8.7499999999999994E-2</v>
      </c>
      <c r="V46" s="4">
        <v>-7.2499999999999995E-2</v>
      </c>
      <c r="W46" s="4">
        <v>0.115</v>
      </c>
      <c r="X46" s="4">
        <v>0.14499999999999999</v>
      </c>
      <c r="Y46" s="4">
        <v>0.04</v>
      </c>
      <c r="Z46" s="4">
        <v>0.5</v>
      </c>
      <c r="AA46" s="4">
        <v>0.125</v>
      </c>
      <c r="AB46" s="4">
        <v>0.13500000000000001</v>
      </c>
      <c r="AC46" s="4">
        <v>-2.75E-2</v>
      </c>
      <c r="AD46" s="4">
        <v>-0.05</v>
      </c>
      <c r="AE46" s="4">
        <v>1.0999999999999999E-2</v>
      </c>
      <c r="AF46" s="4">
        <v>-1.15E-2</v>
      </c>
      <c r="AG46" s="4">
        <v>2.5000000000000001E-3</v>
      </c>
      <c r="AH46" s="4">
        <v>-2.2499999999999999E-2</v>
      </c>
      <c r="AI46" s="4">
        <v>-7.2499999999999995E-2</v>
      </c>
      <c r="AJ46" s="4">
        <v>-6.5000000000000002E-2</v>
      </c>
      <c r="AK46" s="4">
        <v>-8.7499999999999994E-2</v>
      </c>
      <c r="AL46" s="4">
        <v>-1.55E-2</v>
      </c>
      <c r="AM46" s="4">
        <v>-7.2499999999999995E-2</v>
      </c>
      <c r="AN46" s="4">
        <v>-0.10249999999999999</v>
      </c>
      <c r="AO46" s="4">
        <v>-1.7500000000000002E-2</v>
      </c>
      <c r="AP46" s="4">
        <v>2.2499999999999999E-2</v>
      </c>
      <c r="AQ46" s="4">
        <v>0.33</v>
      </c>
      <c r="AR46" s="4">
        <v>1.7500000000000002E-2</v>
      </c>
      <c r="AS46" s="4">
        <v>-0.5</v>
      </c>
      <c r="AT46" s="4">
        <v>-8.5000000000000006E-2</v>
      </c>
      <c r="AU46" s="4">
        <v>-0.2</v>
      </c>
      <c r="AV46" s="4">
        <v>-0.25</v>
      </c>
      <c r="AW46" s="4">
        <v>-0.42</v>
      </c>
      <c r="AX46" s="4">
        <v>-0.5</v>
      </c>
      <c r="AY46" s="4">
        <v>0.23</v>
      </c>
      <c r="AZ46" s="4">
        <v>-0.5</v>
      </c>
      <c r="BA46" s="4">
        <v>-0.19550000000000001</v>
      </c>
      <c r="BB46" s="4">
        <v>-6.7500000000000004E-2</v>
      </c>
      <c r="BC46" s="4">
        <v>-0.13550000000000001</v>
      </c>
      <c r="BD46" s="4">
        <v>-6.25E-2</v>
      </c>
      <c r="BE46" s="4">
        <v>-0.128</v>
      </c>
      <c r="BF46" s="4">
        <v>-2.0500000000000001E-2</v>
      </c>
      <c r="BG46" s="4">
        <v>-6.7500000000000004E-2</v>
      </c>
      <c r="BH46" s="4">
        <v>-1.2500000000000001E-2</v>
      </c>
      <c r="BI46" s="4">
        <v>-7.2499999999999995E-2</v>
      </c>
      <c r="BJ46" s="4">
        <v>0.06</v>
      </c>
      <c r="BK46" s="4">
        <v>0.14000000000000001</v>
      </c>
      <c r="BL46" s="4">
        <v>0.14499999999999999</v>
      </c>
      <c r="BM46" s="4">
        <v>0.115</v>
      </c>
      <c r="BN46" s="4">
        <v>0.32500000000000001</v>
      </c>
      <c r="BO46" s="4">
        <v>0</v>
      </c>
      <c r="BP46" s="4">
        <v>-1.4999999999999999E-2</v>
      </c>
      <c r="BQ46" s="4">
        <v>5.0000000000000001E-3</v>
      </c>
      <c r="BR46" s="4">
        <v>-0.01</v>
      </c>
      <c r="BS46" s="4">
        <v>0.02</v>
      </c>
      <c r="BT46" s="4">
        <v>5.0000000000000001E-3</v>
      </c>
      <c r="BU46" s="4">
        <v>2.5000000000000001E-3</v>
      </c>
      <c r="BV46" s="4">
        <v>0.02</v>
      </c>
      <c r="BW46">
        <v>5.0000000000000001E-3</v>
      </c>
      <c r="BX46">
        <v>0.03</v>
      </c>
      <c r="BY46">
        <v>0.03</v>
      </c>
      <c r="BZ46">
        <v>0.03</v>
      </c>
    </row>
    <row r="47" spans="3:78" x14ac:dyDescent="0.25">
      <c r="C47" s="173"/>
      <c r="G47" s="66">
        <f t="shared" si="2"/>
        <v>38504</v>
      </c>
      <c r="H47">
        <v>3.2850000000000001</v>
      </c>
      <c r="I47" s="7">
        <v>0.28499999999999998</v>
      </c>
      <c r="J47" s="4">
        <v>4.5069299691712597E-2</v>
      </c>
      <c r="K47" s="4">
        <v>-0.13</v>
      </c>
      <c r="L47" s="4">
        <v>-0.15</v>
      </c>
      <c r="M47" s="14">
        <v>-0.09</v>
      </c>
      <c r="N47" s="14">
        <v>-0.13750000000000001</v>
      </c>
      <c r="O47" s="4">
        <v>-0.09</v>
      </c>
      <c r="P47" s="4">
        <v>-6.25E-2</v>
      </c>
      <c r="Q47" s="4">
        <v>-0.1</v>
      </c>
      <c r="R47" s="4">
        <v>-0.12</v>
      </c>
      <c r="S47" s="4">
        <v>-0.12</v>
      </c>
      <c r="T47" s="4">
        <v>-0.13</v>
      </c>
      <c r="U47" s="4">
        <v>-8.7499999999999994E-2</v>
      </c>
      <c r="V47" s="4">
        <v>-7.2499999999999995E-2</v>
      </c>
      <c r="W47" s="4">
        <v>0.115</v>
      </c>
      <c r="X47" s="4">
        <v>0.14499999999999999</v>
      </c>
      <c r="Y47" s="4">
        <v>0.04</v>
      </c>
      <c r="Z47" s="4">
        <v>0.5</v>
      </c>
      <c r="AA47" s="4">
        <v>0.14499999999999999</v>
      </c>
      <c r="AB47" s="4">
        <v>0.16500000000000001</v>
      </c>
      <c r="AC47" s="4">
        <v>-2.75E-2</v>
      </c>
      <c r="AD47" s="4">
        <v>-4.7500000000000001E-2</v>
      </c>
      <c r="AE47" s="4">
        <v>1.35E-2</v>
      </c>
      <c r="AF47" s="4">
        <v>-8.9999999999999993E-3</v>
      </c>
      <c r="AG47" s="4">
        <v>2.5000000000000001E-3</v>
      </c>
      <c r="AH47" s="4">
        <v>-2.2499999999999999E-2</v>
      </c>
      <c r="AI47" s="4">
        <v>-7.2499999999999995E-2</v>
      </c>
      <c r="AJ47" s="4">
        <v>-6.5000000000000002E-2</v>
      </c>
      <c r="AK47" s="4">
        <v>-8.7499999999999994E-2</v>
      </c>
      <c r="AL47" s="4">
        <v>-1.55E-2</v>
      </c>
      <c r="AM47" s="4">
        <v>-7.2499999999999995E-2</v>
      </c>
      <c r="AN47" s="4">
        <v>-0.10249999999999999</v>
      </c>
      <c r="AO47" s="4">
        <v>-1.7500000000000002E-2</v>
      </c>
      <c r="AP47" s="4">
        <v>2.2499999999999999E-2</v>
      </c>
      <c r="AQ47" s="4">
        <v>0.37</v>
      </c>
      <c r="AR47" s="4">
        <v>2.2499999999999999E-2</v>
      </c>
      <c r="AS47" s="4">
        <v>-0.5</v>
      </c>
      <c r="AT47" s="4">
        <v>-8.5000000000000006E-2</v>
      </c>
      <c r="AU47" s="4">
        <v>-0.2</v>
      </c>
      <c r="AV47" s="4">
        <v>-0.25</v>
      </c>
      <c r="AW47" s="4">
        <v>-0.42</v>
      </c>
      <c r="AX47" s="4">
        <v>-0.5</v>
      </c>
      <c r="AY47" s="4">
        <v>0.23</v>
      </c>
      <c r="AZ47" s="4">
        <v>-0.5</v>
      </c>
      <c r="BA47" s="4">
        <v>-0.14299999999999999</v>
      </c>
      <c r="BB47" s="4">
        <v>-6.7500000000000004E-2</v>
      </c>
      <c r="BC47" s="4">
        <v>-8.3000000000000004E-2</v>
      </c>
      <c r="BD47" s="4">
        <v>-6.25E-2</v>
      </c>
      <c r="BE47" s="4">
        <v>-8.5500000000000007E-2</v>
      </c>
      <c r="BF47" s="4">
        <v>-2.0500000000000001E-2</v>
      </c>
      <c r="BG47" s="4">
        <v>-6.7500000000000004E-2</v>
      </c>
      <c r="BH47" s="4">
        <v>-7.4999999999999997E-3</v>
      </c>
      <c r="BI47" s="4">
        <v>-7.2499999999999995E-2</v>
      </c>
      <c r="BJ47" s="4">
        <v>0.06</v>
      </c>
      <c r="BK47" s="4">
        <v>0.14000000000000001</v>
      </c>
      <c r="BL47" s="4">
        <v>0.14499999999999999</v>
      </c>
      <c r="BM47" s="4">
        <v>0.115</v>
      </c>
      <c r="BN47" s="4">
        <v>0.33500000000000002</v>
      </c>
      <c r="BO47" s="4">
        <v>0</v>
      </c>
      <c r="BP47" s="4">
        <v>-1.4999999999999999E-2</v>
      </c>
      <c r="BQ47" s="4">
        <v>5.0000000000000001E-3</v>
      </c>
      <c r="BR47" s="4">
        <v>-0.01</v>
      </c>
      <c r="BS47" s="4">
        <v>0.02</v>
      </c>
      <c r="BT47" s="4">
        <v>5.0000000000000001E-3</v>
      </c>
      <c r="BU47" s="4">
        <v>2.5000000000000001E-3</v>
      </c>
      <c r="BV47" s="4">
        <v>3.5000000000000003E-2</v>
      </c>
      <c r="BW47">
        <v>5.0000000000000001E-3</v>
      </c>
      <c r="BX47">
        <v>0.03</v>
      </c>
      <c r="BY47">
        <v>0.03</v>
      </c>
      <c r="BZ47">
        <v>0.03</v>
      </c>
    </row>
    <row r="48" spans="3:78" x14ac:dyDescent="0.25">
      <c r="C48" s="173"/>
      <c r="G48" s="66">
        <f t="shared" si="2"/>
        <v>38534</v>
      </c>
      <c r="H48">
        <v>3.3250000000000002</v>
      </c>
      <c r="I48" s="7">
        <v>0.28000000000000003</v>
      </c>
      <c r="J48" s="4">
        <v>4.54931128840683E-2</v>
      </c>
      <c r="K48" s="4">
        <v>-0.13</v>
      </c>
      <c r="L48" s="4">
        <v>-0.15</v>
      </c>
      <c r="M48" s="14">
        <v>-0.09</v>
      </c>
      <c r="N48" s="14">
        <v>-0.13750000000000001</v>
      </c>
      <c r="O48" s="4">
        <v>-0.09</v>
      </c>
      <c r="P48" s="4">
        <v>-6.25E-2</v>
      </c>
      <c r="Q48" s="4">
        <v>-0.1</v>
      </c>
      <c r="R48" s="4">
        <v>-0.12</v>
      </c>
      <c r="S48" s="4">
        <v>-0.12</v>
      </c>
      <c r="T48" s="4">
        <v>-0.13</v>
      </c>
      <c r="U48" s="4">
        <v>-8.7499999999999994E-2</v>
      </c>
      <c r="V48" s="4">
        <v>-7.2499999999999995E-2</v>
      </c>
      <c r="W48" s="4">
        <v>0.115</v>
      </c>
      <c r="X48" s="4">
        <v>0.14499999999999999</v>
      </c>
      <c r="Y48" s="4">
        <v>0.04</v>
      </c>
      <c r="Z48" s="4">
        <v>0.5</v>
      </c>
      <c r="AA48" s="4">
        <v>0.15</v>
      </c>
      <c r="AB48" s="4">
        <v>0.20499999999999999</v>
      </c>
      <c r="AC48" s="4">
        <v>-2.75E-2</v>
      </c>
      <c r="AD48" s="4">
        <v>-4.7500000000000001E-2</v>
      </c>
      <c r="AE48" s="4">
        <v>1.35E-2</v>
      </c>
      <c r="AF48" s="4">
        <v>-8.9999999999999993E-3</v>
      </c>
      <c r="AG48" s="4">
        <v>2.5000000000000001E-3</v>
      </c>
      <c r="AH48" s="4">
        <v>-2.2499999999999999E-2</v>
      </c>
      <c r="AI48" s="4">
        <v>-7.2499999999999995E-2</v>
      </c>
      <c r="AJ48" s="4">
        <v>-6.5000000000000002E-2</v>
      </c>
      <c r="AK48" s="4">
        <v>-8.7499999999999994E-2</v>
      </c>
      <c r="AL48" s="4">
        <v>-1.55E-2</v>
      </c>
      <c r="AM48" s="4">
        <v>-7.2499999999999995E-2</v>
      </c>
      <c r="AN48" s="4">
        <v>-0.10249999999999999</v>
      </c>
      <c r="AO48" s="4">
        <v>-1.7500000000000002E-2</v>
      </c>
      <c r="AP48" s="4">
        <v>2.2499999999999999E-2</v>
      </c>
      <c r="AQ48" s="4">
        <v>0.41</v>
      </c>
      <c r="AR48" s="4">
        <v>2.5000000000000001E-2</v>
      </c>
      <c r="AS48" s="4">
        <v>-0.5</v>
      </c>
      <c r="AT48" s="4">
        <v>-8.5000000000000006E-2</v>
      </c>
      <c r="AU48" s="4">
        <v>-0.2</v>
      </c>
      <c r="AV48" s="4">
        <v>-0.25</v>
      </c>
      <c r="AW48" s="4">
        <v>-0.42</v>
      </c>
      <c r="AX48" s="4">
        <v>-0.5</v>
      </c>
      <c r="AY48" s="4">
        <v>0.23</v>
      </c>
      <c r="AZ48" s="4">
        <v>-0.5</v>
      </c>
      <c r="BA48" s="4">
        <v>-0.153</v>
      </c>
      <c r="BB48" s="4">
        <v>-6.7500000000000004E-2</v>
      </c>
      <c r="BC48" s="4">
        <v>-9.2999999999999999E-2</v>
      </c>
      <c r="BD48" s="4">
        <v>-6.25E-2</v>
      </c>
      <c r="BE48" s="4">
        <v>-8.3000000000000004E-2</v>
      </c>
      <c r="BF48" s="4">
        <v>-2.0500000000000001E-2</v>
      </c>
      <c r="BG48" s="4">
        <v>-6.7500000000000004E-2</v>
      </c>
      <c r="BH48" s="4">
        <v>-5.0000000000000001E-3</v>
      </c>
      <c r="BI48" s="4">
        <v>-7.2499999999999995E-2</v>
      </c>
      <c r="BJ48" s="4">
        <v>0.06</v>
      </c>
      <c r="BK48" s="4">
        <v>0.14000000000000001</v>
      </c>
      <c r="BL48" s="4">
        <v>0.14499999999999999</v>
      </c>
      <c r="BM48" s="4">
        <v>0.115</v>
      </c>
      <c r="BN48" s="4">
        <v>0.35</v>
      </c>
      <c r="BO48" s="4">
        <v>0</v>
      </c>
      <c r="BP48" s="4">
        <v>-0.01</v>
      </c>
      <c r="BQ48" s="4">
        <v>5.0000000000000001E-3</v>
      </c>
      <c r="BR48" s="4">
        <v>-0.01</v>
      </c>
      <c r="BS48" s="4">
        <v>0.02</v>
      </c>
      <c r="BT48" s="4">
        <v>5.0000000000000001E-3</v>
      </c>
      <c r="BU48" s="4">
        <v>2.5000000000000001E-3</v>
      </c>
      <c r="BV48" s="4">
        <v>3.5000000000000003E-2</v>
      </c>
      <c r="BW48">
        <v>5.0000000000000001E-3</v>
      </c>
      <c r="BX48">
        <v>0.03</v>
      </c>
      <c r="BY48">
        <v>0.03</v>
      </c>
      <c r="BZ48">
        <v>0.03</v>
      </c>
    </row>
    <row r="49" spans="3:78" x14ac:dyDescent="0.25">
      <c r="C49" s="173"/>
      <c r="G49" s="66">
        <f t="shared" si="2"/>
        <v>38565</v>
      </c>
      <c r="H49">
        <v>3.3650000000000002</v>
      </c>
      <c r="I49" s="7">
        <v>0.28000000000000003</v>
      </c>
      <c r="J49" s="4">
        <v>4.5909969215756997E-2</v>
      </c>
      <c r="K49" s="4">
        <v>-0.13</v>
      </c>
      <c r="L49" s="4">
        <v>-0.15</v>
      </c>
      <c r="M49" s="14">
        <v>-0.09</v>
      </c>
      <c r="N49" s="14">
        <v>-0.13750000000000001</v>
      </c>
      <c r="O49" s="4">
        <v>-0.09</v>
      </c>
      <c r="P49" s="4">
        <v>-6.25E-2</v>
      </c>
      <c r="Q49" s="4">
        <v>-0.1</v>
      </c>
      <c r="R49" s="4">
        <v>-0.12</v>
      </c>
      <c r="S49" s="4">
        <v>-0.12</v>
      </c>
      <c r="T49" s="4">
        <v>-0.13</v>
      </c>
      <c r="U49" s="4">
        <v>-8.7499999999999994E-2</v>
      </c>
      <c r="V49" s="4">
        <v>-7.2499999999999995E-2</v>
      </c>
      <c r="W49" s="4">
        <v>0.115</v>
      </c>
      <c r="X49" s="4">
        <v>0.14499999999999999</v>
      </c>
      <c r="Y49" s="4">
        <v>0.04</v>
      </c>
      <c r="Z49" s="4">
        <v>0.5</v>
      </c>
      <c r="AA49" s="4">
        <v>0.15</v>
      </c>
      <c r="AB49" s="4">
        <v>0.20499999999999999</v>
      </c>
      <c r="AC49" s="4">
        <v>-2.75E-2</v>
      </c>
      <c r="AD49" s="4">
        <v>-4.7500000000000001E-2</v>
      </c>
      <c r="AE49" s="4">
        <v>1.35E-2</v>
      </c>
      <c r="AF49" s="4">
        <v>-8.9999999999999993E-3</v>
      </c>
      <c r="AG49" s="4">
        <v>2.5000000000000001E-3</v>
      </c>
      <c r="AH49" s="4">
        <v>-2.2499999999999999E-2</v>
      </c>
      <c r="AI49" s="4">
        <v>-7.2499999999999995E-2</v>
      </c>
      <c r="AJ49" s="4">
        <v>-6.5000000000000002E-2</v>
      </c>
      <c r="AK49" s="4">
        <v>-8.7499999999999994E-2</v>
      </c>
      <c r="AL49" s="4">
        <v>-1.55E-2</v>
      </c>
      <c r="AM49" s="4">
        <v>-7.2499999999999995E-2</v>
      </c>
      <c r="AN49" s="4">
        <v>-0.10249999999999999</v>
      </c>
      <c r="AO49" s="4">
        <v>-1.7500000000000002E-2</v>
      </c>
      <c r="AP49" s="4">
        <v>2.2499999999999999E-2</v>
      </c>
      <c r="AQ49" s="4">
        <v>0.41</v>
      </c>
      <c r="AR49" s="4">
        <v>2.75E-2</v>
      </c>
      <c r="AS49" s="4">
        <v>-0.5</v>
      </c>
      <c r="AT49" s="4">
        <v>-8.5000000000000006E-2</v>
      </c>
      <c r="AU49" s="4">
        <v>-0.2</v>
      </c>
      <c r="AV49" s="4">
        <v>-0.25</v>
      </c>
      <c r="AW49" s="4">
        <v>-0.42</v>
      </c>
      <c r="AX49" s="4">
        <v>-0.5</v>
      </c>
      <c r="AY49" s="4">
        <v>0.23</v>
      </c>
      <c r="AZ49" s="4">
        <v>-0.5</v>
      </c>
      <c r="BA49" s="4">
        <v>-0.14799999999999999</v>
      </c>
      <c r="BB49" s="4">
        <v>-6.7500000000000004E-2</v>
      </c>
      <c r="BC49" s="4">
        <v>-8.7999999999999995E-2</v>
      </c>
      <c r="BD49" s="4">
        <v>-6.25E-2</v>
      </c>
      <c r="BE49" s="4">
        <v>-8.0500000000000002E-2</v>
      </c>
      <c r="BF49" s="4">
        <v>-2.0500000000000001E-2</v>
      </c>
      <c r="BG49" s="4">
        <v>-6.7500000000000004E-2</v>
      </c>
      <c r="BH49" s="4">
        <v>-2.5000000000000001E-3</v>
      </c>
      <c r="BI49" s="4">
        <v>-7.2499999999999995E-2</v>
      </c>
      <c r="BJ49" s="4">
        <v>0.06</v>
      </c>
      <c r="BK49" s="4">
        <v>0.14000000000000001</v>
      </c>
      <c r="BL49" s="4">
        <v>0.14499999999999999</v>
      </c>
      <c r="BM49" s="4">
        <v>0.115</v>
      </c>
      <c r="BN49" s="4">
        <v>0.35</v>
      </c>
      <c r="BO49" s="4">
        <v>0</v>
      </c>
      <c r="BP49" s="4">
        <v>-0.01</v>
      </c>
      <c r="BQ49" s="4">
        <v>5.0000000000000001E-3</v>
      </c>
      <c r="BR49" s="4">
        <v>-0.01</v>
      </c>
      <c r="BS49" s="4">
        <v>0.02</v>
      </c>
      <c r="BT49" s="4">
        <v>5.0000000000000001E-3</v>
      </c>
      <c r="BU49" s="4">
        <v>2.5000000000000001E-3</v>
      </c>
      <c r="BV49" s="4">
        <v>0.01</v>
      </c>
      <c r="BW49">
        <v>5.0000000000000001E-3</v>
      </c>
      <c r="BX49">
        <v>0.03</v>
      </c>
      <c r="BY49">
        <v>0.03</v>
      </c>
      <c r="BZ49">
        <v>0.03</v>
      </c>
    </row>
    <row r="50" spans="3:78" x14ac:dyDescent="0.25">
      <c r="C50" s="173"/>
      <c r="G50" s="66">
        <f t="shared" si="2"/>
        <v>38596</v>
      </c>
      <c r="H50">
        <v>3.36</v>
      </c>
      <c r="I50" s="7">
        <v>0.28000000000000003</v>
      </c>
      <c r="J50" s="4">
        <v>4.6326825605579998E-2</v>
      </c>
      <c r="K50" s="4">
        <v>-0.13</v>
      </c>
      <c r="L50" s="4">
        <v>-0.15</v>
      </c>
      <c r="M50" s="14">
        <v>-0.09</v>
      </c>
      <c r="N50" s="14">
        <v>-0.13750000000000001</v>
      </c>
      <c r="O50" s="4">
        <v>-0.09</v>
      </c>
      <c r="P50" s="4">
        <v>-6.25E-2</v>
      </c>
      <c r="Q50" s="4">
        <v>-0.1</v>
      </c>
      <c r="R50" s="4">
        <v>-0.12</v>
      </c>
      <c r="S50" s="4">
        <v>-0.12</v>
      </c>
      <c r="T50" s="4">
        <v>-0.13</v>
      </c>
      <c r="U50" s="4">
        <v>-8.7499999999999994E-2</v>
      </c>
      <c r="V50" s="4">
        <v>-7.2499999999999995E-2</v>
      </c>
      <c r="W50" s="4">
        <v>0.115</v>
      </c>
      <c r="X50" s="4">
        <v>0.14499999999999999</v>
      </c>
      <c r="Y50" s="4">
        <v>0.04</v>
      </c>
      <c r="Z50" s="4">
        <v>0.5</v>
      </c>
      <c r="AA50" s="4">
        <v>0.125</v>
      </c>
      <c r="AB50" s="4">
        <v>0.14499999999999999</v>
      </c>
      <c r="AC50" s="4">
        <v>-2.75E-2</v>
      </c>
      <c r="AD50" s="4">
        <v>-5.2499999999999998E-2</v>
      </c>
      <c r="AE50" s="4">
        <v>8.5000000000000006E-3</v>
      </c>
      <c r="AF50" s="4">
        <v>-1.4E-2</v>
      </c>
      <c r="AG50" s="4">
        <v>2.5000000000000001E-3</v>
      </c>
      <c r="AH50" s="4">
        <v>-2.2499999999999999E-2</v>
      </c>
      <c r="AI50" s="4">
        <v>-7.2499999999999995E-2</v>
      </c>
      <c r="AJ50" s="4">
        <v>-6.5000000000000002E-2</v>
      </c>
      <c r="AK50" s="4">
        <v>-8.7499999999999994E-2</v>
      </c>
      <c r="AL50" s="4">
        <v>-1.55E-2</v>
      </c>
      <c r="AM50" s="4">
        <v>-7.2499999999999995E-2</v>
      </c>
      <c r="AN50" s="4">
        <v>-0.10249999999999999</v>
      </c>
      <c r="AO50" s="4">
        <v>-1.7500000000000002E-2</v>
      </c>
      <c r="AP50" s="4">
        <v>2.2499999999999999E-2</v>
      </c>
      <c r="AQ50" s="4">
        <v>0.36</v>
      </c>
      <c r="AR50" s="4">
        <v>0.02</v>
      </c>
      <c r="AS50" s="4">
        <v>-0.5</v>
      </c>
      <c r="AT50" s="4">
        <v>-8.5000000000000006E-2</v>
      </c>
      <c r="AU50" s="4">
        <v>-0.2</v>
      </c>
      <c r="AV50" s="4">
        <v>-0.25</v>
      </c>
      <c r="AW50" s="4">
        <v>-0.42</v>
      </c>
      <c r="AX50" s="4">
        <v>-0.5</v>
      </c>
      <c r="AY50" s="4">
        <v>0.23</v>
      </c>
      <c r="AZ50" s="4">
        <v>-0.5</v>
      </c>
      <c r="BA50" s="4">
        <v>-0.158</v>
      </c>
      <c r="BB50" s="4">
        <v>-6.7500000000000004E-2</v>
      </c>
      <c r="BC50" s="4">
        <v>-9.8000000000000004E-2</v>
      </c>
      <c r="BD50" s="4">
        <v>-6.25E-2</v>
      </c>
      <c r="BE50" s="4">
        <v>-8.5500000000000007E-2</v>
      </c>
      <c r="BF50" s="4">
        <v>-2.0500000000000001E-2</v>
      </c>
      <c r="BG50" s="4">
        <v>-6.7500000000000004E-2</v>
      </c>
      <c r="BH50" s="4">
        <v>-0.01</v>
      </c>
      <c r="BI50" s="4">
        <v>-7.2499999999999995E-2</v>
      </c>
      <c r="BJ50" s="4">
        <v>0.06</v>
      </c>
      <c r="BK50" s="4">
        <v>0.14000000000000001</v>
      </c>
      <c r="BL50" s="4">
        <v>0.14499999999999999</v>
      </c>
      <c r="BM50" s="4">
        <v>0.115</v>
      </c>
      <c r="BN50" s="4">
        <v>0.315</v>
      </c>
      <c r="BO50" s="4">
        <v>0</v>
      </c>
      <c r="BP50" s="4">
        <v>-0.01</v>
      </c>
      <c r="BQ50" s="4">
        <v>5.0000000000000001E-3</v>
      </c>
      <c r="BR50" s="4">
        <v>-0.01</v>
      </c>
      <c r="BS50" s="4">
        <v>0.02</v>
      </c>
      <c r="BT50" s="4">
        <v>5.0000000000000001E-3</v>
      </c>
      <c r="BU50" s="4">
        <v>2.5000000000000001E-3</v>
      </c>
      <c r="BV50" s="4">
        <v>0.01</v>
      </c>
      <c r="BW50">
        <v>5.0000000000000001E-3</v>
      </c>
      <c r="BX50">
        <v>0.03</v>
      </c>
      <c r="BY50">
        <v>0.03</v>
      </c>
      <c r="BZ50">
        <v>0.03</v>
      </c>
    </row>
    <row r="51" spans="3:78" x14ac:dyDescent="0.25">
      <c r="C51" s="173"/>
      <c r="G51" s="66">
        <f t="shared" si="2"/>
        <v>38626</v>
      </c>
      <c r="H51">
        <v>3.3849999999999998</v>
      </c>
      <c r="I51" s="7">
        <v>0.28000000000000003</v>
      </c>
      <c r="J51" s="4">
        <v>4.6716549265346498E-2</v>
      </c>
      <c r="K51" s="4">
        <v>-0.13</v>
      </c>
      <c r="L51" s="4">
        <v>-0.15</v>
      </c>
      <c r="M51" s="14">
        <v>-0.09</v>
      </c>
      <c r="N51" s="14">
        <v>-0.13750000000000001</v>
      </c>
      <c r="O51" s="4">
        <v>-0.09</v>
      </c>
      <c r="P51" s="4">
        <v>-6.25E-2</v>
      </c>
      <c r="Q51" s="4">
        <v>-0.1</v>
      </c>
      <c r="R51" s="4">
        <v>-0.12</v>
      </c>
      <c r="S51" s="4">
        <v>-0.12</v>
      </c>
      <c r="T51" s="4">
        <v>-0.13</v>
      </c>
      <c r="U51" s="4">
        <v>-8.7499999999999994E-2</v>
      </c>
      <c r="V51" s="4">
        <v>-7.2499999999999995E-2</v>
      </c>
      <c r="W51" s="4">
        <v>0.115</v>
      </c>
      <c r="X51" s="4">
        <v>0.14499999999999999</v>
      </c>
      <c r="Y51" s="4">
        <v>0.04</v>
      </c>
      <c r="Z51" s="4">
        <v>0.5</v>
      </c>
      <c r="AA51" s="4">
        <v>0.14499999999999999</v>
      </c>
      <c r="AB51" s="4">
        <v>0.17499999999999999</v>
      </c>
      <c r="AC51" s="4">
        <v>-2.75E-2</v>
      </c>
      <c r="AD51" s="4">
        <v>-5.2499999999999998E-2</v>
      </c>
      <c r="AE51" s="4">
        <v>8.5000000000000006E-3</v>
      </c>
      <c r="AF51" s="4">
        <v>-1.4E-2</v>
      </c>
      <c r="AG51" s="4">
        <v>2.5000000000000001E-3</v>
      </c>
      <c r="AH51" s="4">
        <v>-2.2499999999999999E-2</v>
      </c>
      <c r="AI51" s="4">
        <v>-7.2499999999999995E-2</v>
      </c>
      <c r="AJ51" s="4">
        <v>-6.5000000000000002E-2</v>
      </c>
      <c r="AK51" s="4">
        <v>-8.7499999999999994E-2</v>
      </c>
      <c r="AL51" s="4">
        <v>-1.55E-2</v>
      </c>
      <c r="AM51" s="4">
        <v>-7.2499999999999995E-2</v>
      </c>
      <c r="AN51" s="4">
        <v>-0.10249999999999999</v>
      </c>
      <c r="AO51" s="4">
        <v>-1.7500000000000002E-2</v>
      </c>
      <c r="AP51" s="4">
        <v>2.2499999999999999E-2</v>
      </c>
      <c r="AQ51" s="4">
        <v>0.4</v>
      </c>
      <c r="AR51" s="4">
        <v>0.01</v>
      </c>
      <c r="AS51" s="4">
        <v>-0.5</v>
      </c>
      <c r="AT51" s="4">
        <v>-8.5000000000000006E-2</v>
      </c>
      <c r="AU51" s="4">
        <v>-0.2</v>
      </c>
      <c r="AV51" s="4">
        <v>-0.25</v>
      </c>
      <c r="AW51" s="4">
        <v>-0.42</v>
      </c>
      <c r="AX51" s="4">
        <v>-0.5</v>
      </c>
      <c r="AY51" s="4">
        <v>0.23</v>
      </c>
      <c r="AZ51" s="4">
        <v>-0.5</v>
      </c>
      <c r="BA51" s="4">
        <v>-0.14549999999999999</v>
      </c>
      <c r="BB51" s="4">
        <v>-6.7500000000000004E-2</v>
      </c>
      <c r="BC51" s="4">
        <v>-8.5500000000000007E-2</v>
      </c>
      <c r="BD51" s="4">
        <v>-6.25E-2</v>
      </c>
      <c r="BE51" s="4">
        <v>-8.7999999999999995E-2</v>
      </c>
      <c r="BF51" s="4">
        <v>-2.0500000000000001E-2</v>
      </c>
      <c r="BG51" s="4">
        <v>-6.7500000000000004E-2</v>
      </c>
      <c r="BH51" s="4">
        <v>-0.02</v>
      </c>
      <c r="BI51" s="4">
        <v>-7.2499999999999995E-2</v>
      </c>
      <c r="BJ51" s="4">
        <v>0.06</v>
      </c>
      <c r="BK51" s="4">
        <v>0.14000000000000001</v>
      </c>
      <c r="BL51" s="4">
        <v>0.14499999999999999</v>
      </c>
      <c r="BM51" s="4">
        <v>0.115</v>
      </c>
      <c r="BN51" s="4">
        <v>0.36</v>
      </c>
      <c r="BO51" s="4">
        <v>0</v>
      </c>
      <c r="BP51" s="4">
        <v>-1.4999999999999999E-2</v>
      </c>
      <c r="BQ51" s="4">
        <v>5.0000000000000001E-3</v>
      </c>
      <c r="BR51" s="4">
        <v>-0.01</v>
      </c>
      <c r="BS51" s="4">
        <v>0.02</v>
      </c>
      <c r="BT51" s="4">
        <v>5.0000000000000001E-3</v>
      </c>
      <c r="BU51" s="4">
        <v>2.5000000000000001E-3</v>
      </c>
      <c r="BV51" s="4">
        <v>0.01</v>
      </c>
      <c r="BW51">
        <v>5.0000000000000001E-3</v>
      </c>
      <c r="BX51">
        <v>0.03</v>
      </c>
      <c r="BY51">
        <v>0.03</v>
      </c>
      <c r="BZ51">
        <v>0.03</v>
      </c>
    </row>
    <row r="52" spans="3:78" x14ac:dyDescent="0.25">
      <c r="C52" s="173"/>
      <c r="G52" s="66">
        <f t="shared" si="2"/>
        <v>38657</v>
      </c>
      <c r="H52">
        <v>3.5369999999999999</v>
      </c>
      <c r="I52" s="7">
        <v>0.28000000000000003</v>
      </c>
      <c r="J52" s="4">
        <v>4.70928800068173E-2</v>
      </c>
      <c r="K52" s="4">
        <v>-0.13</v>
      </c>
      <c r="L52" s="4">
        <v>-0.15</v>
      </c>
      <c r="M52" s="14">
        <v>-0.01</v>
      </c>
      <c r="N52" s="14">
        <v>-0.13750000000000001</v>
      </c>
      <c r="O52" s="4">
        <v>0</v>
      </c>
      <c r="P52" s="4">
        <v>-0.06</v>
      </c>
      <c r="Q52" s="4">
        <v>-0.1</v>
      </c>
      <c r="R52" s="4">
        <v>-0.12</v>
      </c>
      <c r="S52" s="4">
        <v>-0.12</v>
      </c>
      <c r="T52" s="4">
        <v>-0.13</v>
      </c>
      <c r="U52" s="4">
        <v>-9.2499999999999999E-2</v>
      </c>
      <c r="V52" s="4">
        <v>-7.0000000000000007E-2</v>
      </c>
      <c r="W52" s="4">
        <v>0.155</v>
      </c>
      <c r="X52" s="4">
        <v>0.20499999999999999</v>
      </c>
      <c r="Y52" s="4">
        <v>0.125</v>
      </c>
      <c r="Z52" s="4">
        <v>0.5</v>
      </c>
      <c r="AA52" s="4">
        <v>0.19500000000000001</v>
      </c>
      <c r="AB52" s="4">
        <v>0.21</v>
      </c>
      <c r="AC52" s="4">
        <v>-2.5000000000000001E-2</v>
      </c>
      <c r="AD52" s="4">
        <v>-3.7499999999999999E-2</v>
      </c>
      <c r="AE52" s="4">
        <v>3.5000000000000001E-3</v>
      </c>
      <c r="AF52" s="4">
        <v>-1.9E-2</v>
      </c>
      <c r="AG52" s="4">
        <v>2.5000000000000001E-3</v>
      </c>
      <c r="AH52" s="4">
        <v>-2.2499999999999999E-2</v>
      </c>
      <c r="AI52" s="4">
        <v>-7.4999999999999997E-2</v>
      </c>
      <c r="AJ52" s="4">
        <v>-6.7500000000000004E-2</v>
      </c>
      <c r="AK52" s="4">
        <v>-0.09</v>
      </c>
      <c r="AL52" s="4">
        <v>-1.7000000000000001E-2</v>
      </c>
      <c r="AM52" s="4">
        <v>-6.6500000000000004E-2</v>
      </c>
      <c r="AN52" s="4">
        <v>-0.115</v>
      </c>
      <c r="AO52" s="4">
        <v>-1.15E-2</v>
      </c>
      <c r="AP52" s="4">
        <v>2.8500000000000001E-2</v>
      </c>
      <c r="AQ52" s="4">
        <v>0.65</v>
      </c>
      <c r="AR52" s="4">
        <v>-2.2499999999999999E-2</v>
      </c>
      <c r="AS52" s="4">
        <v>-0.34</v>
      </c>
      <c r="AT52" s="4">
        <v>-8.5000000000000006E-2</v>
      </c>
      <c r="AU52" s="4">
        <v>-0.13</v>
      </c>
      <c r="AV52" s="4">
        <v>0.248</v>
      </c>
      <c r="AW52" s="4">
        <v>-0.26</v>
      </c>
      <c r="AX52" s="4">
        <v>-0.34</v>
      </c>
      <c r="AY52" s="4">
        <v>0.24</v>
      </c>
      <c r="AZ52" s="4">
        <v>-0.34</v>
      </c>
      <c r="BA52" s="4">
        <v>-0.153</v>
      </c>
      <c r="BB52" s="4">
        <v>-6.7500000000000004E-2</v>
      </c>
      <c r="BC52" s="4">
        <v>-9.2999999999999999E-2</v>
      </c>
      <c r="BD52" s="4">
        <v>-0.06</v>
      </c>
      <c r="BE52" s="4">
        <v>-8.3000000000000004E-2</v>
      </c>
      <c r="BF52" s="4">
        <v>-2.1999999999999999E-2</v>
      </c>
      <c r="BG52" s="4">
        <v>-0.08</v>
      </c>
      <c r="BH52" s="4">
        <v>-5.2499999999999998E-2</v>
      </c>
      <c r="BI52" s="4">
        <v>-7.4999999999999997E-2</v>
      </c>
      <c r="BJ52" s="4">
        <v>0.15</v>
      </c>
      <c r="BK52" s="4">
        <v>0.23</v>
      </c>
      <c r="BL52" s="4">
        <v>0.20499999999999999</v>
      </c>
      <c r="BM52" s="4">
        <v>0.155</v>
      </c>
      <c r="BN52" s="4">
        <v>0.46</v>
      </c>
      <c r="BO52" s="4">
        <v>0</v>
      </c>
      <c r="BP52" s="4">
        <v>-0.02</v>
      </c>
      <c r="BQ52" s="4">
        <v>5.0000000000000001E-3</v>
      </c>
      <c r="BR52" s="4">
        <v>0</v>
      </c>
      <c r="BS52" s="4">
        <v>3.5000000000000003E-2</v>
      </c>
      <c r="BT52" s="4">
        <v>5.0000000000000001E-3</v>
      </c>
      <c r="BU52" s="4">
        <v>5.0000000000000001E-3</v>
      </c>
      <c r="BV52" s="4">
        <v>5.5E-2</v>
      </c>
      <c r="BW52">
        <v>0.02</v>
      </c>
      <c r="BX52">
        <v>3.2000000000000001E-2</v>
      </c>
      <c r="BY52">
        <v>3.2000000000000001E-2</v>
      </c>
      <c r="BZ52">
        <v>0.03</v>
      </c>
    </row>
    <row r="53" spans="3:78" x14ac:dyDescent="0.25">
      <c r="C53" s="173"/>
      <c r="G53" s="66">
        <f t="shared" si="2"/>
        <v>38687</v>
      </c>
      <c r="H53">
        <v>3.68</v>
      </c>
      <c r="I53" s="7">
        <v>0.28000000000000003</v>
      </c>
      <c r="J53" s="4">
        <v>4.7457071092037201E-2</v>
      </c>
      <c r="K53" s="4">
        <v>-0.13250000000000001</v>
      </c>
      <c r="L53" s="4">
        <v>-0.1525</v>
      </c>
      <c r="M53" s="14">
        <v>-5.0000000000000001E-3</v>
      </c>
      <c r="N53" s="14">
        <v>-0.13750000000000001</v>
      </c>
      <c r="O53" s="4">
        <v>5.0000000000000001E-3</v>
      </c>
      <c r="P53" s="4">
        <v>-0.06</v>
      </c>
      <c r="Q53" s="4">
        <v>-0.10249999999999999</v>
      </c>
      <c r="R53" s="4">
        <v>-0.1225</v>
      </c>
      <c r="S53" s="4">
        <v>-0.1225</v>
      </c>
      <c r="T53" s="4">
        <v>-0.13250000000000001</v>
      </c>
      <c r="U53" s="4">
        <v>-9.2499999999999999E-2</v>
      </c>
      <c r="V53" s="4">
        <v>-7.0000000000000007E-2</v>
      </c>
      <c r="W53" s="4">
        <v>0.155</v>
      </c>
      <c r="X53" s="4">
        <v>0.20499999999999999</v>
      </c>
      <c r="Y53" s="4">
        <v>0.125</v>
      </c>
      <c r="Z53" s="4">
        <v>0.5</v>
      </c>
      <c r="AA53" s="4">
        <v>0.215</v>
      </c>
      <c r="AB53" s="4">
        <v>0.28999999999999998</v>
      </c>
      <c r="AC53" s="4">
        <v>-2.5000000000000001E-2</v>
      </c>
      <c r="AD53" s="4">
        <v>-3.7499999999999999E-2</v>
      </c>
      <c r="AE53" s="4">
        <v>3.5000000000000001E-3</v>
      </c>
      <c r="AF53" s="4">
        <v>-1.9E-2</v>
      </c>
      <c r="AG53" s="4">
        <v>2.5000000000000001E-3</v>
      </c>
      <c r="AH53" s="4">
        <v>-2.2499999999999999E-2</v>
      </c>
      <c r="AI53" s="4">
        <v>-7.4999999999999997E-2</v>
      </c>
      <c r="AJ53" s="4">
        <v>-6.7500000000000004E-2</v>
      </c>
      <c r="AK53" s="4">
        <v>-0.09</v>
      </c>
      <c r="AL53" s="4">
        <v>-1.4500000000000001E-2</v>
      </c>
      <c r="AM53" s="4">
        <v>-6.6500000000000004E-2</v>
      </c>
      <c r="AN53" s="4">
        <v>-0.115</v>
      </c>
      <c r="AO53" s="4">
        <v>-1.15E-2</v>
      </c>
      <c r="AP53" s="4">
        <v>2.8500000000000001E-2</v>
      </c>
      <c r="AQ53" s="4">
        <v>0.98</v>
      </c>
      <c r="AR53" s="4">
        <v>-4.4999999999999998E-2</v>
      </c>
      <c r="AS53" s="4">
        <v>-0.34</v>
      </c>
      <c r="AT53" s="4">
        <v>-8.5000000000000006E-2</v>
      </c>
      <c r="AU53" s="4">
        <v>-0.13</v>
      </c>
      <c r="AV53" s="4">
        <v>0.308</v>
      </c>
      <c r="AW53" s="4">
        <v>-0.26</v>
      </c>
      <c r="AX53" s="4">
        <v>-0.34</v>
      </c>
      <c r="AY53" s="4">
        <v>0.24</v>
      </c>
      <c r="AZ53" s="4">
        <v>-0.34</v>
      </c>
      <c r="BA53" s="4">
        <v>-0.18049999999999999</v>
      </c>
      <c r="BB53" s="4">
        <v>-6.7500000000000004E-2</v>
      </c>
      <c r="BC53" s="4">
        <v>-0.1205</v>
      </c>
      <c r="BD53" s="4">
        <v>-0.06</v>
      </c>
      <c r="BE53" s="4">
        <v>-0.1105</v>
      </c>
      <c r="BF53" s="4">
        <v>-1.95E-2</v>
      </c>
      <c r="BG53" s="4">
        <v>-0.08</v>
      </c>
      <c r="BH53" s="4">
        <v>-7.4999999999999997E-2</v>
      </c>
      <c r="BI53" s="4">
        <v>-7.4999999999999997E-2</v>
      </c>
      <c r="BJ53" s="4">
        <v>0.15</v>
      </c>
      <c r="BK53" s="4">
        <v>0.23</v>
      </c>
      <c r="BL53" s="4">
        <v>0.20499999999999999</v>
      </c>
      <c r="BM53" s="4">
        <v>0.155</v>
      </c>
      <c r="BN53" s="4">
        <v>0.77</v>
      </c>
      <c r="BO53" s="4">
        <v>0</v>
      </c>
      <c r="BP53" s="4">
        <v>-2.5000000000000001E-2</v>
      </c>
      <c r="BQ53" s="4">
        <v>5.0000000000000001E-3</v>
      </c>
      <c r="BR53" s="4">
        <v>0</v>
      </c>
      <c r="BS53" s="4">
        <v>3.5000000000000003E-2</v>
      </c>
      <c r="BT53" s="4">
        <v>5.0000000000000001E-3</v>
      </c>
      <c r="BU53" s="4">
        <v>5.0000000000000001E-3</v>
      </c>
      <c r="BV53" s="4">
        <v>0.25</v>
      </c>
      <c r="BW53">
        <v>0.02</v>
      </c>
      <c r="BX53">
        <v>3.2000000000000001E-2</v>
      </c>
      <c r="BY53">
        <v>3.2000000000000001E-2</v>
      </c>
      <c r="BZ53">
        <v>0.03</v>
      </c>
    </row>
    <row r="54" spans="3:78" x14ac:dyDescent="0.25">
      <c r="C54" s="173"/>
      <c r="G54" s="66">
        <f t="shared" si="2"/>
        <v>38718</v>
      </c>
      <c r="H54">
        <v>3.7349999999999999</v>
      </c>
      <c r="I54" s="7">
        <v>0.28499999999999998</v>
      </c>
      <c r="J54" s="4">
        <v>4.7810067825002203E-2</v>
      </c>
      <c r="K54" s="4">
        <v>-0.13500000000000001</v>
      </c>
      <c r="L54" s="4">
        <v>-0.155</v>
      </c>
      <c r="M54" s="14">
        <v>1.4999999999999999E-2</v>
      </c>
      <c r="N54" s="14">
        <v>-0.13500000000000001</v>
      </c>
      <c r="O54" s="4">
        <v>2.5000000000000001E-2</v>
      </c>
      <c r="P54" s="4">
        <v>-0.06</v>
      </c>
      <c r="Q54" s="4">
        <v>-0.105</v>
      </c>
      <c r="R54" s="4">
        <v>-0.125</v>
      </c>
      <c r="S54" s="4">
        <v>-0.125</v>
      </c>
      <c r="T54" s="4">
        <v>-0.13500000000000001</v>
      </c>
      <c r="U54" s="4">
        <v>-9.2499999999999999E-2</v>
      </c>
      <c r="V54" s="4">
        <v>-7.0000000000000007E-2</v>
      </c>
      <c r="W54" s="4">
        <v>0.155</v>
      </c>
      <c r="X54" s="4">
        <v>0.20499999999999999</v>
      </c>
      <c r="Y54" s="4">
        <v>0.125</v>
      </c>
      <c r="Z54" s="4">
        <v>0.5</v>
      </c>
      <c r="AA54" s="4">
        <v>0.23499999999999999</v>
      </c>
      <c r="AB54" s="4">
        <v>0.34</v>
      </c>
      <c r="AC54" s="4">
        <v>-2.3E-2</v>
      </c>
      <c r="AD54" s="4">
        <v>-3.7499999999999999E-2</v>
      </c>
      <c r="AE54" s="4">
        <v>3.5000000000000001E-3</v>
      </c>
      <c r="AF54" s="4">
        <v>-1.9E-2</v>
      </c>
      <c r="AG54" s="4">
        <v>2.5000000000000001E-3</v>
      </c>
      <c r="AH54" s="4">
        <v>-2.2499999999999999E-2</v>
      </c>
      <c r="AI54" s="4">
        <v>-7.4999999999999997E-2</v>
      </c>
      <c r="AJ54" s="4">
        <v>-6.7500000000000004E-2</v>
      </c>
      <c r="AK54" s="4">
        <v>-0.09</v>
      </c>
      <c r="AL54" s="4">
        <v>-1.4500000000000001E-2</v>
      </c>
      <c r="AM54" s="4">
        <v>-6.6500000000000004E-2</v>
      </c>
      <c r="AN54" s="4">
        <v>-0.115</v>
      </c>
      <c r="AO54" s="4">
        <v>-1.15E-2</v>
      </c>
      <c r="AP54" s="4">
        <v>2.8500000000000001E-2</v>
      </c>
      <c r="AQ54" s="4">
        <v>1.6</v>
      </c>
      <c r="AR54" s="4">
        <v>-4.7500000000000001E-2</v>
      </c>
      <c r="AS54" s="4">
        <v>-0.34</v>
      </c>
      <c r="AT54" s="4">
        <v>-7.4999999999999997E-2</v>
      </c>
      <c r="AU54" s="4">
        <v>-0.13</v>
      </c>
      <c r="AV54" s="4">
        <v>0.378</v>
      </c>
      <c r="AW54" s="4">
        <v>-0.26</v>
      </c>
      <c r="AX54" s="4">
        <v>-0.34</v>
      </c>
      <c r="AY54" s="4">
        <v>0.24</v>
      </c>
      <c r="AZ54" s="4">
        <v>-0.34</v>
      </c>
      <c r="BA54" s="4">
        <v>-0.19550000000000001</v>
      </c>
      <c r="BB54" s="4">
        <v>-6.5000000000000002E-2</v>
      </c>
      <c r="BC54" s="4">
        <v>-0.13550000000000001</v>
      </c>
      <c r="BD54" s="4">
        <v>-0.06</v>
      </c>
      <c r="BE54" s="4">
        <v>-0.111</v>
      </c>
      <c r="BF54" s="4">
        <v>-1.95E-2</v>
      </c>
      <c r="BG54" s="4">
        <v>-0.08</v>
      </c>
      <c r="BH54" s="4">
        <v>-7.7499999999999999E-2</v>
      </c>
      <c r="BI54" s="4">
        <v>-7.4999999999999997E-2</v>
      </c>
      <c r="BJ54" s="4">
        <v>0.15</v>
      </c>
      <c r="BK54" s="4">
        <v>0.23</v>
      </c>
      <c r="BL54" s="4">
        <v>0.20499999999999999</v>
      </c>
      <c r="BM54" s="4">
        <v>0.155</v>
      </c>
      <c r="BN54" s="4">
        <v>1.04</v>
      </c>
      <c r="BO54" s="4">
        <v>0</v>
      </c>
      <c r="BP54" s="4">
        <v>-2.5000000000000001E-2</v>
      </c>
      <c r="BQ54" s="4">
        <v>5.0000000000000001E-3</v>
      </c>
      <c r="BR54" s="4">
        <v>0</v>
      </c>
      <c r="BS54" s="4">
        <v>3.5000000000000003E-2</v>
      </c>
      <c r="BT54" s="4">
        <v>5.0000000000000001E-3</v>
      </c>
      <c r="BU54" s="4">
        <v>5.0000000000000001E-3</v>
      </c>
      <c r="BV54" s="4">
        <v>0.45</v>
      </c>
      <c r="BW54">
        <v>0.02</v>
      </c>
      <c r="BX54">
        <v>3.2000000000000001E-2</v>
      </c>
      <c r="BY54">
        <v>3.2000000000000001E-2</v>
      </c>
      <c r="BZ54">
        <v>0.03</v>
      </c>
    </row>
    <row r="55" spans="3:78" x14ac:dyDescent="0.25">
      <c r="C55" s="173"/>
      <c r="G55" s="66">
        <f t="shared" si="2"/>
        <v>38749</v>
      </c>
      <c r="H55">
        <v>3.65</v>
      </c>
      <c r="I55" s="7">
        <v>0.28000000000000003</v>
      </c>
      <c r="J55" s="4">
        <v>4.8120638955663403E-2</v>
      </c>
      <c r="K55" s="4">
        <v>-0.1275</v>
      </c>
      <c r="L55" s="4">
        <v>-0.14749999999999999</v>
      </c>
      <c r="M55" s="14">
        <v>0.01</v>
      </c>
      <c r="N55" s="14">
        <v>-0.13500000000000001</v>
      </c>
      <c r="O55" s="4">
        <v>0.02</v>
      </c>
      <c r="P55" s="4">
        <v>-0.06</v>
      </c>
      <c r="Q55" s="4">
        <v>-9.7500000000000003E-2</v>
      </c>
      <c r="R55" s="4">
        <v>-0.11749999999999999</v>
      </c>
      <c r="S55" s="4">
        <v>-0.11749999999999999</v>
      </c>
      <c r="T55" s="4">
        <v>-0.1275</v>
      </c>
      <c r="U55" s="4">
        <v>-9.2499999999999999E-2</v>
      </c>
      <c r="V55" s="4">
        <v>-7.0000000000000007E-2</v>
      </c>
      <c r="W55" s="4">
        <v>0.155</v>
      </c>
      <c r="X55" s="4">
        <v>0.20499999999999999</v>
      </c>
      <c r="Y55" s="4">
        <v>0.125</v>
      </c>
      <c r="Z55" s="4">
        <v>0.5</v>
      </c>
      <c r="AA55" s="4">
        <v>0.23499999999999999</v>
      </c>
      <c r="AB55" s="4">
        <v>0.34</v>
      </c>
      <c r="AC55" s="4">
        <v>-2.3E-2</v>
      </c>
      <c r="AD55" s="4">
        <v>-3.7499999999999999E-2</v>
      </c>
      <c r="AE55" s="4">
        <v>3.5000000000000001E-3</v>
      </c>
      <c r="AF55" s="4">
        <v>-1.9E-2</v>
      </c>
      <c r="AG55" s="4">
        <v>2.5000000000000001E-3</v>
      </c>
      <c r="AH55" s="4">
        <v>-2.2499999999999999E-2</v>
      </c>
      <c r="AI55" s="4">
        <v>-7.4999999999999997E-2</v>
      </c>
      <c r="AJ55" s="4">
        <v>-6.7500000000000004E-2</v>
      </c>
      <c r="AK55" s="4">
        <v>-0.09</v>
      </c>
      <c r="AL55" s="4">
        <v>-1.4500000000000001E-2</v>
      </c>
      <c r="AM55" s="4">
        <v>-6.6500000000000004E-2</v>
      </c>
      <c r="AN55" s="4">
        <v>-0.115</v>
      </c>
      <c r="AO55" s="4">
        <v>-1.15E-2</v>
      </c>
      <c r="AP55" s="4">
        <v>2.8500000000000001E-2</v>
      </c>
      <c r="AQ55" s="4">
        <v>1.6</v>
      </c>
      <c r="AR55" s="4">
        <v>-0.03</v>
      </c>
      <c r="AS55" s="4">
        <v>-0.34</v>
      </c>
      <c r="AT55" s="4">
        <v>-7.4999999999999997E-2</v>
      </c>
      <c r="AU55" s="4">
        <v>-0.13</v>
      </c>
      <c r="AV55" s="4">
        <v>0.248</v>
      </c>
      <c r="AW55" s="4">
        <v>-0.26</v>
      </c>
      <c r="AX55" s="4">
        <v>-0.34</v>
      </c>
      <c r="AY55" s="4">
        <v>0.24</v>
      </c>
      <c r="AZ55" s="4">
        <v>-0.34</v>
      </c>
      <c r="BA55" s="4">
        <v>-0.1855</v>
      </c>
      <c r="BB55" s="4">
        <v>-6.5000000000000002E-2</v>
      </c>
      <c r="BC55" s="4">
        <v>-0.1255</v>
      </c>
      <c r="BD55" s="4">
        <v>-0.06</v>
      </c>
      <c r="BE55" s="4">
        <v>-0.111</v>
      </c>
      <c r="BF55" s="4">
        <v>-1.95E-2</v>
      </c>
      <c r="BG55" s="4">
        <v>-0.08</v>
      </c>
      <c r="BH55" s="4">
        <v>-0.06</v>
      </c>
      <c r="BI55" s="4">
        <v>-7.4999999999999997E-2</v>
      </c>
      <c r="BJ55" s="4">
        <v>0.15</v>
      </c>
      <c r="BK55" s="4">
        <v>0.23</v>
      </c>
      <c r="BL55" s="4">
        <v>0.20499999999999999</v>
      </c>
      <c r="BM55" s="4">
        <v>0.155</v>
      </c>
      <c r="BN55" s="4">
        <v>1.04</v>
      </c>
      <c r="BO55" s="4">
        <v>0</v>
      </c>
      <c r="BP55" s="4">
        <v>-2.5000000000000001E-2</v>
      </c>
      <c r="BQ55" s="4">
        <v>5.0000000000000001E-3</v>
      </c>
      <c r="BR55" s="4">
        <v>0</v>
      </c>
      <c r="BS55" s="4">
        <v>3.5000000000000003E-2</v>
      </c>
      <c r="BT55" s="4">
        <v>5.0000000000000001E-3</v>
      </c>
      <c r="BU55" s="4">
        <v>5.0000000000000001E-3</v>
      </c>
      <c r="BV55" s="4">
        <v>0.45</v>
      </c>
      <c r="BW55">
        <v>0.02</v>
      </c>
      <c r="BX55">
        <v>3.2000000000000001E-2</v>
      </c>
      <c r="BY55">
        <v>3.2000000000000001E-2</v>
      </c>
      <c r="BZ55">
        <v>0.03</v>
      </c>
    </row>
    <row r="56" spans="3:78" x14ac:dyDescent="0.25">
      <c r="C56" s="173"/>
      <c r="G56" s="66">
        <f t="shared" si="2"/>
        <v>38777</v>
      </c>
      <c r="H56">
        <v>3.52</v>
      </c>
      <c r="I56" s="7">
        <v>0.27</v>
      </c>
      <c r="J56" s="4">
        <v>4.84011548433219E-2</v>
      </c>
      <c r="K56" s="4">
        <v>-0.125</v>
      </c>
      <c r="L56" s="4">
        <v>-0.14499999999999999</v>
      </c>
      <c r="M56" s="14">
        <v>-0.01</v>
      </c>
      <c r="N56" s="14">
        <v>-0.13500000000000001</v>
      </c>
      <c r="O56" s="4">
        <v>0</v>
      </c>
      <c r="P56" s="4">
        <v>-0.06</v>
      </c>
      <c r="Q56" s="4">
        <v>-9.5000000000000001E-2</v>
      </c>
      <c r="R56" s="4">
        <v>-0.115</v>
      </c>
      <c r="S56" s="4">
        <v>-0.115</v>
      </c>
      <c r="T56" s="4">
        <v>-0.125</v>
      </c>
      <c r="U56" s="4">
        <v>-9.2499999999999999E-2</v>
      </c>
      <c r="V56" s="4">
        <v>-7.0000000000000007E-2</v>
      </c>
      <c r="W56" s="4">
        <v>0.155</v>
      </c>
      <c r="X56" s="4">
        <v>0.20499999999999999</v>
      </c>
      <c r="Y56" s="4">
        <v>0.125</v>
      </c>
      <c r="Z56" s="4">
        <v>0.5</v>
      </c>
      <c r="AA56" s="4">
        <v>0.19500000000000001</v>
      </c>
      <c r="AB56" s="4">
        <v>0.28999999999999998</v>
      </c>
      <c r="AC56" s="4">
        <v>-2.3E-2</v>
      </c>
      <c r="AD56" s="4">
        <v>-3.7499999999999999E-2</v>
      </c>
      <c r="AE56" s="4">
        <v>1.0999999999999999E-2</v>
      </c>
      <c r="AF56" s="4">
        <v>-1.15E-2</v>
      </c>
      <c r="AG56" s="4">
        <v>2.5000000000000001E-3</v>
      </c>
      <c r="AH56" s="4">
        <v>-2.2499999999999999E-2</v>
      </c>
      <c r="AI56" s="4">
        <v>-7.4999999999999997E-2</v>
      </c>
      <c r="AJ56" s="4">
        <v>-6.7500000000000004E-2</v>
      </c>
      <c r="AK56" s="4">
        <v>-0.09</v>
      </c>
      <c r="AL56" s="4">
        <v>-1.4500000000000001E-2</v>
      </c>
      <c r="AM56" s="4">
        <v>-6.6500000000000004E-2</v>
      </c>
      <c r="AN56" s="4">
        <v>-0.115</v>
      </c>
      <c r="AO56" s="4">
        <v>-1.15E-2</v>
      </c>
      <c r="AP56" s="4">
        <v>2.8500000000000001E-2</v>
      </c>
      <c r="AQ56" s="4">
        <v>0.64</v>
      </c>
      <c r="AR56" s="4">
        <v>-1.7500000000000002E-2</v>
      </c>
      <c r="AS56" s="4">
        <v>-0.34</v>
      </c>
      <c r="AT56" s="4">
        <v>-7.4999999999999997E-2</v>
      </c>
      <c r="AU56" s="4">
        <v>-0.13</v>
      </c>
      <c r="AV56" s="4">
        <v>6.8000000000000005E-2</v>
      </c>
      <c r="AW56" s="4">
        <v>-0.26</v>
      </c>
      <c r="AX56" s="4">
        <v>-0.34</v>
      </c>
      <c r="AY56" s="4">
        <v>0.24</v>
      </c>
      <c r="AZ56" s="4">
        <v>-0.34</v>
      </c>
      <c r="BA56" s="4">
        <v>-0.17549999999999999</v>
      </c>
      <c r="BB56" s="4">
        <v>-6.5000000000000002E-2</v>
      </c>
      <c r="BC56" s="4">
        <v>-0.11550000000000001</v>
      </c>
      <c r="BD56" s="4">
        <v>-0.06</v>
      </c>
      <c r="BE56" s="4">
        <v>-0.111</v>
      </c>
      <c r="BF56" s="4">
        <v>-1.95E-2</v>
      </c>
      <c r="BG56" s="4">
        <v>-0.08</v>
      </c>
      <c r="BH56" s="4">
        <v>-4.7500000000000001E-2</v>
      </c>
      <c r="BI56" s="4">
        <v>-7.4999999999999997E-2</v>
      </c>
      <c r="BJ56" s="4">
        <v>0.15</v>
      </c>
      <c r="BK56" s="4">
        <v>0.23</v>
      </c>
      <c r="BL56" s="4">
        <v>0.20499999999999999</v>
      </c>
      <c r="BM56" s="4">
        <v>0.155</v>
      </c>
      <c r="BN56" s="4">
        <v>0.54</v>
      </c>
      <c r="BO56" s="4">
        <v>0</v>
      </c>
      <c r="BP56" s="4">
        <v>-0.02</v>
      </c>
      <c r="BQ56" s="4">
        <v>5.0000000000000001E-3</v>
      </c>
      <c r="BR56" s="4">
        <v>0</v>
      </c>
      <c r="BS56" s="4">
        <v>3.5000000000000003E-2</v>
      </c>
      <c r="BT56" s="4">
        <v>5.0000000000000001E-3</v>
      </c>
      <c r="BU56" s="4">
        <v>5.0000000000000001E-3</v>
      </c>
      <c r="BV56" s="4">
        <v>0.1</v>
      </c>
      <c r="BW56">
        <v>0.02</v>
      </c>
      <c r="BX56">
        <v>3.2000000000000001E-2</v>
      </c>
      <c r="BY56">
        <v>3.2000000000000001E-2</v>
      </c>
      <c r="BZ56">
        <v>0.03</v>
      </c>
    </row>
    <row r="57" spans="3:78" x14ac:dyDescent="0.25">
      <c r="C57" s="173"/>
      <c r="G57" s="66">
        <f t="shared" si="2"/>
        <v>38808</v>
      </c>
      <c r="H57">
        <v>3.335</v>
      </c>
      <c r="I57" s="7">
        <v>0.25</v>
      </c>
      <c r="J57" s="4">
        <v>4.8711726035327398E-2</v>
      </c>
      <c r="K57" s="4">
        <v>-0.13</v>
      </c>
      <c r="L57" s="4">
        <v>-0.15</v>
      </c>
      <c r="M57" s="14">
        <v>-0.09</v>
      </c>
      <c r="N57" s="14">
        <v>-0.13500000000000001</v>
      </c>
      <c r="O57" s="4">
        <v>-0.09</v>
      </c>
      <c r="P57" s="4">
        <v>-5.7500000000000002E-2</v>
      </c>
      <c r="Q57" s="4">
        <v>-0.1</v>
      </c>
      <c r="R57" s="4">
        <v>-0.12</v>
      </c>
      <c r="S57" s="4">
        <v>-0.12</v>
      </c>
      <c r="T57" s="4">
        <v>-0.13</v>
      </c>
      <c r="U57" s="4">
        <v>-8.2500000000000004E-2</v>
      </c>
      <c r="V57" s="4">
        <v>-6.7500000000000004E-2</v>
      </c>
      <c r="W57" s="4">
        <v>0.125</v>
      </c>
      <c r="X57" s="4">
        <v>0.155</v>
      </c>
      <c r="Y57" s="4">
        <v>0.04</v>
      </c>
      <c r="Z57" s="4">
        <v>0.5</v>
      </c>
      <c r="AA57" s="4">
        <v>0.14499999999999999</v>
      </c>
      <c r="AB57" s="4">
        <v>0.19500000000000001</v>
      </c>
      <c r="AC57" s="4">
        <v>-2.5499999999999998E-2</v>
      </c>
      <c r="AD57" s="4">
        <v>-0.05</v>
      </c>
      <c r="AE57" s="4">
        <v>1.0999999999999999E-2</v>
      </c>
      <c r="AF57" s="4">
        <v>-1.15E-2</v>
      </c>
      <c r="AG57" s="4">
        <v>2.5000000000000001E-3</v>
      </c>
      <c r="AH57" s="4">
        <v>-2.2499999999999999E-2</v>
      </c>
      <c r="AI57" s="4">
        <v>-7.2499999999999995E-2</v>
      </c>
      <c r="AJ57" s="4">
        <v>-6.5000000000000002E-2</v>
      </c>
      <c r="AK57" s="4">
        <v>-8.7499999999999994E-2</v>
      </c>
      <c r="AL57" s="4">
        <v>-1.95E-2</v>
      </c>
      <c r="AM57" s="4">
        <v>-7.1999999999999995E-2</v>
      </c>
      <c r="AN57" s="4">
        <v>-9.7500000000000003E-2</v>
      </c>
      <c r="AO57" s="4">
        <v>-1.7000000000000001E-2</v>
      </c>
      <c r="AP57" s="4">
        <v>2.3E-2</v>
      </c>
      <c r="AQ57" s="4">
        <v>0.38</v>
      </c>
      <c r="AR57" s="4">
        <v>0.02</v>
      </c>
      <c r="AS57" s="4">
        <v>-0.47</v>
      </c>
      <c r="AT57" s="4">
        <v>-7.4999999999999997E-2</v>
      </c>
      <c r="AU57" s="4">
        <v>-0.19500000000000001</v>
      </c>
      <c r="AV57" s="4">
        <v>-0.25</v>
      </c>
      <c r="AW57" s="4">
        <v>-0.39</v>
      </c>
      <c r="AX57" s="4">
        <v>-0.47</v>
      </c>
      <c r="AY57" s="4">
        <v>0.26</v>
      </c>
      <c r="AZ57" s="4">
        <v>-0.47</v>
      </c>
      <c r="BA57" s="4">
        <v>-0.216</v>
      </c>
      <c r="BB57" s="4">
        <v>-6.5000000000000002E-2</v>
      </c>
      <c r="BC57" s="4">
        <v>-0.156</v>
      </c>
      <c r="BD57" s="4">
        <v>-5.7500000000000002E-2</v>
      </c>
      <c r="BE57" s="4">
        <v>-0.13350000000000001</v>
      </c>
      <c r="BF57" s="4">
        <v>-1.95E-2</v>
      </c>
      <c r="BG57" s="4">
        <v>-6.25E-2</v>
      </c>
      <c r="BH57" s="4">
        <v>-0.01</v>
      </c>
      <c r="BI57" s="4">
        <v>-7.2499999999999995E-2</v>
      </c>
      <c r="BJ57" s="4">
        <v>0.06</v>
      </c>
      <c r="BK57" s="4">
        <v>0.14499999999999999</v>
      </c>
      <c r="BL57" s="4">
        <v>0.155</v>
      </c>
      <c r="BM57" s="4">
        <v>0.125</v>
      </c>
      <c r="BN57" s="4">
        <v>0.36</v>
      </c>
      <c r="BO57" s="4">
        <v>0</v>
      </c>
      <c r="BP57" s="4">
        <v>-1.4999999999999999E-2</v>
      </c>
      <c r="BQ57" s="4">
        <v>5.0000000000000001E-3</v>
      </c>
      <c r="BR57" s="4">
        <v>-0.01</v>
      </c>
      <c r="BS57" s="4">
        <v>0.02</v>
      </c>
      <c r="BT57" s="4">
        <v>5.0000000000000001E-3</v>
      </c>
      <c r="BU57" s="4">
        <v>2.5000000000000001E-3</v>
      </c>
      <c r="BV57" s="4">
        <v>0.02</v>
      </c>
      <c r="BW57">
        <v>5.0000000000000001E-3</v>
      </c>
      <c r="BX57">
        <v>3.2000000000000001E-2</v>
      </c>
      <c r="BY57">
        <v>3.2000000000000001E-2</v>
      </c>
      <c r="BZ57">
        <v>0.03</v>
      </c>
    </row>
    <row r="58" spans="3:78" x14ac:dyDescent="0.25">
      <c r="C58" s="173"/>
      <c r="G58" s="66">
        <f t="shared" si="2"/>
        <v>38838</v>
      </c>
      <c r="H58">
        <v>3.33</v>
      </c>
      <c r="I58" s="7">
        <v>0.245</v>
      </c>
      <c r="J58" s="4">
        <v>4.9012278832467601E-2</v>
      </c>
      <c r="K58" s="4">
        <v>-0.13</v>
      </c>
      <c r="L58" s="4">
        <v>-0.15</v>
      </c>
      <c r="M58" s="14">
        <v>-0.09</v>
      </c>
      <c r="N58" s="14">
        <v>-0.13500000000000001</v>
      </c>
      <c r="O58" s="4">
        <v>-0.09</v>
      </c>
      <c r="P58" s="4">
        <v>-5.7500000000000002E-2</v>
      </c>
      <c r="Q58" s="4">
        <v>-0.1</v>
      </c>
      <c r="R58" s="4">
        <v>-0.12</v>
      </c>
      <c r="S58" s="4">
        <v>-0.12</v>
      </c>
      <c r="T58" s="4">
        <v>-0.13</v>
      </c>
      <c r="U58" s="4">
        <v>-8.2500000000000004E-2</v>
      </c>
      <c r="V58" s="4">
        <v>-6.7500000000000004E-2</v>
      </c>
      <c r="W58" s="4">
        <v>0.125</v>
      </c>
      <c r="X58" s="4">
        <v>0.155</v>
      </c>
      <c r="Y58" s="4">
        <v>0.04</v>
      </c>
      <c r="Z58" s="4">
        <v>0.5</v>
      </c>
      <c r="AA58" s="4">
        <v>0.125</v>
      </c>
      <c r="AB58" s="4">
        <v>0.13500000000000001</v>
      </c>
      <c r="AC58" s="4">
        <v>-2.5499999999999998E-2</v>
      </c>
      <c r="AD58" s="4">
        <v>-0.05</v>
      </c>
      <c r="AE58" s="4">
        <v>1.35E-2</v>
      </c>
      <c r="AF58" s="4">
        <v>-8.9999999999999993E-3</v>
      </c>
      <c r="AG58" s="4">
        <v>2.5000000000000001E-3</v>
      </c>
      <c r="AH58" s="4">
        <v>-2.2499999999999999E-2</v>
      </c>
      <c r="AI58" s="4">
        <v>-7.2499999999999995E-2</v>
      </c>
      <c r="AJ58" s="4">
        <v>-6.5000000000000002E-2</v>
      </c>
      <c r="AK58" s="4">
        <v>-8.7499999999999994E-2</v>
      </c>
      <c r="AL58" s="4">
        <v>-1.95E-2</v>
      </c>
      <c r="AM58" s="4">
        <v>-7.1999999999999995E-2</v>
      </c>
      <c r="AN58" s="4">
        <v>-9.7500000000000003E-2</v>
      </c>
      <c r="AO58" s="4">
        <v>-1.7000000000000001E-2</v>
      </c>
      <c r="AP58" s="4">
        <v>2.3E-2</v>
      </c>
      <c r="AQ58" s="4">
        <v>0.33</v>
      </c>
      <c r="AR58" s="4">
        <v>0.02</v>
      </c>
      <c r="AS58" s="4">
        <v>-0.47</v>
      </c>
      <c r="AT58" s="4">
        <v>-7.4999999999999997E-2</v>
      </c>
      <c r="AU58" s="4">
        <v>-0.19500000000000001</v>
      </c>
      <c r="AV58" s="4">
        <v>-0.25</v>
      </c>
      <c r="AW58" s="4">
        <v>-0.39</v>
      </c>
      <c r="AX58" s="4">
        <v>-0.47</v>
      </c>
      <c r="AY58" s="4">
        <v>0.26</v>
      </c>
      <c r="AZ58" s="4">
        <v>-0.47</v>
      </c>
      <c r="BA58" s="4">
        <v>-0.19350000000000001</v>
      </c>
      <c r="BB58" s="4">
        <v>-6.5000000000000002E-2</v>
      </c>
      <c r="BC58" s="4">
        <v>-0.13350000000000001</v>
      </c>
      <c r="BD58" s="4">
        <v>-5.7500000000000002E-2</v>
      </c>
      <c r="BE58" s="4">
        <v>-0.126</v>
      </c>
      <c r="BF58" s="4">
        <v>-1.95E-2</v>
      </c>
      <c r="BG58" s="4">
        <v>-6.25E-2</v>
      </c>
      <c r="BH58" s="4">
        <v>-0.01</v>
      </c>
      <c r="BI58" s="4">
        <v>-7.2499999999999995E-2</v>
      </c>
      <c r="BJ58" s="4">
        <v>0.06</v>
      </c>
      <c r="BK58" s="4">
        <v>0.14499999999999999</v>
      </c>
      <c r="BL58" s="4">
        <v>0.155</v>
      </c>
      <c r="BM58" s="4">
        <v>0.125</v>
      </c>
      <c r="BN58" s="4">
        <v>0.32500000000000001</v>
      </c>
      <c r="BO58" s="4">
        <v>0</v>
      </c>
      <c r="BP58" s="4">
        <v>-1.4999999999999999E-2</v>
      </c>
      <c r="BQ58" s="4">
        <v>5.0000000000000001E-3</v>
      </c>
      <c r="BR58" s="4">
        <v>-0.01</v>
      </c>
      <c r="BS58" s="4">
        <v>0.02</v>
      </c>
      <c r="BT58" s="4">
        <v>5.0000000000000001E-3</v>
      </c>
      <c r="BU58" s="4">
        <v>2.5000000000000001E-3</v>
      </c>
      <c r="BV58" s="4">
        <v>0.02</v>
      </c>
      <c r="BW58">
        <v>5.0000000000000001E-3</v>
      </c>
      <c r="BX58">
        <v>3.2000000000000001E-2</v>
      </c>
      <c r="BY58">
        <v>3.2000000000000001E-2</v>
      </c>
      <c r="BZ58">
        <v>0.03</v>
      </c>
    </row>
    <row r="59" spans="3:78" x14ac:dyDescent="0.25">
      <c r="C59" s="173"/>
      <c r="G59" s="66">
        <f t="shared" si="2"/>
        <v>38869</v>
      </c>
      <c r="H59">
        <v>3.3650000000000002</v>
      </c>
      <c r="I59" s="7">
        <v>0.2475</v>
      </c>
      <c r="J59" s="4">
        <v>4.9322850087879302E-2</v>
      </c>
      <c r="K59" s="4">
        <v>-0.13</v>
      </c>
      <c r="L59" s="4">
        <v>-0.15</v>
      </c>
      <c r="M59" s="14">
        <v>-0.09</v>
      </c>
      <c r="N59" s="14">
        <v>-0.13500000000000001</v>
      </c>
      <c r="O59" s="4">
        <v>-0.09</v>
      </c>
      <c r="P59" s="4">
        <v>-5.7500000000000002E-2</v>
      </c>
      <c r="Q59" s="4">
        <v>-0.1</v>
      </c>
      <c r="R59" s="4">
        <v>-0.12</v>
      </c>
      <c r="S59" s="4">
        <v>-0.12</v>
      </c>
      <c r="T59" s="4">
        <v>-0.13</v>
      </c>
      <c r="U59" s="4">
        <v>-8.2500000000000004E-2</v>
      </c>
      <c r="V59" s="4">
        <v>-6.7500000000000004E-2</v>
      </c>
      <c r="W59" s="4">
        <v>0.125</v>
      </c>
      <c r="X59" s="4">
        <v>0.155</v>
      </c>
      <c r="Y59" s="4">
        <v>0.04</v>
      </c>
      <c r="Z59" s="4">
        <v>0.5</v>
      </c>
      <c r="AA59" s="4">
        <v>0.14499999999999999</v>
      </c>
      <c r="AB59" s="4">
        <v>0.16500000000000001</v>
      </c>
      <c r="AC59" s="4">
        <v>-2.5499999999999998E-2</v>
      </c>
      <c r="AD59" s="4">
        <v>-4.7500000000000001E-2</v>
      </c>
      <c r="AE59" s="4">
        <v>1.35E-2</v>
      </c>
      <c r="AF59" s="4">
        <v>-8.9999999999999993E-3</v>
      </c>
      <c r="AG59" s="4">
        <v>2.5000000000000001E-3</v>
      </c>
      <c r="AH59" s="4">
        <v>-2.2499999999999999E-2</v>
      </c>
      <c r="AI59" s="4">
        <v>-7.2499999999999995E-2</v>
      </c>
      <c r="AJ59" s="4">
        <v>-6.5000000000000002E-2</v>
      </c>
      <c r="AK59" s="4">
        <v>-8.7499999999999994E-2</v>
      </c>
      <c r="AL59" s="4">
        <v>-1.95E-2</v>
      </c>
      <c r="AM59" s="4">
        <v>-7.1999999999999995E-2</v>
      </c>
      <c r="AN59" s="4">
        <v>-9.7500000000000003E-2</v>
      </c>
      <c r="AO59" s="4">
        <v>-1.7000000000000001E-2</v>
      </c>
      <c r="AP59" s="4">
        <v>2.3E-2</v>
      </c>
      <c r="AQ59" s="4">
        <v>0.37</v>
      </c>
      <c r="AR59" s="4">
        <v>2.5000000000000001E-2</v>
      </c>
      <c r="AS59" s="4">
        <v>-0.47</v>
      </c>
      <c r="AT59" s="4">
        <v>-7.4999999999999997E-2</v>
      </c>
      <c r="AU59" s="4">
        <v>-0.19500000000000001</v>
      </c>
      <c r="AV59" s="4">
        <v>-0.25</v>
      </c>
      <c r="AW59" s="4">
        <v>-0.39</v>
      </c>
      <c r="AX59" s="4">
        <v>-0.47</v>
      </c>
      <c r="AY59" s="4">
        <v>0.26</v>
      </c>
      <c r="AZ59" s="4">
        <v>-0.47</v>
      </c>
      <c r="BA59" s="4">
        <v>-0.14099999999999999</v>
      </c>
      <c r="BB59" s="4">
        <v>-6.5000000000000002E-2</v>
      </c>
      <c r="BC59" s="4">
        <v>-8.1000000000000003E-2</v>
      </c>
      <c r="BD59" s="4">
        <v>-5.7500000000000002E-2</v>
      </c>
      <c r="BE59" s="4">
        <v>-8.3500000000000005E-2</v>
      </c>
      <c r="BF59" s="4">
        <v>-1.95E-2</v>
      </c>
      <c r="BG59" s="4">
        <v>-6.25E-2</v>
      </c>
      <c r="BH59" s="4">
        <v>-5.0000000000000001E-3</v>
      </c>
      <c r="BI59" s="4">
        <v>-7.2499999999999995E-2</v>
      </c>
      <c r="BJ59" s="4">
        <v>0.06</v>
      </c>
      <c r="BK59" s="4">
        <v>0.14499999999999999</v>
      </c>
      <c r="BL59" s="4">
        <v>0.155</v>
      </c>
      <c r="BM59" s="4">
        <v>0.125</v>
      </c>
      <c r="BN59" s="4">
        <v>0.33500000000000002</v>
      </c>
      <c r="BO59" s="4">
        <v>0</v>
      </c>
      <c r="BP59" s="4">
        <v>-1.4999999999999999E-2</v>
      </c>
      <c r="BQ59" s="4">
        <v>5.0000000000000001E-3</v>
      </c>
      <c r="BR59" s="4">
        <v>-0.01</v>
      </c>
      <c r="BS59" s="4">
        <v>0.02</v>
      </c>
      <c r="BT59" s="4">
        <v>5.0000000000000001E-3</v>
      </c>
      <c r="BU59" s="4">
        <v>2.5000000000000001E-3</v>
      </c>
      <c r="BV59" s="4">
        <v>3.5000000000000003E-2</v>
      </c>
      <c r="BW59">
        <v>5.0000000000000001E-3</v>
      </c>
      <c r="BX59">
        <v>3.2000000000000001E-2</v>
      </c>
      <c r="BY59">
        <v>3.2000000000000001E-2</v>
      </c>
      <c r="BZ59">
        <v>0.03</v>
      </c>
    </row>
    <row r="60" spans="3:78" x14ac:dyDescent="0.25">
      <c r="C60" s="173"/>
      <c r="G60" s="66">
        <f t="shared" si="2"/>
        <v>38899</v>
      </c>
      <c r="H60">
        <v>3.4049999999999998</v>
      </c>
      <c r="I60" s="7">
        <v>0.2475</v>
      </c>
      <c r="J60" s="4">
        <v>4.962340294637E-2</v>
      </c>
      <c r="K60" s="4">
        <v>-0.13</v>
      </c>
      <c r="L60" s="4">
        <v>-0.15</v>
      </c>
      <c r="M60" s="14">
        <v>-0.09</v>
      </c>
      <c r="N60" s="14">
        <v>-0.13500000000000001</v>
      </c>
      <c r="O60" s="4">
        <v>-0.09</v>
      </c>
      <c r="P60" s="4">
        <v>-5.7500000000000002E-2</v>
      </c>
      <c r="Q60" s="4">
        <v>-0.1</v>
      </c>
      <c r="R60" s="4">
        <v>-0.12</v>
      </c>
      <c r="S60" s="4">
        <v>-0.12</v>
      </c>
      <c r="T60" s="4">
        <v>-0.13</v>
      </c>
      <c r="U60" s="4">
        <v>-8.2500000000000004E-2</v>
      </c>
      <c r="V60" s="4">
        <v>-6.7500000000000004E-2</v>
      </c>
      <c r="W60" s="4">
        <v>0.125</v>
      </c>
      <c r="X60" s="4">
        <v>0.155</v>
      </c>
      <c r="Y60" s="4">
        <v>0.04</v>
      </c>
      <c r="Z60" s="4">
        <v>0.5</v>
      </c>
      <c r="AA60" s="4">
        <v>0.15</v>
      </c>
      <c r="AB60" s="4">
        <v>0.20499999999999999</v>
      </c>
      <c r="AC60" s="4">
        <v>-2.5499999999999998E-2</v>
      </c>
      <c r="AD60" s="4">
        <v>-4.7500000000000001E-2</v>
      </c>
      <c r="AE60" s="4">
        <v>1.35E-2</v>
      </c>
      <c r="AF60" s="4">
        <v>-8.9999999999999993E-3</v>
      </c>
      <c r="AG60" s="4">
        <v>2.5000000000000001E-3</v>
      </c>
      <c r="AH60" s="4">
        <v>-2.2499999999999999E-2</v>
      </c>
      <c r="AI60" s="4">
        <v>-7.2499999999999995E-2</v>
      </c>
      <c r="AJ60" s="4">
        <v>-6.5000000000000002E-2</v>
      </c>
      <c r="AK60" s="4">
        <v>-8.7499999999999994E-2</v>
      </c>
      <c r="AL60" s="4">
        <v>-1.95E-2</v>
      </c>
      <c r="AM60" s="4">
        <v>-7.1999999999999995E-2</v>
      </c>
      <c r="AN60" s="4">
        <v>-9.7500000000000003E-2</v>
      </c>
      <c r="AO60" s="4">
        <v>-1.7000000000000001E-2</v>
      </c>
      <c r="AP60" s="4">
        <v>2.3E-2</v>
      </c>
      <c r="AQ60" s="4">
        <v>0.41</v>
      </c>
      <c r="AR60" s="4">
        <v>2.75E-2</v>
      </c>
      <c r="AS60" s="4">
        <v>-0.47</v>
      </c>
      <c r="AT60" s="4">
        <v>-7.4999999999999997E-2</v>
      </c>
      <c r="AU60" s="4">
        <v>-0.19500000000000001</v>
      </c>
      <c r="AV60" s="4">
        <v>-0.25</v>
      </c>
      <c r="AW60" s="4">
        <v>-0.39</v>
      </c>
      <c r="AX60" s="4">
        <v>-0.47</v>
      </c>
      <c r="AY60" s="4">
        <v>0.26</v>
      </c>
      <c r="AZ60" s="4">
        <v>-0.47</v>
      </c>
      <c r="BA60" s="4">
        <v>-0.151</v>
      </c>
      <c r="BB60" s="4">
        <v>-6.5000000000000002E-2</v>
      </c>
      <c r="BC60" s="4">
        <v>-9.0999999999999998E-2</v>
      </c>
      <c r="BD60" s="4">
        <v>-5.7500000000000002E-2</v>
      </c>
      <c r="BE60" s="4">
        <v>-8.1000000000000003E-2</v>
      </c>
      <c r="BF60" s="4">
        <v>-1.95E-2</v>
      </c>
      <c r="BG60" s="4">
        <v>-6.25E-2</v>
      </c>
      <c r="BH60" s="4">
        <v>-2.5000000000000001E-3</v>
      </c>
      <c r="BI60" s="4">
        <v>-7.2499999999999995E-2</v>
      </c>
      <c r="BJ60" s="4">
        <v>0.06</v>
      </c>
      <c r="BK60" s="4">
        <v>0.14499999999999999</v>
      </c>
      <c r="BL60" s="4">
        <v>0.155</v>
      </c>
      <c r="BM60" s="4">
        <v>0.125</v>
      </c>
      <c r="BN60" s="4">
        <v>0.35</v>
      </c>
      <c r="BO60" s="4">
        <v>0</v>
      </c>
      <c r="BP60" s="4">
        <v>-0.01</v>
      </c>
      <c r="BQ60" s="4">
        <v>5.0000000000000001E-3</v>
      </c>
      <c r="BR60" s="4">
        <v>-0.01</v>
      </c>
      <c r="BS60" s="4">
        <v>0.02</v>
      </c>
      <c r="BT60" s="4">
        <v>5.0000000000000001E-3</v>
      </c>
      <c r="BU60" s="4">
        <v>2.5000000000000001E-3</v>
      </c>
      <c r="BV60" s="4">
        <v>3.5000000000000003E-2</v>
      </c>
      <c r="BW60">
        <v>5.0000000000000001E-3</v>
      </c>
      <c r="BX60">
        <v>3.2000000000000001E-2</v>
      </c>
      <c r="BY60">
        <v>3.2000000000000001E-2</v>
      </c>
      <c r="BZ60">
        <v>0.03</v>
      </c>
    </row>
    <row r="61" spans="3:78" x14ac:dyDescent="0.25">
      <c r="C61" s="173"/>
      <c r="G61" s="66">
        <f t="shared" si="2"/>
        <v>38930</v>
      </c>
      <c r="H61">
        <v>3.4449999999999998</v>
      </c>
      <c r="I61" s="7">
        <v>0.2475</v>
      </c>
      <c r="J61" s="4">
        <v>4.9933974265168303E-2</v>
      </c>
      <c r="K61" s="4">
        <v>-0.13</v>
      </c>
      <c r="L61" s="4">
        <v>-0.15</v>
      </c>
      <c r="M61" s="14">
        <v>-0.09</v>
      </c>
      <c r="N61" s="14">
        <v>-0.13500000000000001</v>
      </c>
      <c r="O61" s="4">
        <v>-0.09</v>
      </c>
      <c r="P61" s="4">
        <v>-5.7500000000000002E-2</v>
      </c>
      <c r="Q61" s="4">
        <v>-0.1</v>
      </c>
      <c r="R61" s="4">
        <v>-0.12</v>
      </c>
      <c r="S61" s="4">
        <v>-0.12</v>
      </c>
      <c r="T61" s="4">
        <v>-0.13</v>
      </c>
      <c r="U61" s="4">
        <v>-8.2500000000000004E-2</v>
      </c>
      <c r="V61" s="4">
        <v>-6.7500000000000004E-2</v>
      </c>
      <c r="W61" s="4">
        <v>0.125</v>
      </c>
      <c r="X61" s="4">
        <v>0.155</v>
      </c>
      <c r="Y61" s="4">
        <v>0.04</v>
      </c>
      <c r="Z61" s="4">
        <v>0.5</v>
      </c>
      <c r="AA61" s="4">
        <v>0.15</v>
      </c>
      <c r="AB61" s="4">
        <v>0.20499999999999999</v>
      </c>
      <c r="AC61" s="4">
        <v>-2.5499999999999998E-2</v>
      </c>
      <c r="AD61" s="4">
        <v>-4.7500000000000001E-2</v>
      </c>
      <c r="AE61" s="4">
        <v>8.5000000000000006E-3</v>
      </c>
      <c r="AF61" s="4">
        <v>-1.4E-2</v>
      </c>
      <c r="AG61" s="4">
        <v>2.5000000000000001E-3</v>
      </c>
      <c r="AH61" s="4">
        <v>-2.2499999999999999E-2</v>
      </c>
      <c r="AI61" s="4">
        <v>-7.2499999999999995E-2</v>
      </c>
      <c r="AJ61" s="4">
        <v>-6.5000000000000002E-2</v>
      </c>
      <c r="AK61" s="4">
        <v>-8.7499999999999994E-2</v>
      </c>
      <c r="AL61" s="4">
        <v>-1.95E-2</v>
      </c>
      <c r="AM61" s="4">
        <v>-7.1999999999999995E-2</v>
      </c>
      <c r="AN61" s="4">
        <v>-9.7500000000000003E-2</v>
      </c>
      <c r="AO61" s="4">
        <v>-1.7000000000000001E-2</v>
      </c>
      <c r="AP61" s="4">
        <v>2.3E-2</v>
      </c>
      <c r="AQ61" s="4">
        <v>0.41</v>
      </c>
      <c r="AR61" s="4">
        <v>0.03</v>
      </c>
      <c r="AS61" s="4">
        <v>-0.47</v>
      </c>
      <c r="AT61" s="4">
        <v>-7.4999999999999997E-2</v>
      </c>
      <c r="AU61" s="4">
        <v>-0.19500000000000001</v>
      </c>
      <c r="AV61" s="4">
        <v>-0.25</v>
      </c>
      <c r="AW61" s="4">
        <v>-0.39</v>
      </c>
      <c r="AX61" s="4">
        <v>-0.47</v>
      </c>
      <c r="AY61" s="4">
        <v>0.26</v>
      </c>
      <c r="AZ61" s="4">
        <v>-0.47</v>
      </c>
      <c r="BA61" s="4">
        <v>-0.14599999999999999</v>
      </c>
      <c r="BB61" s="4">
        <v>-6.5000000000000002E-2</v>
      </c>
      <c r="BC61" s="4">
        <v>-8.5999999999999993E-2</v>
      </c>
      <c r="BD61" s="4">
        <v>-5.7500000000000002E-2</v>
      </c>
      <c r="BE61" s="4">
        <v>-7.85E-2</v>
      </c>
      <c r="BF61" s="4">
        <v>-1.95E-2</v>
      </c>
      <c r="BG61" s="4">
        <v>-6.25E-2</v>
      </c>
      <c r="BH61" s="4">
        <v>0</v>
      </c>
      <c r="BI61" s="4">
        <v>-7.2499999999999995E-2</v>
      </c>
      <c r="BJ61" s="4">
        <v>0.06</v>
      </c>
      <c r="BK61" s="4">
        <v>0.14499999999999999</v>
      </c>
      <c r="BL61" s="4">
        <v>0.155</v>
      </c>
      <c r="BM61" s="4">
        <v>0.125</v>
      </c>
      <c r="BN61" s="4">
        <v>0.35</v>
      </c>
      <c r="BO61" s="4">
        <v>0</v>
      </c>
      <c r="BP61" s="4">
        <v>-0.01</v>
      </c>
      <c r="BQ61" s="4">
        <v>5.0000000000000001E-3</v>
      </c>
      <c r="BR61" s="4">
        <v>-0.01</v>
      </c>
      <c r="BS61" s="4">
        <v>0.02</v>
      </c>
      <c r="BT61" s="4">
        <v>5.0000000000000001E-3</v>
      </c>
      <c r="BU61" s="4">
        <v>2.5000000000000001E-3</v>
      </c>
      <c r="BV61" s="4">
        <v>0.01</v>
      </c>
      <c r="BW61">
        <v>5.0000000000000001E-3</v>
      </c>
      <c r="BX61">
        <v>3.2000000000000001E-2</v>
      </c>
      <c r="BY61">
        <v>3.2000000000000001E-2</v>
      </c>
      <c r="BZ61">
        <v>0.03</v>
      </c>
    </row>
    <row r="62" spans="3:78" x14ac:dyDescent="0.25">
      <c r="C62" s="173"/>
      <c r="G62" s="66">
        <f t="shared" si="2"/>
        <v>38961</v>
      </c>
      <c r="H62">
        <v>3.44</v>
      </c>
      <c r="I62" s="7">
        <v>0.2475</v>
      </c>
      <c r="J62" s="4">
        <v>5.0244545616172399E-2</v>
      </c>
      <c r="K62" s="4">
        <v>-0.13</v>
      </c>
      <c r="L62" s="4">
        <v>-0.15</v>
      </c>
      <c r="M62" s="14">
        <v>-0.09</v>
      </c>
      <c r="N62" s="14">
        <v>-0.13500000000000001</v>
      </c>
      <c r="O62" s="4">
        <v>-0.09</v>
      </c>
      <c r="P62" s="4">
        <v>-5.7500000000000002E-2</v>
      </c>
      <c r="Q62" s="4">
        <v>-0.1</v>
      </c>
      <c r="R62" s="4">
        <v>-0.12</v>
      </c>
      <c r="S62" s="4">
        <v>-0.12</v>
      </c>
      <c r="T62" s="4">
        <v>-0.13</v>
      </c>
      <c r="U62" s="4">
        <v>-8.2500000000000004E-2</v>
      </c>
      <c r="V62" s="4">
        <v>-6.7500000000000004E-2</v>
      </c>
      <c r="W62" s="4">
        <v>0.125</v>
      </c>
      <c r="X62" s="4">
        <v>0.155</v>
      </c>
      <c r="Y62" s="4">
        <v>0.04</v>
      </c>
      <c r="Z62" s="4">
        <v>0.5</v>
      </c>
      <c r="AA62" s="4">
        <v>0.125</v>
      </c>
      <c r="AB62" s="4">
        <v>0.14499999999999999</v>
      </c>
      <c r="AC62" s="4">
        <v>-2.5499999999999998E-2</v>
      </c>
      <c r="AD62" s="4">
        <v>-5.2499999999999998E-2</v>
      </c>
      <c r="AE62" s="4">
        <v>8.5000000000000006E-3</v>
      </c>
      <c r="AF62" s="4">
        <v>-1.4E-2</v>
      </c>
      <c r="AG62" s="4">
        <v>2.5000000000000001E-3</v>
      </c>
      <c r="AH62" s="4">
        <v>-2.2499999999999999E-2</v>
      </c>
      <c r="AI62" s="4">
        <v>-7.2499999999999995E-2</v>
      </c>
      <c r="AJ62" s="4">
        <v>-6.5000000000000002E-2</v>
      </c>
      <c r="AK62" s="4">
        <v>-8.7499999999999994E-2</v>
      </c>
      <c r="AL62" s="4">
        <v>-1.95E-2</v>
      </c>
      <c r="AM62" s="4">
        <v>-7.1999999999999995E-2</v>
      </c>
      <c r="AN62" s="4">
        <v>-9.7500000000000003E-2</v>
      </c>
      <c r="AO62" s="4">
        <v>-1.7000000000000001E-2</v>
      </c>
      <c r="AP62" s="4">
        <v>2.3E-2</v>
      </c>
      <c r="AQ62" s="4">
        <v>0.36</v>
      </c>
      <c r="AR62" s="4">
        <v>2.2499999999999999E-2</v>
      </c>
      <c r="AS62" s="4">
        <v>-0.47</v>
      </c>
      <c r="AT62" s="4">
        <v>-7.4999999999999997E-2</v>
      </c>
      <c r="AU62" s="4">
        <v>-0.19500000000000001</v>
      </c>
      <c r="AV62" s="4">
        <v>-0.25</v>
      </c>
      <c r="AW62" s="4">
        <v>-0.39</v>
      </c>
      <c r="AX62" s="4">
        <v>-0.47</v>
      </c>
      <c r="AY62" s="4">
        <v>0.26</v>
      </c>
      <c r="AZ62" s="4">
        <v>-0.47</v>
      </c>
      <c r="BA62" s="4">
        <v>-0.156</v>
      </c>
      <c r="BB62" s="4">
        <v>-6.5000000000000002E-2</v>
      </c>
      <c r="BC62" s="4">
        <v>-9.6000000000000002E-2</v>
      </c>
      <c r="BD62" s="4">
        <v>-5.7500000000000002E-2</v>
      </c>
      <c r="BE62" s="4">
        <v>-8.3500000000000005E-2</v>
      </c>
      <c r="BF62" s="4">
        <v>-1.95E-2</v>
      </c>
      <c r="BG62" s="4">
        <v>-6.25E-2</v>
      </c>
      <c r="BH62" s="4">
        <v>-7.4999999999999997E-3</v>
      </c>
      <c r="BI62" s="4">
        <v>-7.2499999999999995E-2</v>
      </c>
      <c r="BJ62" s="4">
        <v>0.06</v>
      </c>
      <c r="BK62" s="4">
        <v>0.14499999999999999</v>
      </c>
      <c r="BL62" s="4">
        <v>0.155</v>
      </c>
      <c r="BM62" s="4">
        <v>0.125</v>
      </c>
      <c r="BN62" s="4">
        <v>0.315</v>
      </c>
      <c r="BO62" s="4">
        <v>0</v>
      </c>
      <c r="BP62" s="4">
        <v>-0.01</v>
      </c>
      <c r="BQ62" s="4">
        <v>5.0000000000000001E-3</v>
      </c>
      <c r="BR62" s="4">
        <v>-0.01</v>
      </c>
      <c r="BS62" s="4">
        <v>0.02</v>
      </c>
      <c r="BT62" s="4">
        <v>5.0000000000000001E-3</v>
      </c>
      <c r="BU62" s="4">
        <v>2.5000000000000001E-3</v>
      </c>
      <c r="BV62" s="4">
        <v>0.01</v>
      </c>
      <c r="BW62">
        <v>5.0000000000000001E-3</v>
      </c>
      <c r="BX62">
        <v>3.2000000000000001E-2</v>
      </c>
      <c r="BY62">
        <v>3.2000000000000001E-2</v>
      </c>
      <c r="BZ62">
        <v>0.03</v>
      </c>
    </row>
    <row r="63" spans="3:78" x14ac:dyDescent="0.25">
      <c r="C63" s="173"/>
      <c r="G63" s="66">
        <f t="shared" si="2"/>
        <v>38991</v>
      </c>
      <c r="H63">
        <v>3.4649999999999999</v>
      </c>
      <c r="I63" s="7">
        <v>0.2475</v>
      </c>
      <c r="J63" s="4">
        <v>5.0545098567158497E-2</v>
      </c>
      <c r="K63" s="4">
        <v>-0.13</v>
      </c>
      <c r="L63" s="4">
        <v>-0.15</v>
      </c>
      <c r="M63" s="14">
        <v>-0.09</v>
      </c>
      <c r="N63" s="14">
        <v>-0.13500000000000001</v>
      </c>
      <c r="O63" s="4">
        <v>-0.09</v>
      </c>
      <c r="P63" s="4">
        <v>-5.7500000000000002E-2</v>
      </c>
      <c r="Q63" s="4">
        <v>-0.1</v>
      </c>
      <c r="R63" s="4">
        <v>-0.12</v>
      </c>
      <c r="S63" s="4">
        <v>-0.12</v>
      </c>
      <c r="T63" s="4">
        <v>-0.13</v>
      </c>
      <c r="U63" s="4">
        <v>-8.2500000000000004E-2</v>
      </c>
      <c r="V63" s="4">
        <v>-6.7500000000000004E-2</v>
      </c>
      <c r="W63" s="4">
        <v>0.125</v>
      </c>
      <c r="X63" s="4">
        <v>0.155</v>
      </c>
      <c r="Y63" s="4">
        <v>0.04</v>
      </c>
      <c r="Z63" s="4">
        <v>0.5</v>
      </c>
      <c r="AA63" s="4">
        <v>0.14499999999999999</v>
      </c>
      <c r="AB63" s="4">
        <v>0.17499999999999999</v>
      </c>
      <c r="AC63" s="4">
        <v>-2.5499999999999998E-2</v>
      </c>
      <c r="AD63" s="4">
        <v>-5.2499999999999998E-2</v>
      </c>
      <c r="AE63" s="4">
        <v>3.5000000000000001E-3</v>
      </c>
      <c r="AF63" s="4">
        <v>-1.9E-2</v>
      </c>
      <c r="AG63" s="4">
        <v>2.5000000000000001E-3</v>
      </c>
      <c r="AH63" s="4">
        <v>-2.2499999999999999E-2</v>
      </c>
      <c r="AI63" s="4">
        <v>-7.2499999999999995E-2</v>
      </c>
      <c r="AJ63" s="4">
        <v>-6.5000000000000002E-2</v>
      </c>
      <c r="AK63" s="4">
        <v>-8.7499999999999994E-2</v>
      </c>
      <c r="AL63" s="4">
        <v>-1.95E-2</v>
      </c>
      <c r="AM63" s="4">
        <v>-7.1999999999999995E-2</v>
      </c>
      <c r="AN63" s="4">
        <v>-9.7500000000000003E-2</v>
      </c>
      <c r="AO63" s="4">
        <v>-1.7000000000000001E-2</v>
      </c>
      <c r="AP63" s="4">
        <v>2.3E-2</v>
      </c>
      <c r="AQ63" s="4">
        <v>0.4</v>
      </c>
      <c r="AR63" s="4">
        <v>1.2500000000000001E-2</v>
      </c>
      <c r="AS63" s="4">
        <v>-0.47</v>
      </c>
      <c r="AT63" s="4">
        <v>-7.4999999999999997E-2</v>
      </c>
      <c r="AU63" s="4">
        <v>-0.19500000000000001</v>
      </c>
      <c r="AV63" s="4">
        <v>-0.25</v>
      </c>
      <c r="AW63" s="4">
        <v>-0.39</v>
      </c>
      <c r="AX63" s="4">
        <v>-0.47</v>
      </c>
      <c r="AY63" s="4">
        <v>0.26</v>
      </c>
      <c r="AZ63" s="4">
        <v>-0.47</v>
      </c>
      <c r="BA63" s="4">
        <v>-0.14349999999999999</v>
      </c>
      <c r="BB63" s="4">
        <v>-6.5000000000000002E-2</v>
      </c>
      <c r="BC63" s="4">
        <v>-8.3500000000000005E-2</v>
      </c>
      <c r="BD63" s="4">
        <v>-5.7500000000000002E-2</v>
      </c>
      <c r="BE63" s="4">
        <v>-8.5999999999999993E-2</v>
      </c>
      <c r="BF63" s="4">
        <v>-1.95E-2</v>
      </c>
      <c r="BG63" s="4">
        <v>-6.25E-2</v>
      </c>
      <c r="BH63" s="4">
        <v>-1.7500000000000002E-2</v>
      </c>
      <c r="BI63" s="4">
        <v>-7.2499999999999995E-2</v>
      </c>
      <c r="BJ63" s="4">
        <v>0.06</v>
      </c>
      <c r="BK63" s="4">
        <v>0.14499999999999999</v>
      </c>
      <c r="BL63" s="4">
        <v>0.155</v>
      </c>
      <c r="BM63" s="4">
        <v>0.125</v>
      </c>
      <c r="BN63" s="4">
        <v>0.36</v>
      </c>
      <c r="BO63" s="4">
        <v>0</v>
      </c>
      <c r="BP63" s="4">
        <v>-1.4999999999999999E-2</v>
      </c>
      <c r="BQ63" s="4">
        <v>5.0000000000000001E-3</v>
      </c>
      <c r="BR63" s="4">
        <v>-0.01</v>
      </c>
      <c r="BS63" s="4">
        <v>0.02</v>
      </c>
      <c r="BT63" s="4">
        <v>5.0000000000000001E-3</v>
      </c>
      <c r="BU63" s="4">
        <v>2.5000000000000001E-3</v>
      </c>
      <c r="BV63" s="4">
        <v>0.01</v>
      </c>
      <c r="BW63">
        <v>5.0000000000000001E-3</v>
      </c>
      <c r="BX63">
        <v>3.2000000000000001E-2</v>
      </c>
      <c r="BY63">
        <v>3.2000000000000001E-2</v>
      </c>
      <c r="BZ63">
        <v>0.03</v>
      </c>
    </row>
    <row r="64" spans="3:78" x14ac:dyDescent="0.25">
      <c r="C64" s="173"/>
      <c r="G64" s="66">
        <f t="shared" si="2"/>
        <v>39022</v>
      </c>
      <c r="H64">
        <v>3.617</v>
      </c>
      <c r="I64" s="7">
        <v>0.2475</v>
      </c>
      <c r="J64" s="4">
        <v>5.0855669981520801E-2</v>
      </c>
      <c r="K64" s="4">
        <v>-0.13</v>
      </c>
      <c r="L64" s="4">
        <v>-0.15</v>
      </c>
      <c r="M64" s="14">
        <v>-0.01</v>
      </c>
      <c r="N64" s="14">
        <v>-0.13500000000000001</v>
      </c>
      <c r="O64" s="4">
        <v>0</v>
      </c>
      <c r="P64" s="4">
        <v>-5.7500000000000002E-2</v>
      </c>
      <c r="Q64" s="4">
        <v>-0.1</v>
      </c>
      <c r="R64" s="4">
        <v>-0.12</v>
      </c>
      <c r="S64" s="4">
        <v>-0.12</v>
      </c>
      <c r="T64" s="4">
        <v>-0.13</v>
      </c>
      <c r="U64" s="4">
        <v>-0.09</v>
      </c>
      <c r="V64" s="4">
        <v>-6.7500000000000004E-2</v>
      </c>
      <c r="W64" s="4">
        <v>0.155</v>
      </c>
      <c r="X64" s="4">
        <v>0.20499999999999999</v>
      </c>
      <c r="Y64" s="4">
        <v>0.13</v>
      </c>
      <c r="Z64" s="4">
        <v>0.5</v>
      </c>
      <c r="AA64" s="4">
        <v>0.19500000000000001</v>
      </c>
      <c r="AB64" s="4">
        <v>0.21</v>
      </c>
      <c r="AC64" s="4">
        <v>-2.3E-2</v>
      </c>
      <c r="AD64" s="4">
        <v>-3.5000000000000003E-2</v>
      </c>
      <c r="AE64" s="4">
        <v>4.4999999999999997E-3</v>
      </c>
      <c r="AF64" s="4">
        <v>-1.55E-2</v>
      </c>
      <c r="AG64" s="4">
        <v>2.5000000000000001E-3</v>
      </c>
      <c r="AH64" s="4">
        <v>-2.2499999999999999E-2</v>
      </c>
      <c r="AI64" s="4">
        <v>-7.4999999999999997E-2</v>
      </c>
      <c r="AJ64" s="4">
        <v>-6.7500000000000004E-2</v>
      </c>
      <c r="AK64" s="4">
        <v>-0.09</v>
      </c>
      <c r="AL64" s="4">
        <v>-1.6E-2</v>
      </c>
      <c r="AM64" s="4">
        <v>-6.6000000000000003E-2</v>
      </c>
      <c r="AN64" s="4">
        <v>-0.1125</v>
      </c>
      <c r="AO64" s="4">
        <v>-1.0999999999999999E-2</v>
      </c>
      <c r="AP64" s="4">
        <v>2.9000000000000001E-2</v>
      </c>
      <c r="AQ64" s="4">
        <v>0.65</v>
      </c>
      <c r="AR64" s="4">
        <v>-2.2499999999999999E-2</v>
      </c>
      <c r="AS64" s="4">
        <v>-0.34</v>
      </c>
      <c r="AT64" s="4">
        <v>-7.4999999999999997E-2</v>
      </c>
      <c r="AU64" s="4">
        <v>-0.13</v>
      </c>
      <c r="AV64" s="4">
        <v>0.248</v>
      </c>
      <c r="AW64" s="4">
        <v>-0.26</v>
      </c>
      <c r="AX64" s="4">
        <v>-0.34</v>
      </c>
      <c r="AY64" s="4">
        <v>0.24</v>
      </c>
      <c r="AZ64" s="4">
        <v>-0.34</v>
      </c>
      <c r="BA64" s="4">
        <v>-0.151</v>
      </c>
      <c r="BB64" s="4">
        <v>-6.5000000000000002E-2</v>
      </c>
      <c r="BC64" s="4">
        <v>-9.0999999999999998E-2</v>
      </c>
      <c r="BD64" s="4">
        <v>-5.7500000000000002E-2</v>
      </c>
      <c r="BE64" s="4">
        <v>-8.1000000000000003E-2</v>
      </c>
      <c r="BF64" s="4">
        <v>-2.1000000000000001E-2</v>
      </c>
      <c r="BG64" s="4">
        <v>-7.7499999999999999E-2</v>
      </c>
      <c r="BH64" s="4">
        <v>-5.2499999999999998E-2</v>
      </c>
      <c r="BI64" s="4">
        <v>-7.4999999999999997E-2</v>
      </c>
      <c r="BJ64" s="4">
        <v>0.15</v>
      </c>
      <c r="BK64" s="4">
        <v>0.23499999999999999</v>
      </c>
      <c r="BL64" s="4">
        <v>0.20499999999999999</v>
      </c>
      <c r="BM64" s="4">
        <v>0.155</v>
      </c>
      <c r="BN64" s="4">
        <v>0.46</v>
      </c>
      <c r="BO64" s="4">
        <v>0</v>
      </c>
      <c r="BP64" s="4">
        <v>-0.02</v>
      </c>
      <c r="BQ64" s="4">
        <v>5.0000000000000001E-3</v>
      </c>
      <c r="BR64" s="4">
        <v>0</v>
      </c>
      <c r="BS64" s="4">
        <v>3.5000000000000003E-2</v>
      </c>
      <c r="BT64" s="4">
        <v>5.0000000000000001E-3</v>
      </c>
      <c r="BU64" s="4">
        <v>5.0000000000000001E-3</v>
      </c>
      <c r="BV64" s="4">
        <v>5.5E-2</v>
      </c>
      <c r="BW64">
        <v>0.02</v>
      </c>
      <c r="BX64">
        <v>3.4000000000000002E-2</v>
      </c>
      <c r="BY64">
        <v>3.4000000000000002E-2</v>
      </c>
      <c r="BZ64">
        <v>0.03</v>
      </c>
    </row>
    <row r="65" spans="3:78" x14ac:dyDescent="0.25">
      <c r="C65" s="173"/>
      <c r="G65" s="66">
        <f t="shared" si="2"/>
        <v>39052</v>
      </c>
      <c r="H65">
        <v>3.76</v>
      </c>
      <c r="I65" s="7">
        <v>0.2475</v>
      </c>
      <c r="J65" s="4">
        <v>5.1156222993812103E-2</v>
      </c>
      <c r="K65" s="4">
        <v>-0.13250000000000001</v>
      </c>
      <c r="L65" s="4">
        <v>-0.1525</v>
      </c>
      <c r="M65" s="14">
        <v>-5.0000000000000001E-3</v>
      </c>
      <c r="N65" s="14">
        <v>-0.13500000000000001</v>
      </c>
      <c r="O65" s="4">
        <v>5.0000000000000001E-3</v>
      </c>
      <c r="P65" s="4">
        <v>-5.7500000000000002E-2</v>
      </c>
      <c r="Q65" s="4">
        <v>-0.10249999999999999</v>
      </c>
      <c r="R65" s="4">
        <v>-0.1225</v>
      </c>
      <c r="S65" s="4">
        <v>-0.1225</v>
      </c>
      <c r="T65" s="4">
        <v>-0.13250000000000001</v>
      </c>
      <c r="U65" s="4">
        <v>-0.09</v>
      </c>
      <c r="V65" s="4">
        <v>-6.7500000000000004E-2</v>
      </c>
      <c r="W65" s="4">
        <v>0.155</v>
      </c>
      <c r="X65" s="4">
        <v>0.20499999999999999</v>
      </c>
      <c r="Y65" s="4">
        <v>0.13</v>
      </c>
      <c r="Z65" s="4">
        <v>0.5</v>
      </c>
      <c r="AA65" s="4">
        <v>0.215</v>
      </c>
      <c r="AB65" s="4">
        <v>0.28999999999999998</v>
      </c>
      <c r="AC65" s="4">
        <v>-2.3E-2</v>
      </c>
      <c r="AD65" s="4">
        <v>-3.5000000000000003E-2</v>
      </c>
      <c r="AE65" s="4">
        <v>4.4999999999999997E-3</v>
      </c>
      <c r="AF65" s="4">
        <v>-1.55E-2</v>
      </c>
      <c r="AG65" s="4">
        <v>2.5000000000000001E-3</v>
      </c>
      <c r="AH65" s="4">
        <v>-2.2499999999999999E-2</v>
      </c>
      <c r="AI65" s="4">
        <v>-7.4999999999999997E-2</v>
      </c>
      <c r="AJ65" s="4">
        <v>-6.5500000000000003E-2</v>
      </c>
      <c r="AK65" s="4">
        <v>-8.7999999999999995E-2</v>
      </c>
      <c r="AL65" s="4">
        <v>-1.35E-2</v>
      </c>
      <c r="AM65" s="4">
        <v>-6.6000000000000003E-2</v>
      </c>
      <c r="AN65" s="4">
        <v>-0.1125</v>
      </c>
      <c r="AO65" s="4">
        <v>-1.0999999999999999E-2</v>
      </c>
      <c r="AP65" s="4">
        <v>2.9000000000000001E-2</v>
      </c>
      <c r="AQ65" s="4">
        <v>0.98</v>
      </c>
      <c r="AR65" s="4">
        <v>-4.4999999999999998E-2</v>
      </c>
      <c r="AS65" s="4">
        <v>-0.34</v>
      </c>
      <c r="AT65" s="4">
        <v>-7.4999999999999997E-2</v>
      </c>
      <c r="AU65" s="4">
        <v>-0.13</v>
      </c>
      <c r="AV65" s="4">
        <v>0.308</v>
      </c>
      <c r="AW65" s="4">
        <v>-0.26</v>
      </c>
      <c r="AX65" s="4">
        <v>-0.34</v>
      </c>
      <c r="AY65" s="4">
        <v>0.24</v>
      </c>
      <c r="AZ65" s="4">
        <v>-0.34</v>
      </c>
      <c r="BA65" s="4">
        <v>-0.17849999999999999</v>
      </c>
      <c r="BB65" s="4">
        <v>-6.5000000000000002E-2</v>
      </c>
      <c r="BC65" s="4">
        <v>-0.11849999999999999</v>
      </c>
      <c r="BD65" s="4">
        <v>-5.7500000000000002E-2</v>
      </c>
      <c r="BE65" s="4">
        <v>-0.1085</v>
      </c>
      <c r="BF65" s="4">
        <v>-1.8499999999999999E-2</v>
      </c>
      <c r="BG65" s="4">
        <v>-7.7499999999999999E-2</v>
      </c>
      <c r="BH65" s="4">
        <v>-7.4999999999999997E-2</v>
      </c>
      <c r="BI65" s="4">
        <v>-7.4999999999999997E-2</v>
      </c>
      <c r="BJ65" s="4">
        <v>0.15</v>
      </c>
      <c r="BK65" s="4">
        <v>0.23499999999999999</v>
      </c>
      <c r="BL65" s="4">
        <v>0.20499999999999999</v>
      </c>
      <c r="BM65" s="4">
        <v>0.155</v>
      </c>
      <c r="BN65" s="4">
        <v>0.77</v>
      </c>
      <c r="BO65" s="4">
        <v>0</v>
      </c>
      <c r="BP65" s="4">
        <v>-2.5000000000000001E-2</v>
      </c>
      <c r="BQ65" s="4">
        <v>5.0000000000000001E-3</v>
      </c>
      <c r="BR65" s="4">
        <v>0</v>
      </c>
      <c r="BS65" s="4">
        <v>3.5000000000000003E-2</v>
      </c>
      <c r="BT65" s="4">
        <v>5.0000000000000001E-3</v>
      </c>
      <c r="BU65" s="4">
        <v>5.0000000000000001E-3</v>
      </c>
      <c r="BV65" s="4">
        <v>0.25</v>
      </c>
      <c r="BW65">
        <v>0.02</v>
      </c>
      <c r="BX65">
        <v>3.4000000000000002E-2</v>
      </c>
      <c r="BY65">
        <v>3.4000000000000002E-2</v>
      </c>
      <c r="BZ65">
        <v>0.03</v>
      </c>
    </row>
    <row r="66" spans="3:78" x14ac:dyDescent="0.25">
      <c r="C66" s="173"/>
      <c r="G66" s="66">
        <f t="shared" si="2"/>
        <v>39083</v>
      </c>
      <c r="H66">
        <v>3.8125</v>
      </c>
      <c r="I66" s="7">
        <v>0.2475</v>
      </c>
      <c r="J66" s="4">
        <v>5.1391857633718001E-2</v>
      </c>
      <c r="K66" s="4">
        <v>-0.13500000000000001</v>
      </c>
      <c r="L66" s="4">
        <v>-0.155</v>
      </c>
      <c r="M66" s="14">
        <v>1.4999999999999999E-2</v>
      </c>
      <c r="N66" s="14">
        <v>-0.13</v>
      </c>
      <c r="O66" s="4">
        <v>2.5000000000000001E-2</v>
      </c>
      <c r="P66" s="4">
        <v>-5.7500000000000002E-2</v>
      </c>
      <c r="Q66" s="4">
        <v>-0.105</v>
      </c>
      <c r="R66" s="4">
        <v>-0.125</v>
      </c>
      <c r="S66" s="4">
        <v>-0.125</v>
      </c>
      <c r="T66" s="4">
        <v>-0.13500000000000001</v>
      </c>
      <c r="U66" s="4">
        <v>-0.09</v>
      </c>
      <c r="V66" s="4">
        <v>-6.7500000000000004E-2</v>
      </c>
      <c r="W66" s="4">
        <v>0.155</v>
      </c>
      <c r="X66" s="4">
        <v>0.20499999999999999</v>
      </c>
      <c r="Y66" s="4">
        <v>0.13</v>
      </c>
      <c r="Z66" s="4">
        <v>0.5</v>
      </c>
      <c r="AA66" s="4">
        <v>0.23499999999999999</v>
      </c>
      <c r="AB66" s="4">
        <v>0.34</v>
      </c>
      <c r="AC66" s="4">
        <v>-2.1000000000000001E-2</v>
      </c>
      <c r="AD66" s="4">
        <v>-3.5000000000000003E-2</v>
      </c>
      <c r="AE66" s="4">
        <v>4.4999999999999997E-3</v>
      </c>
      <c r="AF66" s="4">
        <v>-1.55E-2</v>
      </c>
      <c r="AG66" s="4">
        <v>2.5000000000000001E-3</v>
      </c>
      <c r="AH66" s="4">
        <v>-2.2499999999999999E-2</v>
      </c>
      <c r="AI66" s="4">
        <v>-7.4999999999999997E-2</v>
      </c>
      <c r="AJ66" s="4">
        <v>-6.5500000000000003E-2</v>
      </c>
      <c r="AK66" s="4">
        <v>-8.7999999999999995E-2</v>
      </c>
      <c r="AL66" s="4">
        <v>-1.35E-2</v>
      </c>
      <c r="AM66" s="4">
        <v>-6.6000000000000003E-2</v>
      </c>
      <c r="AN66" s="4">
        <v>-0.1125</v>
      </c>
      <c r="AO66" s="4">
        <v>-1.0999999999999999E-2</v>
      </c>
      <c r="AP66" s="4">
        <v>2.9000000000000001E-2</v>
      </c>
      <c r="AQ66" s="4">
        <v>1.6</v>
      </c>
      <c r="AR66" s="4">
        <v>-4.7500000000000001E-2</v>
      </c>
      <c r="AS66" s="4">
        <v>-0.34</v>
      </c>
      <c r="AT66" s="4">
        <v>-7.0000000000000007E-2</v>
      </c>
      <c r="AU66" s="4">
        <v>-0.13</v>
      </c>
      <c r="AV66" s="4">
        <v>0.378</v>
      </c>
      <c r="AW66" s="4">
        <v>-0.26</v>
      </c>
      <c r="AX66" s="4">
        <v>-0.34</v>
      </c>
      <c r="AY66" s="4">
        <v>0.24</v>
      </c>
      <c r="AZ66" s="4">
        <v>-0.34</v>
      </c>
      <c r="BA66" s="4">
        <v>-0.19350000000000001</v>
      </c>
      <c r="BB66" s="4">
        <v>-0.06</v>
      </c>
      <c r="BC66" s="4">
        <v>-0.13350000000000001</v>
      </c>
      <c r="BD66" s="4">
        <v>-5.7500000000000002E-2</v>
      </c>
      <c r="BE66" s="4">
        <v>-0.109</v>
      </c>
      <c r="BF66" s="4">
        <v>-1.8499999999999999E-2</v>
      </c>
      <c r="BG66" s="4">
        <v>-7.7499999999999999E-2</v>
      </c>
      <c r="BH66" s="4">
        <v>-7.7499999999999999E-2</v>
      </c>
      <c r="BI66" s="4">
        <v>-7.4999999999999997E-2</v>
      </c>
      <c r="BJ66" s="4">
        <v>0.15</v>
      </c>
      <c r="BK66" s="4">
        <v>0.23499999999999999</v>
      </c>
      <c r="BL66" s="4">
        <v>0.20499999999999999</v>
      </c>
      <c r="BM66" s="4">
        <v>0.155</v>
      </c>
      <c r="BN66" s="4">
        <v>1.04</v>
      </c>
      <c r="BO66" s="4">
        <v>2.5000000000000001E-3</v>
      </c>
      <c r="BP66" s="4">
        <v>-2.5000000000000001E-2</v>
      </c>
      <c r="BQ66" s="4">
        <v>5.0000000000000001E-3</v>
      </c>
      <c r="BR66" s="4">
        <v>0</v>
      </c>
      <c r="BS66" s="4">
        <v>3.5000000000000003E-2</v>
      </c>
      <c r="BT66" s="4">
        <v>5.0000000000000001E-3</v>
      </c>
      <c r="BU66" s="4">
        <v>5.0000000000000001E-3</v>
      </c>
      <c r="BV66" s="4">
        <v>0.45</v>
      </c>
      <c r="BW66">
        <v>0.02</v>
      </c>
      <c r="BX66">
        <v>3.4000000000000002E-2</v>
      </c>
      <c r="BY66">
        <v>3.4000000000000002E-2</v>
      </c>
      <c r="BZ66">
        <v>0.03</v>
      </c>
    </row>
    <row r="67" spans="3:78" x14ac:dyDescent="0.25">
      <c r="C67" s="173"/>
      <c r="G67" s="66">
        <f t="shared" si="2"/>
        <v>39114</v>
      </c>
      <c r="H67">
        <v>3.7275</v>
      </c>
      <c r="I67" s="7">
        <v>0.24249999999999999</v>
      </c>
      <c r="J67" s="4">
        <v>5.1573371239542101E-2</v>
      </c>
      <c r="K67" s="4">
        <v>-0.1275</v>
      </c>
      <c r="L67" s="4">
        <v>-0.14749999999999999</v>
      </c>
      <c r="M67" s="14">
        <v>0.01</v>
      </c>
      <c r="N67" s="14">
        <v>-0.13</v>
      </c>
      <c r="O67" s="4">
        <v>0.02</v>
      </c>
      <c r="P67" s="4">
        <v>-5.7500000000000002E-2</v>
      </c>
      <c r="Q67" s="4">
        <v>-9.7500000000000003E-2</v>
      </c>
      <c r="R67" s="4">
        <v>-0.11749999999999999</v>
      </c>
      <c r="S67" s="4">
        <v>-0.11749999999999999</v>
      </c>
      <c r="T67" s="4">
        <v>-0.1275</v>
      </c>
      <c r="U67" s="4">
        <v>-0.09</v>
      </c>
      <c r="V67" s="4">
        <v>-6.7500000000000004E-2</v>
      </c>
      <c r="W67" s="4">
        <v>0.155</v>
      </c>
      <c r="X67" s="4">
        <v>0.20499999999999999</v>
      </c>
      <c r="Y67" s="4">
        <v>0.13</v>
      </c>
      <c r="Z67" s="4">
        <v>0.5</v>
      </c>
      <c r="AA67" s="4">
        <v>0.23499999999999999</v>
      </c>
      <c r="AB67" s="4">
        <v>0.34</v>
      </c>
      <c r="AC67" s="4">
        <v>-2.1000000000000001E-2</v>
      </c>
      <c r="AD67" s="4">
        <v>-3.5000000000000003E-2</v>
      </c>
      <c r="AE67" s="4">
        <v>4.4999999999999997E-3</v>
      </c>
      <c r="AF67" s="4">
        <v>-1.55E-2</v>
      </c>
      <c r="AG67" s="4">
        <v>2.5000000000000001E-3</v>
      </c>
      <c r="AH67" s="4">
        <v>-2.2499999999999999E-2</v>
      </c>
      <c r="AI67" s="4">
        <v>-7.4999999999999997E-2</v>
      </c>
      <c r="AJ67" s="4">
        <v>-6.5500000000000003E-2</v>
      </c>
      <c r="AK67" s="4">
        <v>-8.7999999999999995E-2</v>
      </c>
      <c r="AL67" s="4">
        <v>-1.35E-2</v>
      </c>
      <c r="AM67" s="4">
        <v>-6.6000000000000003E-2</v>
      </c>
      <c r="AN67" s="4">
        <v>-0.1125</v>
      </c>
      <c r="AO67" s="4">
        <v>-1.0999999999999999E-2</v>
      </c>
      <c r="AP67" s="4">
        <v>2.9000000000000001E-2</v>
      </c>
      <c r="AQ67" s="4">
        <v>1.6</v>
      </c>
      <c r="AR67" s="4">
        <v>-0.03</v>
      </c>
      <c r="AS67" s="4">
        <v>-0.34</v>
      </c>
      <c r="AT67" s="4">
        <v>-7.0000000000000007E-2</v>
      </c>
      <c r="AU67" s="4">
        <v>-0.13</v>
      </c>
      <c r="AV67" s="4">
        <v>0.248</v>
      </c>
      <c r="AW67" s="4">
        <v>-0.26</v>
      </c>
      <c r="AX67" s="4">
        <v>-0.34</v>
      </c>
      <c r="AY67" s="4">
        <v>0.24</v>
      </c>
      <c r="AZ67" s="4">
        <v>-0.34</v>
      </c>
      <c r="BA67" s="4">
        <v>-0.1835</v>
      </c>
      <c r="BB67" s="4">
        <v>-0.06</v>
      </c>
      <c r="BC67" s="4">
        <v>-0.1235</v>
      </c>
      <c r="BD67" s="4">
        <v>-5.7500000000000002E-2</v>
      </c>
      <c r="BE67" s="4">
        <v>-0.109</v>
      </c>
      <c r="BF67" s="4">
        <v>-1.8499999999999999E-2</v>
      </c>
      <c r="BG67" s="4">
        <v>-7.7499999999999999E-2</v>
      </c>
      <c r="BH67" s="4">
        <v>-0.06</v>
      </c>
      <c r="BI67" s="4">
        <v>-7.4999999999999997E-2</v>
      </c>
      <c r="BJ67" s="4">
        <v>0.15</v>
      </c>
      <c r="BK67" s="4">
        <v>0.23499999999999999</v>
      </c>
      <c r="BL67" s="4">
        <v>0.20499999999999999</v>
      </c>
      <c r="BM67" s="4">
        <v>0.155</v>
      </c>
      <c r="BN67" s="4">
        <v>1.04</v>
      </c>
      <c r="BO67" s="4">
        <v>2.5000000000000001E-3</v>
      </c>
      <c r="BP67" s="4">
        <v>-2.5000000000000001E-2</v>
      </c>
      <c r="BQ67" s="4">
        <v>5.0000000000000001E-3</v>
      </c>
      <c r="BR67" s="4">
        <v>0</v>
      </c>
      <c r="BS67" s="4">
        <v>3.5000000000000003E-2</v>
      </c>
      <c r="BT67" s="4">
        <v>5.0000000000000001E-3</v>
      </c>
      <c r="BU67" s="4">
        <v>5.0000000000000001E-3</v>
      </c>
      <c r="BV67" s="4">
        <v>0.45</v>
      </c>
      <c r="BW67">
        <v>0.02</v>
      </c>
      <c r="BX67">
        <v>3.4000000000000002E-2</v>
      </c>
      <c r="BY67">
        <v>3.4000000000000002E-2</v>
      </c>
      <c r="BZ67">
        <v>0.03</v>
      </c>
    </row>
    <row r="68" spans="3:78" x14ac:dyDescent="0.25">
      <c r="C68" s="173"/>
      <c r="G68" s="66">
        <f t="shared" si="2"/>
        <v>39142</v>
      </c>
      <c r="H68">
        <v>3.5975000000000001</v>
      </c>
      <c r="I68" s="7">
        <v>0.24</v>
      </c>
      <c r="J68" s="4">
        <v>5.17373190219916E-2</v>
      </c>
      <c r="K68" s="4">
        <v>-0.125</v>
      </c>
      <c r="L68" s="4">
        <v>-0.14499999999999999</v>
      </c>
      <c r="M68" s="14">
        <v>-0.01</v>
      </c>
      <c r="N68" s="14">
        <v>-0.13</v>
      </c>
      <c r="O68" s="4">
        <v>0</v>
      </c>
      <c r="P68" s="4">
        <v>-5.7500000000000002E-2</v>
      </c>
      <c r="Q68" s="4">
        <v>-9.5000000000000001E-2</v>
      </c>
      <c r="R68" s="4">
        <v>-0.115</v>
      </c>
      <c r="S68" s="4">
        <v>-0.115</v>
      </c>
      <c r="T68" s="4">
        <v>-0.125</v>
      </c>
      <c r="U68" s="4">
        <v>-0.09</v>
      </c>
      <c r="V68" s="4">
        <v>-6.7500000000000004E-2</v>
      </c>
      <c r="W68" s="4">
        <v>0.155</v>
      </c>
      <c r="X68" s="4">
        <v>0.20499999999999999</v>
      </c>
      <c r="Y68" s="4">
        <v>0.13</v>
      </c>
      <c r="Z68" s="4">
        <v>0.5</v>
      </c>
      <c r="AA68" s="4">
        <v>0.19500000000000001</v>
      </c>
      <c r="AB68" s="4">
        <v>0.28999999999999998</v>
      </c>
      <c r="AC68" s="4">
        <v>-2.1000000000000001E-2</v>
      </c>
      <c r="AD68" s="4">
        <v>-3.5000000000000003E-2</v>
      </c>
      <c r="AE68" s="4">
        <v>1.2E-2</v>
      </c>
      <c r="AF68" s="4">
        <v>-8.0000000000000002E-3</v>
      </c>
      <c r="AG68" s="4">
        <v>2.5000000000000001E-3</v>
      </c>
      <c r="AH68" s="4">
        <v>-2.2499999999999999E-2</v>
      </c>
      <c r="AI68" s="4">
        <v>-7.4999999999999997E-2</v>
      </c>
      <c r="AJ68" s="4">
        <v>-6.5500000000000003E-2</v>
      </c>
      <c r="AK68" s="4">
        <v>-8.7999999999999995E-2</v>
      </c>
      <c r="AL68" s="4">
        <v>-1.35E-2</v>
      </c>
      <c r="AM68" s="4">
        <v>-6.6000000000000003E-2</v>
      </c>
      <c r="AN68" s="4">
        <v>-0.1125</v>
      </c>
      <c r="AO68" s="4">
        <v>-1.0999999999999999E-2</v>
      </c>
      <c r="AP68" s="4">
        <v>2.9000000000000001E-2</v>
      </c>
      <c r="AQ68" s="4">
        <v>0.64</v>
      </c>
      <c r="AR68" s="4">
        <v>-1.7500000000000002E-2</v>
      </c>
      <c r="AS68" s="4">
        <v>-0.34</v>
      </c>
      <c r="AT68" s="4">
        <v>-7.0000000000000007E-2</v>
      </c>
      <c r="AU68" s="4">
        <v>-0.13</v>
      </c>
      <c r="AV68" s="4">
        <v>6.8000000000000005E-2</v>
      </c>
      <c r="AW68" s="4">
        <v>-0.26</v>
      </c>
      <c r="AX68" s="4">
        <v>-0.34</v>
      </c>
      <c r="AY68" s="4">
        <v>0.24</v>
      </c>
      <c r="AZ68" s="4">
        <v>-0.34</v>
      </c>
      <c r="BA68" s="4">
        <v>-0.17349999999999999</v>
      </c>
      <c r="BB68" s="4">
        <v>-0.06</v>
      </c>
      <c r="BC68" s="4">
        <v>-0.1135</v>
      </c>
      <c r="BD68" s="4">
        <v>-5.7500000000000002E-2</v>
      </c>
      <c r="BE68" s="4">
        <v>-0.109</v>
      </c>
      <c r="BF68" s="4">
        <v>-1.8499999999999999E-2</v>
      </c>
      <c r="BG68" s="4">
        <v>-7.7499999999999999E-2</v>
      </c>
      <c r="BH68" s="4">
        <v>-4.7500000000000001E-2</v>
      </c>
      <c r="BI68" s="4">
        <v>-7.4999999999999997E-2</v>
      </c>
      <c r="BJ68" s="4">
        <v>0.15</v>
      </c>
      <c r="BK68" s="4">
        <v>0.23499999999999999</v>
      </c>
      <c r="BL68" s="4">
        <v>0.20499999999999999</v>
      </c>
      <c r="BM68" s="4">
        <v>0.155</v>
      </c>
      <c r="BN68" s="4">
        <v>0.54</v>
      </c>
      <c r="BO68" s="4">
        <v>2.5000000000000001E-3</v>
      </c>
      <c r="BP68" s="4">
        <v>-0.02</v>
      </c>
      <c r="BQ68" s="4">
        <v>5.0000000000000001E-3</v>
      </c>
      <c r="BR68" s="4">
        <v>0</v>
      </c>
      <c r="BS68" s="4">
        <v>3.5000000000000003E-2</v>
      </c>
      <c r="BT68" s="4">
        <v>5.0000000000000001E-3</v>
      </c>
      <c r="BU68" s="4">
        <v>5.0000000000000001E-3</v>
      </c>
      <c r="BV68" s="4">
        <v>0.1</v>
      </c>
      <c r="BW68">
        <v>0.02</v>
      </c>
      <c r="BX68">
        <v>3.4000000000000002E-2</v>
      </c>
      <c r="BY68">
        <v>3.4000000000000002E-2</v>
      </c>
      <c r="BZ68">
        <v>0.03</v>
      </c>
    </row>
    <row r="69" spans="3:78" x14ac:dyDescent="0.25">
      <c r="C69" s="173"/>
      <c r="G69" s="66">
        <f t="shared" si="2"/>
        <v>39173</v>
      </c>
      <c r="H69">
        <v>3.4125000000000001</v>
      </c>
      <c r="I69" s="7">
        <v>0.24</v>
      </c>
      <c r="J69" s="4">
        <v>5.1918832648734502E-2</v>
      </c>
      <c r="K69" s="4">
        <v>-0.13</v>
      </c>
      <c r="L69" s="4">
        <v>-0.15</v>
      </c>
      <c r="M69" s="14">
        <v>-0.09</v>
      </c>
      <c r="N69" s="14">
        <v>-0.13</v>
      </c>
      <c r="O69" s="4">
        <v>-0.09</v>
      </c>
      <c r="P69" s="4">
        <v>-5.5E-2</v>
      </c>
      <c r="Q69" s="4">
        <v>-7.4999999999999997E-2</v>
      </c>
      <c r="R69" s="4">
        <v>-0.12</v>
      </c>
      <c r="S69" s="4">
        <v>-0.12</v>
      </c>
      <c r="T69" s="4">
        <v>-0.13</v>
      </c>
      <c r="U69" s="4">
        <v>-0.08</v>
      </c>
      <c r="V69" s="4">
        <v>-6.5000000000000002E-2</v>
      </c>
      <c r="W69" s="4">
        <v>0.125</v>
      </c>
      <c r="X69" s="4">
        <v>0.155</v>
      </c>
      <c r="Y69" s="4">
        <v>0.04</v>
      </c>
      <c r="Z69" s="4">
        <v>0.5</v>
      </c>
      <c r="AA69" s="4">
        <v>0.14499999999999999</v>
      </c>
      <c r="AB69" s="4">
        <v>0.19500000000000001</v>
      </c>
      <c r="AC69" s="4">
        <v>-2.35E-2</v>
      </c>
      <c r="AD69" s="4">
        <v>-0.05</v>
      </c>
      <c r="AE69" s="4">
        <v>1.2E-2</v>
      </c>
      <c r="AF69" s="4">
        <v>-8.0000000000000002E-3</v>
      </c>
      <c r="AG69" s="4">
        <v>2.5000000000000001E-3</v>
      </c>
      <c r="AH69" s="4">
        <v>-2.2499999999999999E-2</v>
      </c>
      <c r="AI69" s="4">
        <v>-7.2499999999999995E-2</v>
      </c>
      <c r="AJ69" s="4">
        <v>-6.3E-2</v>
      </c>
      <c r="AK69" s="4">
        <v>-8.5500000000000007E-2</v>
      </c>
      <c r="AL69" s="4">
        <v>-1.8499999999999999E-2</v>
      </c>
      <c r="AM69" s="4">
        <v>-7.1999999999999995E-2</v>
      </c>
      <c r="AN69" s="4">
        <v>-9.5000000000000001E-2</v>
      </c>
      <c r="AO69" s="4">
        <v>-1.7000000000000001E-2</v>
      </c>
      <c r="AP69" s="4">
        <v>2.3E-2</v>
      </c>
      <c r="AQ69" s="4">
        <v>0.38</v>
      </c>
      <c r="AR69" s="4">
        <v>0.02</v>
      </c>
      <c r="AS69" s="4">
        <v>-0.47</v>
      </c>
      <c r="AT69" s="4">
        <v>-7.0000000000000007E-2</v>
      </c>
      <c r="AU69" s="4">
        <v>-0.19500000000000001</v>
      </c>
      <c r="AV69" s="4">
        <v>-0.25</v>
      </c>
      <c r="AW69" s="4">
        <v>-0.39</v>
      </c>
      <c r="AX69" s="4">
        <v>-0.47</v>
      </c>
      <c r="AY69" s="4">
        <v>0.26</v>
      </c>
      <c r="AZ69" s="4">
        <v>-0.47</v>
      </c>
      <c r="BA69" s="4">
        <v>-0.214</v>
      </c>
      <c r="BB69" s="4">
        <v>-0.06</v>
      </c>
      <c r="BC69" s="4">
        <v>-0.154</v>
      </c>
      <c r="BD69" s="4">
        <v>-5.5E-2</v>
      </c>
      <c r="BE69" s="4">
        <v>-0.13150000000000001</v>
      </c>
      <c r="BF69" s="4">
        <v>-1.8499999999999999E-2</v>
      </c>
      <c r="BG69" s="4">
        <v>-0.06</v>
      </c>
      <c r="BH69" s="4">
        <v>-0.01</v>
      </c>
      <c r="BI69" s="4">
        <v>-7.2499999999999995E-2</v>
      </c>
      <c r="BJ69" s="4">
        <v>0.06</v>
      </c>
      <c r="BK69" s="4">
        <v>0.155</v>
      </c>
      <c r="BL69" s="4">
        <v>0.155</v>
      </c>
      <c r="BM69" s="4">
        <v>0.125</v>
      </c>
      <c r="BN69" s="4">
        <v>0.36</v>
      </c>
      <c r="BO69" s="4">
        <v>2.5000000000000001E-3</v>
      </c>
      <c r="BP69" s="4">
        <v>-1.4999999999999999E-2</v>
      </c>
      <c r="BQ69" s="4">
        <v>5.0000000000000001E-3</v>
      </c>
      <c r="BR69" s="4">
        <v>-0.01</v>
      </c>
      <c r="BS69" s="4">
        <v>0.02</v>
      </c>
      <c r="BT69" s="4">
        <v>5.0000000000000001E-3</v>
      </c>
      <c r="BU69" s="4">
        <v>2.5000000000000001E-3</v>
      </c>
      <c r="BV69" s="4">
        <v>0.02</v>
      </c>
      <c r="BW69">
        <v>5.0000000000000001E-3</v>
      </c>
      <c r="BX69">
        <v>3.4000000000000002E-2</v>
      </c>
      <c r="BY69">
        <v>3.4000000000000002E-2</v>
      </c>
      <c r="BZ69">
        <v>0.03</v>
      </c>
    </row>
    <row r="70" spans="3:78" x14ac:dyDescent="0.25">
      <c r="C70" s="173"/>
      <c r="G70" s="66">
        <f t="shared" si="2"/>
        <v>39203</v>
      </c>
      <c r="H70">
        <v>3.4075000000000002</v>
      </c>
      <c r="I70" s="7">
        <v>0.24</v>
      </c>
      <c r="J70" s="4">
        <v>5.2094491007659699E-2</v>
      </c>
      <c r="K70" s="4">
        <v>-0.13</v>
      </c>
      <c r="L70" s="4">
        <v>-0.15</v>
      </c>
      <c r="M70" s="14">
        <v>-0.09</v>
      </c>
      <c r="N70" s="14">
        <v>-0.13</v>
      </c>
      <c r="O70" s="4">
        <v>-0.09</v>
      </c>
      <c r="P70" s="4">
        <v>-5.5E-2</v>
      </c>
      <c r="Q70" s="4">
        <v>-7.4999999999999997E-2</v>
      </c>
      <c r="R70" s="4">
        <v>-0.12</v>
      </c>
      <c r="S70" s="4">
        <v>-0.12</v>
      </c>
      <c r="T70" s="4">
        <v>-0.13</v>
      </c>
      <c r="U70" s="4">
        <v>-0.08</v>
      </c>
      <c r="V70" s="4">
        <v>-6.5000000000000002E-2</v>
      </c>
      <c r="W70" s="4">
        <v>0.125</v>
      </c>
      <c r="X70" s="4">
        <v>0.155</v>
      </c>
      <c r="Y70" s="4">
        <v>0.04</v>
      </c>
      <c r="Z70" s="4">
        <v>0.5</v>
      </c>
      <c r="AA70" s="4">
        <v>0.125</v>
      </c>
      <c r="AB70" s="4">
        <v>0.13500000000000001</v>
      </c>
      <c r="AC70" s="4">
        <v>-2.35E-2</v>
      </c>
      <c r="AD70" s="4">
        <v>-0.05</v>
      </c>
      <c r="AE70" s="4">
        <v>1.4500000000000001E-2</v>
      </c>
      <c r="AF70" s="4">
        <v>-5.4999999999999997E-3</v>
      </c>
      <c r="AG70" s="4">
        <v>2.5000000000000001E-3</v>
      </c>
      <c r="AH70" s="4">
        <v>-2.2499999999999999E-2</v>
      </c>
      <c r="AI70" s="4">
        <v>-7.2499999999999995E-2</v>
      </c>
      <c r="AJ70" s="4">
        <v>-6.3E-2</v>
      </c>
      <c r="AK70" s="4">
        <v>-8.5500000000000007E-2</v>
      </c>
      <c r="AL70" s="4">
        <v>-1.8499999999999999E-2</v>
      </c>
      <c r="AM70" s="4">
        <v>-7.1999999999999995E-2</v>
      </c>
      <c r="AN70" s="4">
        <v>-9.5000000000000001E-2</v>
      </c>
      <c r="AO70" s="4">
        <v>-1.7000000000000001E-2</v>
      </c>
      <c r="AP70" s="4">
        <v>2.3E-2</v>
      </c>
      <c r="AQ70" s="4">
        <v>0.33</v>
      </c>
      <c r="AR70" s="4">
        <v>0.02</v>
      </c>
      <c r="AS70" s="4">
        <v>-0.47</v>
      </c>
      <c r="AT70" s="4">
        <v>-7.0000000000000007E-2</v>
      </c>
      <c r="AU70" s="4">
        <v>-0.19500000000000001</v>
      </c>
      <c r="AV70" s="4">
        <v>-0.25</v>
      </c>
      <c r="AW70" s="4">
        <v>-0.39</v>
      </c>
      <c r="AX70" s="4">
        <v>-0.47</v>
      </c>
      <c r="AY70" s="4">
        <v>0.26</v>
      </c>
      <c r="AZ70" s="4">
        <v>-0.47</v>
      </c>
      <c r="BA70" s="4">
        <v>-0.1915</v>
      </c>
      <c r="BB70" s="4">
        <v>-0.06</v>
      </c>
      <c r="BC70" s="4">
        <v>-0.13150000000000001</v>
      </c>
      <c r="BD70" s="4">
        <v>-5.5E-2</v>
      </c>
      <c r="BE70" s="4">
        <v>-0.124</v>
      </c>
      <c r="BF70" s="4">
        <v>-1.8499999999999999E-2</v>
      </c>
      <c r="BG70" s="4">
        <v>-0.06</v>
      </c>
      <c r="BH70" s="4">
        <v>-0.01</v>
      </c>
      <c r="BI70" s="4">
        <v>-7.2499999999999995E-2</v>
      </c>
      <c r="BJ70" s="4">
        <v>0.06</v>
      </c>
      <c r="BK70" s="4">
        <v>0.155</v>
      </c>
      <c r="BL70" s="4">
        <v>0.155</v>
      </c>
      <c r="BM70" s="4">
        <v>0.125</v>
      </c>
      <c r="BN70" s="4">
        <v>0.32500000000000001</v>
      </c>
      <c r="BO70" s="4">
        <v>2.5000000000000001E-3</v>
      </c>
      <c r="BP70" s="4">
        <v>-1.4999999999999999E-2</v>
      </c>
      <c r="BQ70" s="4">
        <v>5.0000000000000001E-3</v>
      </c>
      <c r="BR70" s="4">
        <v>-0.01</v>
      </c>
      <c r="BS70" s="4">
        <v>0.02</v>
      </c>
      <c r="BT70" s="4">
        <v>5.0000000000000001E-3</v>
      </c>
      <c r="BU70" s="4">
        <v>2.5000000000000001E-3</v>
      </c>
      <c r="BV70" s="4">
        <v>0.02</v>
      </c>
      <c r="BW70">
        <v>5.0000000000000001E-3</v>
      </c>
      <c r="BX70">
        <v>3.4000000000000002E-2</v>
      </c>
      <c r="BY70">
        <v>3.4000000000000002E-2</v>
      </c>
      <c r="BZ70">
        <v>0.03</v>
      </c>
    </row>
    <row r="71" spans="3:78" x14ac:dyDescent="0.25">
      <c r="C71" s="173"/>
      <c r="G71" s="66">
        <f t="shared" ref="G71:G134" si="3">EOMONTH(G70,0)+1</f>
        <v>39234</v>
      </c>
      <c r="H71">
        <v>3.4424999999999999</v>
      </c>
      <c r="I71" s="7">
        <v>0.24</v>
      </c>
      <c r="J71" s="4">
        <v>5.2276004656028399E-2</v>
      </c>
      <c r="K71" s="4">
        <v>-0.13</v>
      </c>
      <c r="L71" s="4">
        <v>-0.15</v>
      </c>
      <c r="M71" s="14">
        <v>-0.09</v>
      </c>
      <c r="N71" s="14">
        <v>-0.13</v>
      </c>
      <c r="O71" s="4">
        <v>-0.09</v>
      </c>
      <c r="P71" s="4">
        <v>-5.5E-2</v>
      </c>
      <c r="Q71" s="4">
        <v>-7.4999999999999997E-2</v>
      </c>
      <c r="R71" s="4">
        <v>-0.12</v>
      </c>
      <c r="S71" s="4">
        <v>-0.12</v>
      </c>
      <c r="T71" s="4">
        <v>-0.13</v>
      </c>
      <c r="U71" s="4">
        <v>-0.08</v>
      </c>
      <c r="V71" s="4">
        <v>-6.5000000000000002E-2</v>
      </c>
      <c r="W71" s="4">
        <v>0.125</v>
      </c>
      <c r="X71" s="4">
        <v>0.155</v>
      </c>
      <c r="Y71" s="4">
        <v>0.04</v>
      </c>
      <c r="Z71" s="4">
        <v>0.5</v>
      </c>
      <c r="AA71" s="4">
        <v>0.14499999999999999</v>
      </c>
      <c r="AB71" s="4">
        <v>0.16500000000000001</v>
      </c>
      <c r="AC71" s="4">
        <v>-2.35E-2</v>
      </c>
      <c r="AD71" s="4">
        <v>-4.7500000000000001E-2</v>
      </c>
      <c r="AE71" s="4">
        <v>1.4500000000000001E-2</v>
      </c>
      <c r="AF71" s="4">
        <v>-5.4999999999999997E-3</v>
      </c>
      <c r="AG71" s="4">
        <v>2.5000000000000001E-3</v>
      </c>
      <c r="AH71" s="4">
        <v>-2.2499999999999999E-2</v>
      </c>
      <c r="AI71" s="4">
        <v>-7.2499999999999995E-2</v>
      </c>
      <c r="AJ71" s="4">
        <v>-6.3E-2</v>
      </c>
      <c r="AK71" s="4">
        <v>-8.5500000000000007E-2</v>
      </c>
      <c r="AL71" s="4">
        <v>-1.8499999999999999E-2</v>
      </c>
      <c r="AM71" s="4">
        <v>-7.1999999999999995E-2</v>
      </c>
      <c r="AN71" s="4">
        <v>-9.5000000000000001E-2</v>
      </c>
      <c r="AO71" s="4">
        <v>-1.7000000000000001E-2</v>
      </c>
      <c r="AP71" s="4">
        <v>2.3E-2</v>
      </c>
      <c r="AQ71" s="4">
        <v>0.37</v>
      </c>
      <c r="AR71" s="4">
        <v>2.5000000000000001E-2</v>
      </c>
      <c r="AS71" s="4">
        <v>-0.47</v>
      </c>
      <c r="AT71" s="4">
        <v>-7.0000000000000007E-2</v>
      </c>
      <c r="AU71" s="4">
        <v>-0.19500000000000001</v>
      </c>
      <c r="AV71" s="4">
        <v>-0.25</v>
      </c>
      <c r="AW71" s="4">
        <v>-0.39</v>
      </c>
      <c r="AX71" s="4">
        <v>-0.47</v>
      </c>
      <c r="AY71" s="4">
        <v>0.26</v>
      </c>
      <c r="AZ71" s="4">
        <v>-0.47</v>
      </c>
      <c r="BA71" s="4">
        <v>-0.13900000000000001</v>
      </c>
      <c r="BB71" s="4">
        <v>-0.06</v>
      </c>
      <c r="BC71" s="4">
        <v>-7.9000000000000001E-2</v>
      </c>
      <c r="BD71" s="4">
        <v>-5.5E-2</v>
      </c>
      <c r="BE71" s="4">
        <v>-8.1500000000000003E-2</v>
      </c>
      <c r="BF71" s="4">
        <v>-1.8499999999999999E-2</v>
      </c>
      <c r="BG71" s="4">
        <v>-0.06</v>
      </c>
      <c r="BH71" s="4">
        <v>-5.0000000000000001E-3</v>
      </c>
      <c r="BI71" s="4">
        <v>-7.2499999999999995E-2</v>
      </c>
      <c r="BJ71" s="4">
        <v>0.06</v>
      </c>
      <c r="BK71" s="4">
        <v>0.155</v>
      </c>
      <c r="BL71" s="4">
        <v>0.155</v>
      </c>
      <c r="BM71" s="4">
        <v>0.125</v>
      </c>
      <c r="BN71" s="4">
        <v>0.33500000000000002</v>
      </c>
      <c r="BO71" s="4">
        <v>2.5000000000000001E-3</v>
      </c>
      <c r="BP71" s="4">
        <v>-1.4999999999999999E-2</v>
      </c>
      <c r="BQ71" s="4">
        <v>5.0000000000000001E-3</v>
      </c>
      <c r="BR71" s="4">
        <v>-0.01</v>
      </c>
      <c r="BS71" s="4">
        <v>0.02</v>
      </c>
      <c r="BT71" s="4">
        <v>5.0000000000000001E-3</v>
      </c>
      <c r="BU71" s="4">
        <v>2.5000000000000001E-3</v>
      </c>
      <c r="BV71" s="4">
        <v>3.5000000000000003E-2</v>
      </c>
      <c r="BW71">
        <v>5.0000000000000001E-3</v>
      </c>
      <c r="BX71">
        <v>3.4000000000000002E-2</v>
      </c>
      <c r="BY71">
        <v>3.4000000000000002E-2</v>
      </c>
      <c r="BZ71">
        <v>0.03</v>
      </c>
    </row>
    <row r="72" spans="3:78" x14ac:dyDescent="0.25">
      <c r="C72" s="173"/>
      <c r="G72" s="66">
        <f t="shared" si="3"/>
        <v>39264</v>
      </c>
      <c r="H72">
        <v>3.4824999999999999</v>
      </c>
      <c r="I72" s="7">
        <v>0.24</v>
      </c>
      <c r="J72" s="4">
        <v>5.2451663035879101E-2</v>
      </c>
      <c r="K72" s="4">
        <v>-0.13</v>
      </c>
      <c r="L72" s="4">
        <v>-0.15</v>
      </c>
      <c r="M72" s="14">
        <v>-0.09</v>
      </c>
      <c r="N72" s="14">
        <v>-0.13</v>
      </c>
      <c r="O72" s="4">
        <v>-0.09</v>
      </c>
      <c r="P72" s="4">
        <v>-5.5E-2</v>
      </c>
      <c r="Q72" s="4">
        <v>-7.4999999999999997E-2</v>
      </c>
      <c r="R72" s="4">
        <v>-0.12</v>
      </c>
      <c r="S72" s="4">
        <v>-0.12</v>
      </c>
      <c r="T72" s="4">
        <v>-0.13</v>
      </c>
      <c r="U72" s="4">
        <v>-0.08</v>
      </c>
      <c r="V72" s="4">
        <v>-6.5000000000000002E-2</v>
      </c>
      <c r="W72" s="4">
        <v>0.125</v>
      </c>
      <c r="X72" s="4">
        <v>0.155</v>
      </c>
      <c r="Y72" s="4">
        <v>0.04</v>
      </c>
      <c r="Z72" s="4">
        <v>0.5</v>
      </c>
      <c r="AA72" s="4">
        <v>0.15</v>
      </c>
      <c r="AB72" s="4">
        <v>0.20499999999999999</v>
      </c>
      <c r="AC72" s="4">
        <v>-2.35E-2</v>
      </c>
      <c r="AD72" s="4">
        <v>-4.7500000000000001E-2</v>
      </c>
      <c r="AE72" s="4">
        <v>1.4500000000000001E-2</v>
      </c>
      <c r="AF72" s="4">
        <v>-5.4999999999999997E-3</v>
      </c>
      <c r="AG72" s="4">
        <v>2.5000000000000001E-3</v>
      </c>
      <c r="AH72" s="4">
        <v>-2.2499999999999999E-2</v>
      </c>
      <c r="AI72" s="4">
        <v>-7.2499999999999995E-2</v>
      </c>
      <c r="AJ72" s="4">
        <v>-6.3E-2</v>
      </c>
      <c r="AK72" s="4">
        <v>-8.5500000000000007E-2</v>
      </c>
      <c r="AL72" s="4">
        <v>-1.8499999999999999E-2</v>
      </c>
      <c r="AM72" s="4">
        <v>-7.1999999999999995E-2</v>
      </c>
      <c r="AN72" s="4">
        <v>-9.5000000000000001E-2</v>
      </c>
      <c r="AO72" s="4">
        <v>-1.7000000000000001E-2</v>
      </c>
      <c r="AP72" s="4">
        <v>2.3E-2</v>
      </c>
      <c r="AQ72" s="4">
        <v>0.41</v>
      </c>
      <c r="AR72" s="4">
        <v>2.75E-2</v>
      </c>
      <c r="AS72" s="4">
        <v>-0.47</v>
      </c>
      <c r="AT72" s="4">
        <v>-7.0000000000000007E-2</v>
      </c>
      <c r="AU72" s="4">
        <v>-0.19500000000000001</v>
      </c>
      <c r="AV72" s="4">
        <v>-0.25</v>
      </c>
      <c r="AW72" s="4">
        <v>-0.39</v>
      </c>
      <c r="AX72" s="4">
        <v>-0.47</v>
      </c>
      <c r="AY72" s="4">
        <v>0.26</v>
      </c>
      <c r="AZ72" s="4">
        <v>-0.47</v>
      </c>
      <c r="BA72" s="4">
        <v>-0.14899999999999999</v>
      </c>
      <c r="BB72" s="4">
        <v>-0.06</v>
      </c>
      <c r="BC72" s="4">
        <v>-8.8999999999999996E-2</v>
      </c>
      <c r="BD72" s="4">
        <v>-5.5E-2</v>
      </c>
      <c r="BE72" s="4">
        <v>-7.9000000000000001E-2</v>
      </c>
      <c r="BF72" s="4">
        <v>-1.8499999999999999E-2</v>
      </c>
      <c r="BG72" s="4">
        <v>-0.06</v>
      </c>
      <c r="BH72" s="4">
        <v>-2.5000000000000001E-3</v>
      </c>
      <c r="BI72" s="4">
        <v>-7.2499999999999995E-2</v>
      </c>
      <c r="BJ72" s="4">
        <v>0.06</v>
      </c>
      <c r="BK72" s="4">
        <v>0.155</v>
      </c>
      <c r="BL72" s="4">
        <v>0.155</v>
      </c>
      <c r="BM72" s="4">
        <v>0.125</v>
      </c>
      <c r="BN72" s="4">
        <v>0.35</v>
      </c>
      <c r="BO72" s="4">
        <v>2.5000000000000001E-3</v>
      </c>
      <c r="BP72" s="4">
        <v>-0.01</v>
      </c>
      <c r="BQ72" s="4">
        <v>5.0000000000000001E-3</v>
      </c>
      <c r="BR72" s="4">
        <v>-0.01</v>
      </c>
      <c r="BS72" s="4">
        <v>0.02</v>
      </c>
      <c r="BT72" s="4">
        <v>5.0000000000000001E-3</v>
      </c>
      <c r="BU72" s="4">
        <v>2.5000000000000001E-3</v>
      </c>
      <c r="BV72" s="4">
        <v>3.5000000000000003E-2</v>
      </c>
      <c r="BW72">
        <v>5.0000000000000001E-3</v>
      </c>
      <c r="BX72">
        <v>3.4000000000000002E-2</v>
      </c>
      <c r="BY72">
        <v>3.4000000000000002E-2</v>
      </c>
      <c r="BZ72">
        <v>0.03</v>
      </c>
    </row>
    <row r="73" spans="3:78" x14ac:dyDescent="0.25">
      <c r="C73" s="173"/>
      <c r="G73" s="66">
        <f t="shared" si="3"/>
        <v>39295</v>
      </c>
      <c r="H73">
        <v>3.5225</v>
      </c>
      <c r="I73" s="7">
        <v>0.24</v>
      </c>
      <c r="J73" s="4">
        <v>5.2633176705868798E-2</v>
      </c>
      <c r="K73" s="4">
        <v>-0.13</v>
      </c>
      <c r="L73" s="4">
        <v>-0.15</v>
      </c>
      <c r="M73" s="14">
        <v>-0.09</v>
      </c>
      <c r="N73" s="14">
        <v>-0.13</v>
      </c>
      <c r="O73" s="4">
        <v>-0.09</v>
      </c>
      <c r="P73" s="4">
        <v>-5.5E-2</v>
      </c>
      <c r="Q73" s="4">
        <v>-7.4999999999999997E-2</v>
      </c>
      <c r="R73" s="4">
        <v>-0.12</v>
      </c>
      <c r="S73" s="4">
        <v>-0.12</v>
      </c>
      <c r="T73" s="4">
        <v>-0.13</v>
      </c>
      <c r="U73" s="4">
        <v>-0.08</v>
      </c>
      <c r="V73" s="4">
        <v>-6.5000000000000002E-2</v>
      </c>
      <c r="W73" s="4">
        <v>0.125</v>
      </c>
      <c r="X73" s="4">
        <v>0.155</v>
      </c>
      <c r="Y73" s="4">
        <v>0.04</v>
      </c>
      <c r="Z73" s="4">
        <v>0.5</v>
      </c>
      <c r="AA73" s="4">
        <v>0.15</v>
      </c>
      <c r="AB73" s="4">
        <v>0.20499999999999999</v>
      </c>
      <c r="AC73" s="4">
        <v>-2.35E-2</v>
      </c>
      <c r="AD73" s="4">
        <v>-4.7500000000000001E-2</v>
      </c>
      <c r="AE73" s="4">
        <v>9.4999999999999998E-3</v>
      </c>
      <c r="AF73" s="4">
        <v>-1.0500000000000001E-2</v>
      </c>
      <c r="AG73" s="4">
        <v>2.5000000000000001E-3</v>
      </c>
      <c r="AH73" s="4">
        <v>-2.2499999999999999E-2</v>
      </c>
      <c r="AI73" s="4">
        <v>-7.2499999999999995E-2</v>
      </c>
      <c r="AJ73" s="4">
        <v>-6.3E-2</v>
      </c>
      <c r="AK73" s="4">
        <v>-8.5500000000000007E-2</v>
      </c>
      <c r="AL73" s="4">
        <v>-1.8499999999999999E-2</v>
      </c>
      <c r="AM73" s="4">
        <v>-7.1999999999999995E-2</v>
      </c>
      <c r="AN73" s="4">
        <v>-9.5000000000000001E-2</v>
      </c>
      <c r="AO73" s="4">
        <v>-1.7000000000000001E-2</v>
      </c>
      <c r="AP73" s="4">
        <v>2.3E-2</v>
      </c>
      <c r="AQ73" s="4">
        <v>0.41</v>
      </c>
      <c r="AR73" s="4">
        <v>0.03</v>
      </c>
      <c r="AS73" s="4">
        <v>-0.47</v>
      </c>
      <c r="AT73" s="4">
        <v>-7.0000000000000007E-2</v>
      </c>
      <c r="AU73" s="4">
        <v>-0.19500000000000001</v>
      </c>
      <c r="AV73" s="4">
        <v>-0.25</v>
      </c>
      <c r="AW73" s="4">
        <v>-0.39</v>
      </c>
      <c r="AX73" s="4">
        <v>-0.47</v>
      </c>
      <c r="AY73" s="4">
        <v>0.26</v>
      </c>
      <c r="AZ73" s="4">
        <v>-0.47</v>
      </c>
      <c r="BA73" s="4">
        <v>-0.14399999999999999</v>
      </c>
      <c r="BB73" s="4">
        <v>-0.06</v>
      </c>
      <c r="BC73" s="4">
        <v>-8.4000000000000005E-2</v>
      </c>
      <c r="BD73" s="4">
        <v>-5.5E-2</v>
      </c>
      <c r="BE73" s="4">
        <v>-7.6499999999999999E-2</v>
      </c>
      <c r="BF73" s="4">
        <v>-1.8499999999999999E-2</v>
      </c>
      <c r="BG73" s="4">
        <v>-0.06</v>
      </c>
      <c r="BH73" s="4">
        <v>0</v>
      </c>
      <c r="BI73" s="4">
        <v>-7.2499999999999995E-2</v>
      </c>
      <c r="BJ73" s="4">
        <v>0.06</v>
      </c>
      <c r="BK73" s="4">
        <v>0.155</v>
      </c>
      <c r="BL73" s="4">
        <v>0.155</v>
      </c>
      <c r="BM73" s="4">
        <v>0.125</v>
      </c>
      <c r="BN73" s="4">
        <v>0.35</v>
      </c>
      <c r="BO73" s="4">
        <v>2.5000000000000001E-3</v>
      </c>
      <c r="BP73" s="4">
        <v>-0.01</v>
      </c>
      <c r="BQ73" s="4">
        <v>5.0000000000000001E-3</v>
      </c>
      <c r="BR73" s="4">
        <v>-0.01</v>
      </c>
      <c r="BS73" s="4">
        <v>0.02</v>
      </c>
      <c r="BT73" s="4">
        <v>5.0000000000000001E-3</v>
      </c>
      <c r="BU73" s="4">
        <v>2.5000000000000001E-3</v>
      </c>
      <c r="BV73" s="4">
        <v>0.01</v>
      </c>
      <c r="BW73">
        <v>5.0000000000000001E-3</v>
      </c>
      <c r="BX73">
        <v>3.4000000000000002E-2</v>
      </c>
      <c r="BY73">
        <v>3.4000000000000002E-2</v>
      </c>
      <c r="BZ73">
        <v>0.03</v>
      </c>
    </row>
    <row r="74" spans="3:78" x14ac:dyDescent="0.25">
      <c r="C74" s="173"/>
      <c r="G74" s="66">
        <f t="shared" si="3"/>
        <v>39326</v>
      </c>
      <c r="H74">
        <v>3.5175000000000001</v>
      </c>
      <c r="I74" s="7">
        <v>0.24</v>
      </c>
      <c r="J74" s="4">
        <v>5.28146903868447E-2</v>
      </c>
      <c r="K74" s="4">
        <v>-0.13</v>
      </c>
      <c r="L74" s="4">
        <v>-0.15</v>
      </c>
      <c r="M74" s="14">
        <v>-0.09</v>
      </c>
      <c r="N74" s="14">
        <v>-0.13</v>
      </c>
      <c r="O74" s="4">
        <v>-0.09</v>
      </c>
      <c r="P74" s="4">
        <v>-5.5E-2</v>
      </c>
      <c r="Q74" s="4">
        <v>-7.4999999999999997E-2</v>
      </c>
      <c r="R74" s="4">
        <v>-0.12</v>
      </c>
      <c r="S74" s="4">
        <v>-0.12</v>
      </c>
      <c r="T74" s="4">
        <v>-0.13</v>
      </c>
      <c r="U74" s="4">
        <v>-0.08</v>
      </c>
      <c r="V74" s="4">
        <v>-6.5000000000000002E-2</v>
      </c>
      <c r="W74" s="4">
        <v>0.125</v>
      </c>
      <c r="X74" s="4">
        <v>0.155</v>
      </c>
      <c r="Y74" s="4">
        <v>0.04</v>
      </c>
      <c r="Z74" s="4">
        <v>0.5</v>
      </c>
      <c r="AA74" s="4">
        <v>0.125</v>
      </c>
      <c r="AB74" s="4">
        <v>0.14499999999999999</v>
      </c>
      <c r="AC74" s="4">
        <v>-2.35E-2</v>
      </c>
      <c r="AD74" s="4">
        <v>-5.2499999999999998E-2</v>
      </c>
      <c r="AE74" s="4">
        <v>9.4999999999999998E-3</v>
      </c>
      <c r="AF74" s="4">
        <v>-1.0500000000000001E-2</v>
      </c>
      <c r="AG74" s="4">
        <v>2.5000000000000001E-3</v>
      </c>
      <c r="AH74" s="4">
        <v>-2.2499999999999999E-2</v>
      </c>
      <c r="AI74" s="4">
        <v>-7.2499999999999995E-2</v>
      </c>
      <c r="AJ74" s="4">
        <v>-6.3E-2</v>
      </c>
      <c r="AK74" s="4">
        <v>-8.5500000000000007E-2</v>
      </c>
      <c r="AL74" s="4">
        <v>-1.8499999999999999E-2</v>
      </c>
      <c r="AM74" s="4">
        <v>-7.1999999999999995E-2</v>
      </c>
      <c r="AN74" s="4">
        <v>-9.5000000000000001E-2</v>
      </c>
      <c r="AO74" s="4">
        <v>-1.7000000000000001E-2</v>
      </c>
      <c r="AP74" s="4">
        <v>2.3E-2</v>
      </c>
      <c r="AQ74" s="4">
        <v>0.36</v>
      </c>
      <c r="AR74" s="4">
        <v>2.2499999999999999E-2</v>
      </c>
      <c r="AS74" s="4">
        <v>-0.47</v>
      </c>
      <c r="AT74" s="4">
        <v>-7.0000000000000007E-2</v>
      </c>
      <c r="AU74" s="4">
        <v>-0.19500000000000001</v>
      </c>
      <c r="AV74" s="4">
        <v>-0.25</v>
      </c>
      <c r="AW74" s="4">
        <v>-0.39</v>
      </c>
      <c r="AX74" s="4">
        <v>-0.47</v>
      </c>
      <c r="AY74" s="4">
        <v>0.26</v>
      </c>
      <c r="AZ74" s="4">
        <v>-0.47</v>
      </c>
      <c r="BA74" s="4">
        <v>-0.154</v>
      </c>
      <c r="BB74" s="4">
        <v>-0.06</v>
      </c>
      <c r="BC74" s="4">
        <v>-9.4E-2</v>
      </c>
      <c r="BD74" s="4">
        <v>-5.5E-2</v>
      </c>
      <c r="BE74" s="4">
        <v>-8.1500000000000003E-2</v>
      </c>
      <c r="BF74" s="4">
        <v>-1.8499999999999999E-2</v>
      </c>
      <c r="BG74" s="4">
        <v>-0.06</v>
      </c>
      <c r="BH74" s="4">
        <v>-7.4999999999999997E-3</v>
      </c>
      <c r="BI74" s="4">
        <v>-7.2499999999999995E-2</v>
      </c>
      <c r="BJ74" s="4">
        <v>0.06</v>
      </c>
      <c r="BK74" s="4">
        <v>0.155</v>
      </c>
      <c r="BL74" s="4">
        <v>0.155</v>
      </c>
      <c r="BM74" s="4">
        <v>0.125</v>
      </c>
      <c r="BN74" s="4">
        <v>0.315</v>
      </c>
      <c r="BO74" s="4">
        <v>2.5000000000000001E-3</v>
      </c>
      <c r="BP74" s="4">
        <v>-0.01</v>
      </c>
      <c r="BQ74" s="4">
        <v>5.0000000000000001E-3</v>
      </c>
      <c r="BR74" s="4">
        <v>-0.01</v>
      </c>
      <c r="BS74" s="4">
        <v>0.02</v>
      </c>
      <c r="BT74" s="4">
        <v>5.0000000000000001E-3</v>
      </c>
      <c r="BU74" s="4">
        <v>2.5000000000000001E-3</v>
      </c>
      <c r="BV74" s="4">
        <v>0.01</v>
      </c>
      <c r="BW74">
        <v>5.0000000000000001E-3</v>
      </c>
      <c r="BX74">
        <v>3.4000000000000002E-2</v>
      </c>
      <c r="BY74">
        <v>3.4000000000000002E-2</v>
      </c>
      <c r="BZ74">
        <v>0.03</v>
      </c>
    </row>
    <row r="75" spans="3:78" x14ac:dyDescent="0.25">
      <c r="C75" s="173"/>
      <c r="G75" s="66">
        <f t="shared" si="3"/>
        <v>39356</v>
      </c>
      <c r="H75">
        <v>3.5425</v>
      </c>
      <c r="I75" s="7">
        <v>0.24</v>
      </c>
      <c r="J75" s="4">
        <v>5.29903487982488E-2</v>
      </c>
      <c r="K75" s="4">
        <v>-0.13</v>
      </c>
      <c r="L75" s="4">
        <v>-0.15</v>
      </c>
      <c r="M75" s="14">
        <v>-0.09</v>
      </c>
      <c r="N75" s="14">
        <v>-0.13</v>
      </c>
      <c r="O75" s="4">
        <v>-0.09</v>
      </c>
      <c r="P75" s="4">
        <v>-5.5E-2</v>
      </c>
      <c r="Q75" s="4">
        <v>-7.4999999999999997E-2</v>
      </c>
      <c r="R75" s="4">
        <v>-0.12</v>
      </c>
      <c r="S75" s="4">
        <v>-0.12</v>
      </c>
      <c r="T75" s="4">
        <v>-0.13</v>
      </c>
      <c r="U75" s="4">
        <v>-0.08</v>
      </c>
      <c r="V75" s="4">
        <v>-6.5000000000000002E-2</v>
      </c>
      <c r="W75" s="4">
        <v>0.125</v>
      </c>
      <c r="X75" s="4">
        <v>0.155</v>
      </c>
      <c r="Y75" s="4">
        <v>0.04</v>
      </c>
      <c r="Z75" s="4">
        <v>0.5</v>
      </c>
      <c r="AA75" s="4">
        <v>0.14499999999999999</v>
      </c>
      <c r="AB75" s="4">
        <v>0.17499999999999999</v>
      </c>
      <c r="AC75" s="4">
        <v>-2.35E-2</v>
      </c>
      <c r="AD75" s="4">
        <v>-5.2499999999999998E-2</v>
      </c>
      <c r="AE75" s="4">
        <v>4.4999999999999997E-3</v>
      </c>
      <c r="AF75" s="4">
        <v>-1.55E-2</v>
      </c>
      <c r="AG75" s="4">
        <v>2.5000000000000001E-3</v>
      </c>
      <c r="AH75" s="4">
        <v>-2.2499999999999999E-2</v>
      </c>
      <c r="AI75" s="4">
        <v>-7.2499999999999995E-2</v>
      </c>
      <c r="AJ75" s="4">
        <v>-6.3E-2</v>
      </c>
      <c r="AK75" s="4">
        <v>-8.5500000000000007E-2</v>
      </c>
      <c r="AL75" s="4">
        <v>-1.8499999999999999E-2</v>
      </c>
      <c r="AM75" s="4">
        <v>-7.1999999999999995E-2</v>
      </c>
      <c r="AN75" s="4">
        <v>-9.5000000000000001E-2</v>
      </c>
      <c r="AO75" s="4">
        <v>-1.7000000000000001E-2</v>
      </c>
      <c r="AP75" s="4">
        <v>2.3E-2</v>
      </c>
      <c r="AQ75" s="4">
        <v>0.4</v>
      </c>
      <c r="AR75" s="4">
        <v>1.2500000000000001E-2</v>
      </c>
      <c r="AS75" s="4">
        <v>-0.47</v>
      </c>
      <c r="AT75" s="4">
        <v>-7.0000000000000007E-2</v>
      </c>
      <c r="AU75" s="4">
        <v>-0.19500000000000001</v>
      </c>
      <c r="AV75" s="4">
        <v>-0.25</v>
      </c>
      <c r="AW75" s="4">
        <v>-0.39</v>
      </c>
      <c r="AX75" s="4">
        <v>-0.47</v>
      </c>
      <c r="AY75" s="4">
        <v>0.26</v>
      </c>
      <c r="AZ75" s="4">
        <v>-0.47</v>
      </c>
      <c r="BA75" s="4">
        <v>-0.14149999999999999</v>
      </c>
      <c r="BB75" s="4">
        <v>-0.06</v>
      </c>
      <c r="BC75" s="4">
        <v>-8.1500000000000003E-2</v>
      </c>
      <c r="BD75" s="4">
        <v>-5.5E-2</v>
      </c>
      <c r="BE75" s="4">
        <v>-8.4000000000000005E-2</v>
      </c>
      <c r="BF75" s="4">
        <v>-1.8499999999999999E-2</v>
      </c>
      <c r="BG75" s="4">
        <v>-0.06</v>
      </c>
      <c r="BH75" s="4">
        <v>-1.7500000000000002E-2</v>
      </c>
      <c r="BI75" s="4">
        <v>-7.2499999999999995E-2</v>
      </c>
      <c r="BJ75" s="4">
        <v>0.06</v>
      </c>
      <c r="BK75" s="4">
        <v>0.155</v>
      </c>
      <c r="BL75" s="4">
        <v>0.155</v>
      </c>
      <c r="BM75" s="4">
        <v>0.125</v>
      </c>
      <c r="BN75" s="4">
        <v>0.36</v>
      </c>
      <c r="BO75" s="4">
        <v>2.5000000000000001E-3</v>
      </c>
      <c r="BP75" s="4">
        <v>-1.4999999999999999E-2</v>
      </c>
      <c r="BQ75" s="4">
        <v>5.0000000000000001E-3</v>
      </c>
      <c r="BR75" s="4">
        <v>-0.01</v>
      </c>
      <c r="BS75" s="4">
        <v>0.02</v>
      </c>
      <c r="BT75" s="4">
        <v>5.0000000000000001E-3</v>
      </c>
      <c r="BU75" s="4">
        <v>2.5000000000000001E-3</v>
      </c>
      <c r="BV75" s="4">
        <v>0.01</v>
      </c>
      <c r="BW75">
        <v>5.0000000000000001E-3</v>
      </c>
      <c r="BX75">
        <v>3.4000000000000002E-2</v>
      </c>
      <c r="BY75">
        <v>3.4000000000000002E-2</v>
      </c>
      <c r="BZ75">
        <v>0.03</v>
      </c>
    </row>
    <row r="76" spans="3:78" x14ac:dyDescent="0.25">
      <c r="C76" s="173"/>
      <c r="G76" s="66">
        <f t="shared" si="3"/>
        <v>39387</v>
      </c>
      <c r="H76">
        <v>3.6945000000000001</v>
      </c>
      <c r="I76" s="7">
        <v>0.24</v>
      </c>
      <c r="J76" s="4">
        <v>5.31718625008408E-2</v>
      </c>
      <c r="K76" s="4">
        <v>-0.13</v>
      </c>
      <c r="L76" s="4">
        <v>-0.15</v>
      </c>
      <c r="M76" s="14">
        <v>-0.01</v>
      </c>
      <c r="N76" s="14">
        <v>-0.13</v>
      </c>
      <c r="O76" s="4">
        <v>0</v>
      </c>
      <c r="P76" s="4">
        <v>-5.5E-2</v>
      </c>
      <c r="Q76" s="4">
        <v>-0.09</v>
      </c>
      <c r="R76" s="4">
        <v>-0.12</v>
      </c>
      <c r="S76" s="4">
        <v>-0.12</v>
      </c>
      <c r="T76" s="4">
        <v>-0.13</v>
      </c>
      <c r="U76" s="4">
        <v>-9.2499999999999999E-2</v>
      </c>
      <c r="V76" s="4">
        <v>-6.5000000000000002E-2</v>
      </c>
      <c r="W76" s="4">
        <v>0.155</v>
      </c>
      <c r="X76" s="4">
        <v>0.20499999999999999</v>
      </c>
      <c r="Y76" s="4">
        <v>0.13</v>
      </c>
      <c r="Z76" s="4">
        <v>0.5</v>
      </c>
      <c r="AA76" s="4">
        <v>0.19500000000000001</v>
      </c>
      <c r="AB76" s="4">
        <v>0.21</v>
      </c>
      <c r="AC76" s="4">
        <v>-2.1000000000000001E-2</v>
      </c>
      <c r="AD76" s="4">
        <v>-3.5000000000000003E-2</v>
      </c>
      <c r="AE76" s="4">
        <v>5.4999999999999997E-3</v>
      </c>
      <c r="AF76" s="4">
        <v>-1.4500000000000001E-2</v>
      </c>
      <c r="AG76" s="4">
        <v>2.5000000000000001E-3</v>
      </c>
      <c r="AH76" s="4">
        <v>-2.2499999999999999E-2</v>
      </c>
      <c r="AI76" s="4">
        <v>-7.4999999999999997E-2</v>
      </c>
      <c r="AJ76" s="4">
        <v>-6.5500000000000003E-2</v>
      </c>
      <c r="AK76" s="4">
        <v>-8.7999999999999995E-2</v>
      </c>
      <c r="AL76" s="4">
        <v>-1.4999999999999999E-2</v>
      </c>
      <c r="AM76" s="4">
        <v>-6.5000000000000002E-2</v>
      </c>
      <c r="AN76" s="4">
        <v>-0.12</v>
      </c>
      <c r="AO76" s="4">
        <v>-0.01</v>
      </c>
      <c r="AP76" s="4">
        <v>0.03</v>
      </c>
      <c r="AQ76" s="4">
        <v>0.65</v>
      </c>
      <c r="AR76" s="4">
        <v>-2.2499999999999999E-2</v>
      </c>
      <c r="AS76" s="4">
        <v>-0.34</v>
      </c>
      <c r="AT76" s="4">
        <v>-7.0000000000000007E-2</v>
      </c>
      <c r="AU76" s="4">
        <v>-0.13</v>
      </c>
      <c r="AV76" s="4">
        <v>0.248</v>
      </c>
      <c r="AW76" s="4">
        <v>-0.26</v>
      </c>
      <c r="AX76" s="4">
        <v>0</v>
      </c>
      <c r="AY76" s="4">
        <v>0.24</v>
      </c>
      <c r="AZ76" s="4">
        <v>-0.34</v>
      </c>
      <c r="BA76" s="4">
        <v>-0.14899999999999999</v>
      </c>
      <c r="BB76" s="4">
        <v>-0.06</v>
      </c>
      <c r="BC76" s="4">
        <v>-8.8999999999999996E-2</v>
      </c>
      <c r="BD76" s="4">
        <v>-5.5E-2</v>
      </c>
      <c r="BE76" s="4">
        <v>-7.9000000000000001E-2</v>
      </c>
      <c r="BF76" s="4">
        <v>-0.02</v>
      </c>
      <c r="BG76" s="4">
        <v>-7.4999999999999997E-2</v>
      </c>
      <c r="BH76" s="4">
        <v>-5.2499999999999998E-2</v>
      </c>
      <c r="BI76" s="4">
        <v>-7.4999999999999997E-2</v>
      </c>
      <c r="BJ76" s="4">
        <v>0.15</v>
      </c>
      <c r="BK76" s="4">
        <v>0.20499999999999999</v>
      </c>
      <c r="BL76" s="4">
        <v>0.20499999999999999</v>
      </c>
      <c r="BM76" s="4">
        <v>0.155</v>
      </c>
      <c r="BN76" s="4">
        <v>0.46</v>
      </c>
      <c r="BO76" s="4">
        <v>2.5000000000000001E-3</v>
      </c>
      <c r="BP76" s="4">
        <v>-0.02</v>
      </c>
      <c r="BQ76" s="4">
        <v>5.0000000000000001E-3</v>
      </c>
      <c r="BR76" s="4">
        <v>0</v>
      </c>
      <c r="BS76" s="4">
        <v>0</v>
      </c>
      <c r="BT76" s="4">
        <v>5.0000000000000001E-3</v>
      </c>
      <c r="BU76" s="4">
        <v>5.0000000000000001E-3</v>
      </c>
      <c r="BV76" s="4">
        <v>5.5E-2</v>
      </c>
      <c r="BW76">
        <v>0.02</v>
      </c>
      <c r="BX76">
        <v>3.5999999999999997E-2</v>
      </c>
      <c r="BY76">
        <v>3.5999999999999997E-2</v>
      </c>
      <c r="BZ76">
        <v>0.03</v>
      </c>
    </row>
    <row r="77" spans="3:78" x14ac:dyDescent="0.25">
      <c r="C77" s="173"/>
      <c r="G77" s="66">
        <f t="shared" si="3"/>
        <v>39417</v>
      </c>
      <c r="H77">
        <v>3.8374999999999999</v>
      </c>
      <c r="I77" s="7">
        <v>0.24</v>
      </c>
      <c r="J77" s="4">
        <v>5.3347520933161099E-2</v>
      </c>
      <c r="K77" s="4">
        <v>-0.13250000000000001</v>
      </c>
      <c r="L77" s="4">
        <v>-0.1525</v>
      </c>
      <c r="M77" s="14">
        <v>-5.0000000000000001E-3</v>
      </c>
      <c r="N77" s="14">
        <v>-0.13</v>
      </c>
      <c r="O77" s="4">
        <v>5.0000000000000001E-3</v>
      </c>
      <c r="P77" s="4">
        <v>-5.5E-2</v>
      </c>
      <c r="Q77" s="4">
        <v>-0.09</v>
      </c>
      <c r="R77" s="4">
        <v>-0.1225</v>
      </c>
      <c r="S77" s="4">
        <v>-0.1225</v>
      </c>
      <c r="T77" s="4">
        <v>-0.13250000000000001</v>
      </c>
      <c r="U77" s="4">
        <v>-9.2499999999999999E-2</v>
      </c>
      <c r="V77" s="4">
        <v>-6.5000000000000002E-2</v>
      </c>
      <c r="W77" s="4">
        <v>0.155</v>
      </c>
      <c r="X77" s="4">
        <v>0.20499999999999999</v>
      </c>
      <c r="Y77" s="4">
        <v>0.13</v>
      </c>
      <c r="Z77" s="4">
        <v>0.5</v>
      </c>
      <c r="AA77" s="4">
        <v>0.215</v>
      </c>
      <c r="AB77" s="4">
        <v>0.28999999999999998</v>
      </c>
      <c r="AC77" s="4">
        <v>-2.1000000000000001E-2</v>
      </c>
      <c r="AD77" s="4">
        <v>-3.5000000000000003E-2</v>
      </c>
      <c r="AE77" s="4">
        <v>5.4999999999999997E-3</v>
      </c>
      <c r="AF77" s="4">
        <v>-1.4500000000000001E-2</v>
      </c>
      <c r="AG77" s="4">
        <v>2.5000000000000001E-3</v>
      </c>
      <c r="AH77" s="4">
        <v>-2.2499999999999999E-2</v>
      </c>
      <c r="AI77" s="4">
        <v>-7.4999999999999997E-2</v>
      </c>
      <c r="AJ77" s="4">
        <v>-6.3500000000000001E-2</v>
      </c>
      <c r="AK77" s="4">
        <v>-8.5999999999999993E-2</v>
      </c>
      <c r="AL77" s="4">
        <v>-1.2500000000000001E-2</v>
      </c>
      <c r="AM77" s="4">
        <v>-6.5000000000000002E-2</v>
      </c>
      <c r="AN77" s="4">
        <v>-0.12</v>
      </c>
      <c r="AO77" s="4">
        <v>-0.01</v>
      </c>
      <c r="AP77" s="4">
        <v>0.03</v>
      </c>
      <c r="AQ77" s="4">
        <v>0.98</v>
      </c>
      <c r="AR77" s="4">
        <v>-4.4999999999999998E-2</v>
      </c>
      <c r="AS77" s="4">
        <v>-0.34</v>
      </c>
      <c r="AT77" s="4">
        <v>-7.0000000000000007E-2</v>
      </c>
      <c r="AU77" s="4">
        <v>-0.13</v>
      </c>
      <c r="AV77" s="4">
        <v>0.308</v>
      </c>
      <c r="AW77" s="4">
        <v>-0.26</v>
      </c>
      <c r="AX77" s="4">
        <v>0</v>
      </c>
      <c r="AY77" s="4">
        <v>0.24</v>
      </c>
      <c r="AZ77" s="4">
        <v>-0.34</v>
      </c>
      <c r="BA77" s="4">
        <v>-0.17649999999999999</v>
      </c>
      <c r="BB77" s="4">
        <v>-0.06</v>
      </c>
      <c r="BC77" s="4">
        <v>-0.11650000000000001</v>
      </c>
      <c r="BD77" s="4">
        <v>-5.5E-2</v>
      </c>
      <c r="BE77" s="4">
        <v>-0.1065</v>
      </c>
      <c r="BF77" s="4">
        <v>-1.7500000000000002E-2</v>
      </c>
      <c r="BG77" s="4">
        <v>-7.4999999999999997E-2</v>
      </c>
      <c r="BH77" s="4">
        <v>-7.4999999999999997E-2</v>
      </c>
      <c r="BI77" s="4">
        <v>-7.4999999999999997E-2</v>
      </c>
      <c r="BJ77" s="4">
        <v>0.15</v>
      </c>
      <c r="BK77" s="4">
        <v>0.20499999999999999</v>
      </c>
      <c r="BL77" s="4">
        <v>0.20499999999999999</v>
      </c>
      <c r="BM77" s="4">
        <v>0.155</v>
      </c>
      <c r="BN77" s="4">
        <v>0.77</v>
      </c>
      <c r="BO77" s="4">
        <v>2.5000000000000001E-3</v>
      </c>
      <c r="BP77" s="4">
        <v>-2.5000000000000001E-2</v>
      </c>
      <c r="BQ77" s="4">
        <v>5.0000000000000001E-3</v>
      </c>
      <c r="BR77" s="4">
        <v>0</v>
      </c>
      <c r="BS77" s="4">
        <v>0</v>
      </c>
      <c r="BT77" s="4">
        <v>5.0000000000000001E-3</v>
      </c>
      <c r="BU77" s="4">
        <v>5.0000000000000001E-3</v>
      </c>
      <c r="BV77" s="4">
        <v>0.25</v>
      </c>
      <c r="BW77">
        <v>0.02</v>
      </c>
      <c r="BX77">
        <v>3.5999999999999997E-2</v>
      </c>
      <c r="BY77">
        <v>3.5999999999999997E-2</v>
      </c>
      <c r="BZ77">
        <v>0.03</v>
      </c>
    </row>
    <row r="78" spans="3:78" x14ac:dyDescent="0.25">
      <c r="C78" s="173"/>
      <c r="G78" s="66">
        <f t="shared" si="3"/>
        <v>39448</v>
      </c>
      <c r="H78">
        <v>3.8875000000000002</v>
      </c>
      <c r="I78" s="7">
        <v>0.24</v>
      </c>
      <c r="J78" s="4">
        <v>5.3529034657364701E-2</v>
      </c>
      <c r="K78" s="4">
        <v>-0.13500000000000001</v>
      </c>
      <c r="L78" s="4">
        <v>-0.155</v>
      </c>
      <c r="M78" s="14">
        <v>1.4999999999999999E-2</v>
      </c>
      <c r="N78" s="14">
        <v>-0.13</v>
      </c>
      <c r="O78" s="4">
        <v>2.5000000000000001E-2</v>
      </c>
      <c r="P78" s="4">
        <v>-5.5E-2</v>
      </c>
      <c r="Q78" s="4">
        <v>-0.09</v>
      </c>
      <c r="R78" s="4">
        <v>-0.125</v>
      </c>
      <c r="S78" s="4">
        <v>-0.125</v>
      </c>
      <c r="T78" s="4">
        <v>-0.13500000000000001</v>
      </c>
      <c r="U78" s="4">
        <v>-0.10125000000000001</v>
      </c>
      <c r="V78" s="4">
        <v>-6.5000000000000002E-2</v>
      </c>
      <c r="W78" s="4">
        <v>0.155</v>
      </c>
      <c r="X78" s="4">
        <v>0.20499999999999999</v>
      </c>
      <c r="Y78" s="4">
        <v>0.13</v>
      </c>
      <c r="Z78" s="4">
        <v>0.5</v>
      </c>
      <c r="AA78" s="4">
        <v>0.23499999999999999</v>
      </c>
      <c r="AB78" s="4">
        <v>0.34</v>
      </c>
      <c r="AC78" s="4">
        <v>-1.9E-2</v>
      </c>
      <c r="AD78" s="4">
        <v>-3.5000000000000003E-2</v>
      </c>
      <c r="AE78" s="4">
        <v>5.4999999999999997E-3</v>
      </c>
      <c r="AF78" s="4">
        <v>-1.4500000000000001E-2</v>
      </c>
      <c r="AG78" s="4">
        <v>2.5000000000000001E-3</v>
      </c>
      <c r="AH78" s="4">
        <v>-2.2499999999999999E-2</v>
      </c>
      <c r="AI78" s="4">
        <v>-7.4999999999999997E-2</v>
      </c>
      <c r="AJ78" s="4">
        <v>-6.3500000000000001E-2</v>
      </c>
      <c r="AK78" s="4">
        <v>-8.5999999999999993E-2</v>
      </c>
      <c r="AL78" s="4">
        <v>-1.2500000000000001E-2</v>
      </c>
      <c r="AM78" s="4">
        <v>-6.5000000000000002E-2</v>
      </c>
      <c r="AN78" s="4">
        <v>-0.13750000000000001</v>
      </c>
      <c r="AO78" s="4">
        <v>-0.01</v>
      </c>
      <c r="AP78" s="4">
        <v>0.03</v>
      </c>
      <c r="AQ78" s="4">
        <v>1.6</v>
      </c>
      <c r="AR78" s="4">
        <v>-4.7500000000000001E-2</v>
      </c>
      <c r="AS78" s="4">
        <v>-0.34</v>
      </c>
      <c r="AT78" s="4">
        <v>-7.0000000000000007E-2</v>
      </c>
      <c r="AU78" s="4">
        <v>-0.13</v>
      </c>
      <c r="AV78" s="4">
        <v>0.378</v>
      </c>
      <c r="AW78" s="4">
        <v>-0.26</v>
      </c>
      <c r="AX78" s="4">
        <v>0</v>
      </c>
      <c r="AY78" s="4">
        <v>0.24</v>
      </c>
      <c r="AZ78" s="4">
        <v>-0.34</v>
      </c>
      <c r="BA78" s="4">
        <v>-0.1915</v>
      </c>
      <c r="BB78" s="4">
        <v>-0.06</v>
      </c>
      <c r="BC78" s="4">
        <v>-0.13150000000000001</v>
      </c>
      <c r="BD78" s="4">
        <v>-5.5E-2</v>
      </c>
      <c r="BE78" s="4">
        <v>-0.107</v>
      </c>
      <c r="BF78" s="4">
        <v>-1.7500000000000002E-2</v>
      </c>
      <c r="BG78" s="4">
        <v>-7.4999999999999997E-2</v>
      </c>
      <c r="BH78" s="4">
        <v>-7.7499999999999999E-2</v>
      </c>
      <c r="BI78" s="4">
        <v>-7.4999999999999997E-2</v>
      </c>
      <c r="BJ78" s="4">
        <v>0.15</v>
      </c>
      <c r="BK78" s="4">
        <v>0.20499999999999999</v>
      </c>
      <c r="BL78" s="4">
        <v>0.20499999999999999</v>
      </c>
      <c r="BM78" s="4">
        <v>0.155</v>
      </c>
      <c r="BN78" s="4">
        <v>1.04</v>
      </c>
      <c r="BO78" s="4">
        <v>2.5000000000000001E-3</v>
      </c>
      <c r="BP78" s="4">
        <v>-2.5000000000000001E-2</v>
      </c>
      <c r="BQ78" s="4">
        <v>5.0000000000000001E-3</v>
      </c>
      <c r="BR78" s="4">
        <v>0</v>
      </c>
      <c r="BS78" s="4">
        <v>0</v>
      </c>
      <c r="BT78" s="4">
        <v>5.0000000000000001E-3</v>
      </c>
      <c r="BU78" s="4">
        <v>5.0000000000000001E-3</v>
      </c>
      <c r="BV78" s="4">
        <v>0.45</v>
      </c>
      <c r="BW78">
        <v>0.02</v>
      </c>
      <c r="BX78">
        <v>3.5999999999999997E-2</v>
      </c>
      <c r="BY78">
        <v>3.5999999999999997E-2</v>
      </c>
      <c r="BZ78">
        <v>0.03</v>
      </c>
    </row>
    <row r="79" spans="3:78" x14ac:dyDescent="0.25">
      <c r="C79" s="173"/>
      <c r="G79" s="66">
        <f t="shared" si="3"/>
        <v>39479</v>
      </c>
      <c r="H79">
        <v>3.8025000000000002</v>
      </c>
      <c r="I79" s="7">
        <v>0.24</v>
      </c>
      <c r="J79" s="4">
        <v>5.3710548392549698E-2</v>
      </c>
      <c r="K79" s="4">
        <v>-0.1275</v>
      </c>
      <c r="L79" s="4">
        <v>-0.14749999999999999</v>
      </c>
      <c r="M79" s="14">
        <v>0.01</v>
      </c>
      <c r="N79" s="14">
        <v>-0.13</v>
      </c>
      <c r="O79" s="4">
        <v>0.02</v>
      </c>
      <c r="P79" s="4">
        <v>-5.5E-2</v>
      </c>
      <c r="Q79" s="4">
        <v>-0.09</v>
      </c>
      <c r="R79" s="4">
        <v>-0.11749999999999999</v>
      </c>
      <c r="S79" s="4">
        <v>-0.11749999999999999</v>
      </c>
      <c r="T79" s="4">
        <v>-0.1275</v>
      </c>
      <c r="U79" s="4">
        <v>-9.2499999999999999E-2</v>
      </c>
      <c r="V79" s="4">
        <v>-6.5000000000000002E-2</v>
      </c>
      <c r="W79" s="4">
        <v>0.155</v>
      </c>
      <c r="X79" s="4">
        <v>0.20499999999999999</v>
      </c>
      <c r="Y79" s="4">
        <v>0.13</v>
      </c>
      <c r="Z79" s="4">
        <v>0.5</v>
      </c>
      <c r="AA79" s="4">
        <v>0.23499999999999999</v>
      </c>
      <c r="AB79" s="4">
        <v>0.34</v>
      </c>
      <c r="AC79" s="4">
        <v>-1.9E-2</v>
      </c>
      <c r="AD79" s="4">
        <v>-3.5000000000000003E-2</v>
      </c>
      <c r="AE79" s="4">
        <v>5.4999999999999997E-3</v>
      </c>
      <c r="AF79" s="4">
        <v>-1.4500000000000001E-2</v>
      </c>
      <c r="AG79" s="4">
        <v>2.5000000000000001E-3</v>
      </c>
      <c r="AH79" s="4">
        <v>-2.2499999999999999E-2</v>
      </c>
      <c r="AI79" s="4">
        <v>-7.4999999999999997E-2</v>
      </c>
      <c r="AJ79" s="4">
        <v>-6.3500000000000001E-2</v>
      </c>
      <c r="AK79" s="4">
        <v>-8.5999999999999993E-2</v>
      </c>
      <c r="AL79" s="4">
        <v>-1.2500000000000001E-2</v>
      </c>
      <c r="AM79" s="4">
        <v>-6.5000000000000002E-2</v>
      </c>
      <c r="AN79" s="4">
        <v>-0.12</v>
      </c>
      <c r="AO79" s="4">
        <v>-0.01</v>
      </c>
      <c r="AP79" s="4">
        <v>0.03</v>
      </c>
      <c r="AQ79" s="4">
        <v>1.6</v>
      </c>
      <c r="AR79" s="4">
        <v>-0.03</v>
      </c>
      <c r="AS79" s="4">
        <v>-0.34</v>
      </c>
      <c r="AT79" s="4">
        <v>-7.0000000000000007E-2</v>
      </c>
      <c r="AU79" s="4">
        <v>-0.13</v>
      </c>
      <c r="AV79" s="4">
        <v>0.248</v>
      </c>
      <c r="AW79" s="4">
        <v>-0.26</v>
      </c>
      <c r="AX79" s="4">
        <v>0</v>
      </c>
      <c r="AY79" s="4">
        <v>0.24</v>
      </c>
      <c r="AZ79" s="4">
        <v>-0.34</v>
      </c>
      <c r="BA79" s="4">
        <v>-0.18149999999999999</v>
      </c>
      <c r="BB79" s="4">
        <v>-0.06</v>
      </c>
      <c r="BC79" s="4">
        <v>-0.1215</v>
      </c>
      <c r="BD79" s="4">
        <v>-5.5E-2</v>
      </c>
      <c r="BE79" s="4">
        <v>-0.107</v>
      </c>
      <c r="BF79" s="4">
        <v>-1.7500000000000002E-2</v>
      </c>
      <c r="BG79" s="4">
        <v>-7.4999999999999997E-2</v>
      </c>
      <c r="BH79" s="4">
        <v>-0.06</v>
      </c>
      <c r="BI79" s="4">
        <v>-7.4999999999999997E-2</v>
      </c>
      <c r="BJ79" s="4">
        <v>0.15</v>
      </c>
      <c r="BK79" s="4">
        <v>0.20499999999999999</v>
      </c>
      <c r="BL79" s="4">
        <v>0.20499999999999999</v>
      </c>
      <c r="BM79" s="4">
        <v>0.155</v>
      </c>
      <c r="BN79" s="4">
        <v>1.04</v>
      </c>
      <c r="BO79" s="4">
        <v>2.5000000000000001E-3</v>
      </c>
      <c r="BP79" s="4">
        <v>-2.5000000000000001E-2</v>
      </c>
      <c r="BQ79" s="4">
        <v>5.0000000000000001E-3</v>
      </c>
      <c r="BR79" s="4">
        <v>0</v>
      </c>
      <c r="BS79" s="4">
        <v>0</v>
      </c>
      <c r="BT79" s="4">
        <v>5.0000000000000001E-3</v>
      </c>
      <c r="BU79" s="4">
        <v>5.0000000000000001E-3</v>
      </c>
      <c r="BV79" s="4">
        <v>0.45</v>
      </c>
      <c r="BW79">
        <v>0.02</v>
      </c>
      <c r="BX79">
        <v>3.5999999999999997E-2</v>
      </c>
      <c r="BY79">
        <v>3.5999999999999997E-2</v>
      </c>
      <c r="BZ79">
        <v>0.03</v>
      </c>
    </row>
    <row r="80" spans="3:78" x14ac:dyDescent="0.25">
      <c r="C80" s="173"/>
      <c r="G80" s="66">
        <f t="shared" si="3"/>
        <v>39508</v>
      </c>
      <c r="H80">
        <v>3.6724999999999999</v>
      </c>
      <c r="I80" s="7">
        <v>0.23499999999999999</v>
      </c>
      <c r="J80" s="4">
        <v>5.3880351574115498E-2</v>
      </c>
      <c r="K80" s="4">
        <v>-0.125</v>
      </c>
      <c r="L80" s="4">
        <v>-0.14499999999999999</v>
      </c>
      <c r="M80" s="14">
        <v>-0.01</v>
      </c>
      <c r="N80" s="14">
        <v>-0.13</v>
      </c>
      <c r="O80" s="4">
        <v>0</v>
      </c>
      <c r="P80" s="4">
        <v>-5.5E-2</v>
      </c>
      <c r="Q80" s="4">
        <v>-0.09</v>
      </c>
      <c r="R80" s="4">
        <v>-0.115</v>
      </c>
      <c r="S80" s="4">
        <v>-0.115</v>
      </c>
      <c r="T80" s="4">
        <v>-0.125</v>
      </c>
      <c r="U80" s="4">
        <v>-8.6249999999999993E-2</v>
      </c>
      <c r="V80" s="4">
        <v>-6.5000000000000002E-2</v>
      </c>
      <c r="W80" s="4">
        <v>0.155</v>
      </c>
      <c r="X80" s="4">
        <v>0.20499999999999999</v>
      </c>
      <c r="Y80" s="4">
        <v>0.13</v>
      </c>
      <c r="Z80" s="4">
        <v>0.5</v>
      </c>
      <c r="AA80" s="4">
        <v>0.19500000000000001</v>
      </c>
      <c r="AB80" s="4">
        <v>0.28999999999999998</v>
      </c>
      <c r="AC80" s="4">
        <v>-1.9E-2</v>
      </c>
      <c r="AD80" s="4">
        <v>-3.5000000000000003E-2</v>
      </c>
      <c r="AE80" s="4">
        <v>1.2999999999999999E-2</v>
      </c>
      <c r="AF80" s="4">
        <v>-7.0000000000000001E-3</v>
      </c>
      <c r="AG80" s="4">
        <v>2.5000000000000001E-3</v>
      </c>
      <c r="AH80" s="4">
        <v>-2.2499999999999999E-2</v>
      </c>
      <c r="AI80" s="4">
        <v>-7.4999999999999997E-2</v>
      </c>
      <c r="AJ80" s="4">
        <v>-6.3500000000000001E-2</v>
      </c>
      <c r="AK80" s="4">
        <v>-8.5999999999999993E-2</v>
      </c>
      <c r="AL80" s="4">
        <v>-1.2500000000000001E-2</v>
      </c>
      <c r="AM80" s="4">
        <v>-6.5000000000000002E-2</v>
      </c>
      <c r="AN80" s="4">
        <v>-0.1075</v>
      </c>
      <c r="AO80" s="4">
        <v>-0.01</v>
      </c>
      <c r="AP80" s="4">
        <v>0.03</v>
      </c>
      <c r="AQ80" s="4">
        <v>0.64</v>
      </c>
      <c r="AR80" s="4">
        <v>-1.7500000000000002E-2</v>
      </c>
      <c r="AS80" s="4">
        <v>-0.34</v>
      </c>
      <c r="AT80" s="4">
        <v>-7.0000000000000007E-2</v>
      </c>
      <c r="AU80" s="4">
        <v>-0.13</v>
      </c>
      <c r="AV80" s="4">
        <v>6.8000000000000005E-2</v>
      </c>
      <c r="AW80" s="4">
        <v>-0.26</v>
      </c>
      <c r="AX80" s="4">
        <v>0</v>
      </c>
      <c r="AY80" s="4">
        <v>0.24</v>
      </c>
      <c r="AZ80" s="4">
        <v>-0.34</v>
      </c>
      <c r="BA80" s="4">
        <v>-0.17150000000000001</v>
      </c>
      <c r="BB80" s="4">
        <v>-0.06</v>
      </c>
      <c r="BC80" s="4">
        <v>-0.1115</v>
      </c>
      <c r="BD80" s="4">
        <v>-5.5E-2</v>
      </c>
      <c r="BE80" s="4">
        <v>-0.107</v>
      </c>
      <c r="BF80" s="4">
        <v>-1.7500000000000002E-2</v>
      </c>
      <c r="BG80" s="4">
        <v>-7.4999999999999997E-2</v>
      </c>
      <c r="BH80" s="4">
        <v>-4.7500000000000001E-2</v>
      </c>
      <c r="BI80" s="4">
        <v>-7.4999999999999997E-2</v>
      </c>
      <c r="BJ80" s="4">
        <v>0.15</v>
      </c>
      <c r="BK80" s="4">
        <v>0.20499999999999999</v>
      </c>
      <c r="BL80" s="4">
        <v>0.20499999999999999</v>
      </c>
      <c r="BM80" s="4">
        <v>0.155</v>
      </c>
      <c r="BN80" s="4">
        <v>0.54</v>
      </c>
      <c r="BO80" s="4">
        <v>2.5000000000000001E-3</v>
      </c>
      <c r="BP80" s="4">
        <v>-0.02</v>
      </c>
      <c r="BQ80" s="4">
        <v>5.0000000000000001E-3</v>
      </c>
      <c r="BR80" s="4">
        <v>0</v>
      </c>
      <c r="BS80" s="4">
        <v>0</v>
      </c>
      <c r="BT80" s="4">
        <v>5.0000000000000001E-3</v>
      </c>
      <c r="BU80" s="4">
        <v>5.0000000000000001E-3</v>
      </c>
      <c r="BV80" s="4">
        <v>0.1</v>
      </c>
      <c r="BW80">
        <v>0.02</v>
      </c>
      <c r="BX80">
        <v>3.5999999999999997E-2</v>
      </c>
      <c r="BY80">
        <v>3.5999999999999997E-2</v>
      </c>
      <c r="BZ80">
        <v>0.03</v>
      </c>
    </row>
    <row r="81" spans="3:78" x14ac:dyDescent="0.25">
      <c r="C81" s="173"/>
      <c r="G81" s="66">
        <f t="shared" si="3"/>
        <v>39539</v>
      </c>
      <c r="H81">
        <v>3.4874999999999998</v>
      </c>
      <c r="I81" s="7">
        <v>0.23</v>
      </c>
      <c r="J81" s="4">
        <v>5.4061865330552898E-2</v>
      </c>
      <c r="K81" s="4">
        <v>-0.13</v>
      </c>
      <c r="L81" s="4">
        <v>-0.15</v>
      </c>
      <c r="M81" s="14">
        <v>-0.09</v>
      </c>
      <c r="N81" s="14">
        <v>-0.13</v>
      </c>
      <c r="O81" s="4">
        <v>-0.09</v>
      </c>
      <c r="P81" s="4">
        <v>-5.2499999999999998E-2</v>
      </c>
      <c r="Q81" s="4">
        <v>-7.2499999999999995E-2</v>
      </c>
      <c r="R81" s="4">
        <v>-0.12</v>
      </c>
      <c r="S81" s="4">
        <v>-0.12</v>
      </c>
      <c r="T81" s="4">
        <v>-0.13</v>
      </c>
      <c r="U81" s="4">
        <v>-6.6250000000000003E-2</v>
      </c>
      <c r="V81" s="4">
        <v>-6.25E-2</v>
      </c>
      <c r="W81" s="4">
        <v>0.125</v>
      </c>
      <c r="X81" s="4">
        <v>0.155</v>
      </c>
      <c r="Y81" s="4">
        <v>0.04</v>
      </c>
      <c r="Z81" s="4">
        <v>0.5</v>
      </c>
      <c r="AA81" s="4">
        <v>0.14499999999999999</v>
      </c>
      <c r="AB81" s="4">
        <v>0.19500000000000001</v>
      </c>
      <c r="AC81" s="4">
        <v>-2.1499999999999998E-2</v>
      </c>
      <c r="AD81" s="4">
        <v>-0.05</v>
      </c>
      <c r="AE81" s="4">
        <v>1.2999999999999999E-2</v>
      </c>
      <c r="AF81" s="4">
        <v>-4.4999999999999997E-3</v>
      </c>
      <c r="AG81" s="4">
        <v>2.5000000000000001E-3</v>
      </c>
      <c r="AH81" s="4">
        <v>-2.2499999999999999E-2</v>
      </c>
      <c r="AI81" s="4">
        <v>-7.2499999999999995E-2</v>
      </c>
      <c r="AJ81" s="4">
        <v>-6.0999999999999999E-2</v>
      </c>
      <c r="AK81" s="4">
        <v>-8.3500000000000005E-2</v>
      </c>
      <c r="AL81" s="4">
        <v>-1.7500000000000002E-2</v>
      </c>
      <c r="AM81" s="4">
        <v>-7.1999999999999995E-2</v>
      </c>
      <c r="AN81" s="4">
        <v>-7.0000000000000007E-2</v>
      </c>
      <c r="AO81" s="4">
        <v>-1.7000000000000001E-2</v>
      </c>
      <c r="AP81" s="4">
        <v>2.3E-2</v>
      </c>
      <c r="AQ81" s="4">
        <v>0.38</v>
      </c>
      <c r="AR81" s="4">
        <v>0.02</v>
      </c>
      <c r="AS81" s="4">
        <v>-0.47</v>
      </c>
      <c r="AT81" s="4">
        <v>-7.0000000000000007E-2</v>
      </c>
      <c r="AU81" s="4">
        <v>-0.19500000000000001</v>
      </c>
      <c r="AV81" s="4">
        <v>-0.25</v>
      </c>
      <c r="AW81" s="4">
        <v>-0.39</v>
      </c>
      <c r="AX81" s="4">
        <v>0</v>
      </c>
      <c r="AY81" s="4">
        <v>0.26</v>
      </c>
      <c r="AZ81" s="4">
        <v>-0.47</v>
      </c>
      <c r="BA81" s="4">
        <v>-0.21199999999999999</v>
      </c>
      <c r="BB81" s="4">
        <v>-0.06</v>
      </c>
      <c r="BC81" s="4">
        <v>-0.152</v>
      </c>
      <c r="BD81" s="4">
        <v>-5.2499999999999998E-2</v>
      </c>
      <c r="BE81" s="4">
        <v>-0.1295</v>
      </c>
      <c r="BF81" s="4">
        <v>-1.7500000000000002E-2</v>
      </c>
      <c r="BG81" s="4">
        <v>-5.7500000000000002E-2</v>
      </c>
      <c r="BH81" s="4">
        <v>-0.01</v>
      </c>
      <c r="BI81" s="4">
        <v>-7.2499999999999995E-2</v>
      </c>
      <c r="BJ81" s="4">
        <v>0.06</v>
      </c>
      <c r="BK81" s="4">
        <v>0.155</v>
      </c>
      <c r="BL81" s="4">
        <v>0.155</v>
      </c>
      <c r="BM81" s="4">
        <v>0.125</v>
      </c>
      <c r="BN81" s="4">
        <v>0.36</v>
      </c>
      <c r="BO81" s="4">
        <v>2.5000000000000001E-3</v>
      </c>
      <c r="BP81" s="4">
        <v>-1.4999999999999999E-2</v>
      </c>
      <c r="BQ81" s="4">
        <v>5.0000000000000001E-3</v>
      </c>
      <c r="BR81" s="4">
        <v>-0.01</v>
      </c>
      <c r="BS81" s="4">
        <v>0</v>
      </c>
      <c r="BT81" s="4">
        <v>5.0000000000000001E-3</v>
      </c>
      <c r="BU81" s="4">
        <v>2.5000000000000001E-3</v>
      </c>
      <c r="BV81" s="4">
        <v>0.02</v>
      </c>
      <c r="BW81">
        <v>5.0000000000000001E-3</v>
      </c>
      <c r="BX81">
        <v>3.5999999999999997E-2</v>
      </c>
      <c r="BY81">
        <v>3.5999999999999997E-2</v>
      </c>
      <c r="BZ81">
        <v>0.03</v>
      </c>
    </row>
    <row r="82" spans="3:78" x14ac:dyDescent="0.25">
      <c r="C82" s="173"/>
      <c r="G82" s="66">
        <f t="shared" si="3"/>
        <v>39569</v>
      </c>
      <c r="H82">
        <v>3.4824999999999999</v>
      </c>
      <c r="I82" s="7">
        <v>0.23</v>
      </c>
      <c r="J82" s="4">
        <v>5.4237523814977699E-2</v>
      </c>
      <c r="K82" s="4">
        <v>-0.13</v>
      </c>
      <c r="L82" s="4">
        <v>-0.15</v>
      </c>
      <c r="M82" s="14">
        <v>-0.09</v>
      </c>
      <c r="N82" s="14">
        <v>-0.13</v>
      </c>
      <c r="O82" s="4">
        <v>-0.09</v>
      </c>
      <c r="P82" s="4">
        <v>-5.2499999999999998E-2</v>
      </c>
      <c r="Q82" s="4">
        <v>-7.2499999999999995E-2</v>
      </c>
      <c r="R82" s="4">
        <v>-0.12</v>
      </c>
      <c r="S82" s="4">
        <v>-0.12</v>
      </c>
      <c r="T82" s="4">
        <v>-0.13</v>
      </c>
      <c r="U82" s="4">
        <v>-6.6250000000000003E-2</v>
      </c>
      <c r="V82" s="4">
        <v>-6.25E-2</v>
      </c>
      <c r="W82" s="4">
        <v>0.125</v>
      </c>
      <c r="X82" s="4">
        <v>0.155</v>
      </c>
      <c r="Y82" s="4">
        <v>0.04</v>
      </c>
      <c r="Z82" s="4">
        <v>0.5</v>
      </c>
      <c r="AA82" s="4">
        <v>0.125</v>
      </c>
      <c r="AB82" s="4">
        <v>0.13500000000000001</v>
      </c>
      <c r="AC82" s="4">
        <v>-2.1499999999999998E-2</v>
      </c>
      <c r="AD82" s="4">
        <v>-0.05</v>
      </c>
      <c r="AE82" s="4">
        <v>1.55E-2</v>
      </c>
      <c r="AF82" s="4">
        <v>-2E-3</v>
      </c>
      <c r="AG82" s="4">
        <v>2.5000000000000001E-3</v>
      </c>
      <c r="AH82" s="4">
        <v>-2.2499999999999999E-2</v>
      </c>
      <c r="AI82" s="4">
        <v>-7.2499999999999995E-2</v>
      </c>
      <c r="AJ82" s="4">
        <v>-6.0999999999999999E-2</v>
      </c>
      <c r="AK82" s="4">
        <v>-8.3500000000000005E-2</v>
      </c>
      <c r="AL82" s="4">
        <v>-1.7500000000000002E-2</v>
      </c>
      <c r="AM82" s="4">
        <v>-7.1999999999999995E-2</v>
      </c>
      <c r="AN82" s="4">
        <v>-7.0000000000000007E-2</v>
      </c>
      <c r="AO82" s="4">
        <v>-1.7000000000000001E-2</v>
      </c>
      <c r="AP82" s="4">
        <v>2.3E-2</v>
      </c>
      <c r="AQ82" s="4">
        <v>0.33</v>
      </c>
      <c r="AR82" s="4">
        <v>0.02</v>
      </c>
      <c r="AS82" s="4">
        <v>-0.47</v>
      </c>
      <c r="AT82" s="4">
        <v>-7.0000000000000007E-2</v>
      </c>
      <c r="AU82" s="4">
        <v>-0.19500000000000001</v>
      </c>
      <c r="AV82" s="4">
        <v>-0.25</v>
      </c>
      <c r="AW82" s="4">
        <v>-0.39</v>
      </c>
      <c r="AX82" s="4">
        <v>0</v>
      </c>
      <c r="AY82" s="4">
        <v>0.26</v>
      </c>
      <c r="AZ82" s="4">
        <v>-0.47</v>
      </c>
      <c r="BA82" s="4">
        <v>-0.1895</v>
      </c>
      <c r="BB82" s="4">
        <v>-0.06</v>
      </c>
      <c r="BC82" s="4">
        <v>-0.1295</v>
      </c>
      <c r="BD82" s="4">
        <v>-5.2499999999999998E-2</v>
      </c>
      <c r="BE82" s="4">
        <v>-0.122</v>
      </c>
      <c r="BF82" s="4">
        <v>-1.7500000000000002E-2</v>
      </c>
      <c r="BG82" s="4">
        <v>-5.7500000000000002E-2</v>
      </c>
      <c r="BH82" s="4">
        <v>-0.01</v>
      </c>
      <c r="BI82" s="4">
        <v>-7.2499999999999995E-2</v>
      </c>
      <c r="BJ82" s="4">
        <v>0.06</v>
      </c>
      <c r="BK82" s="4">
        <v>0.155</v>
      </c>
      <c r="BL82" s="4">
        <v>0.155</v>
      </c>
      <c r="BM82" s="4">
        <v>0.125</v>
      </c>
      <c r="BN82" s="4">
        <v>0.32500000000000001</v>
      </c>
      <c r="BO82" s="4">
        <v>2.5000000000000001E-3</v>
      </c>
      <c r="BP82" s="4">
        <v>-1.4999999999999999E-2</v>
      </c>
      <c r="BQ82" s="4">
        <v>5.0000000000000001E-3</v>
      </c>
      <c r="BR82" s="4">
        <v>-0.01</v>
      </c>
      <c r="BS82" s="4">
        <v>0</v>
      </c>
      <c r="BT82" s="4">
        <v>5.0000000000000001E-3</v>
      </c>
      <c r="BU82" s="4">
        <v>2.5000000000000001E-3</v>
      </c>
      <c r="BV82" s="4">
        <v>0.02</v>
      </c>
      <c r="BW82">
        <v>5.0000000000000001E-3</v>
      </c>
      <c r="BX82">
        <v>3.5999999999999997E-2</v>
      </c>
      <c r="BY82">
        <v>3.5999999999999997E-2</v>
      </c>
      <c r="BZ82">
        <v>0.03</v>
      </c>
    </row>
    <row r="83" spans="3:78" x14ac:dyDescent="0.25">
      <c r="C83" s="173"/>
      <c r="G83" s="66">
        <f t="shared" si="3"/>
        <v>39600</v>
      </c>
      <c r="H83">
        <v>3.5175000000000001</v>
      </c>
      <c r="I83" s="7">
        <v>0.23</v>
      </c>
      <c r="J83" s="4">
        <v>5.4419037593017403E-2</v>
      </c>
      <c r="K83" s="4">
        <v>-0.13</v>
      </c>
      <c r="L83" s="4">
        <v>-0.15</v>
      </c>
      <c r="M83" s="14">
        <v>-0.09</v>
      </c>
      <c r="N83" s="14">
        <v>-0.13</v>
      </c>
      <c r="O83" s="4">
        <v>-0.09</v>
      </c>
      <c r="P83" s="4">
        <v>-5.2499999999999998E-2</v>
      </c>
      <c r="Q83" s="4">
        <v>-7.2499999999999995E-2</v>
      </c>
      <c r="R83" s="4">
        <v>-0.12</v>
      </c>
      <c r="S83" s="4">
        <v>-0.12</v>
      </c>
      <c r="T83" s="4">
        <v>-0.13</v>
      </c>
      <c r="U83" s="4">
        <v>-6.3750000000000001E-2</v>
      </c>
      <c r="V83" s="4">
        <v>-6.25E-2</v>
      </c>
      <c r="W83" s="4">
        <v>0.125</v>
      </c>
      <c r="X83" s="4">
        <v>0.155</v>
      </c>
      <c r="Y83" s="4">
        <v>0.04</v>
      </c>
      <c r="Z83" s="4">
        <v>0.5</v>
      </c>
      <c r="AA83" s="4">
        <v>0.14499999999999999</v>
      </c>
      <c r="AB83" s="4">
        <v>0.16500000000000001</v>
      </c>
      <c r="AC83" s="4">
        <v>-2.1499999999999998E-2</v>
      </c>
      <c r="AD83" s="4">
        <v>-4.7500000000000001E-2</v>
      </c>
      <c r="AE83" s="4">
        <v>1.55E-2</v>
      </c>
      <c r="AF83" s="4">
        <v>-2E-3</v>
      </c>
      <c r="AG83" s="4">
        <v>2.5000000000000001E-3</v>
      </c>
      <c r="AH83" s="4">
        <v>-2.2499999999999999E-2</v>
      </c>
      <c r="AI83" s="4">
        <v>-7.2499999999999995E-2</v>
      </c>
      <c r="AJ83" s="4">
        <v>-6.0999999999999999E-2</v>
      </c>
      <c r="AK83" s="4">
        <v>-8.3500000000000005E-2</v>
      </c>
      <c r="AL83" s="4">
        <v>-1.7500000000000002E-2</v>
      </c>
      <c r="AM83" s="4">
        <v>-7.1999999999999995E-2</v>
      </c>
      <c r="AN83" s="4">
        <v>-6.5000000000000002E-2</v>
      </c>
      <c r="AO83" s="4">
        <v>-1.7000000000000001E-2</v>
      </c>
      <c r="AP83" s="4">
        <v>2.3E-2</v>
      </c>
      <c r="AQ83" s="4">
        <v>0.37</v>
      </c>
      <c r="AR83" s="4">
        <v>2.5000000000000001E-2</v>
      </c>
      <c r="AS83" s="4">
        <v>-0.47</v>
      </c>
      <c r="AT83" s="4">
        <v>-7.0000000000000007E-2</v>
      </c>
      <c r="AU83" s="4">
        <v>-0.19500000000000001</v>
      </c>
      <c r="AV83" s="4">
        <v>-0.25</v>
      </c>
      <c r="AW83" s="4">
        <v>-0.39</v>
      </c>
      <c r="AX83" s="4">
        <v>0</v>
      </c>
      <c r="AY83" s="4">
        <v>0.26</v>
      </c>
      <c r="AZ83" s="4">
        <v>-0.47</v>
      </c>
      <c r="BA83" s="4">
        <v>-0.13700000000000001</v>
      </c>
      <c r="BB83" s="4">
        <v>-0.06</v>
      </c>
      <c r="BC83" s="4">
        <v>-7.6999999999999999E-2</v>
      </c>
      <c r="BD83" s="4">
        <v>-5.2499999999999998E-2</v>
      </c>
      <c r="BE83" s="4">
        <v>-7.9500000000000001E-2</v>
      </c>
      <c r="BF83" s="4">
        <v>-1.7500000000000002E-2</v>
      </c>
      <c r="BG83" s="4">
        <v>-5.7500000000000002E-2</v>
      </c>
      <c r="BH83" s="4">
        <v>-5.0000000000000001E-3</v>
      </c>
      <c r="BI83" s="4">
        <v>-7.2499999999999995E-2</v>
      </c>
      <c r="BJ83" s="4">
        <v>0.06</v>
      </c>
      <c r="BK83" s="4">
        <v>0.155</v>
      </c>
      <c r="BL83" s="4">
        <v>0.155</v>
      </c>
      <c r="BM83" s="4">
        <v>0.125</v>
      </c>
      <c r="BN83" s="4">
        <v>0.33500000000000002</v>
      </c>
      <c r="BO83" s="4">
        <v>2.5000000000000001E-3</v>
      </c>
      <c r="BP83" s="4">
        <v>-1.4999999999999999E-2</v>
      </c>
      <c r="BQ83" s="4">
        <v>5.0000000000000001E-3</v>
      </c>
      <c r="BR83" s="4">
        <v>-0.01</v>
      </c>
      <c r="BS83" s="4">
        <v>0</v>
      </c>
      <c r="BT83" s="4">
        <v>5.0000000000000001E-3</v>
      </c>
      <c r="BU83" s="4">
        <v>2.5000000000000001E-3</v>
      </c>
      <c r="BV83" s="4">
        <v>3.5000000000000003E-2</v>
      </c>
      <c r="BW83">
        <v>5.0000000000000001E-3</v>
      </c>
      <c r="BX83">
        <v>3.5999999999999997E-2</v>
      </c>
      <c r="BY83">
        <v>3.5999999999999997E-2</v>
      </c>
      <c r="BZ83">
        <v>0.03</v>
      </c>
    </row>
    <row r="84" spans="3:78" x14ac:dyDescent="0.25">
      <c r="C84" s="173"/>
      <c r="G84" s="66">
        <f t="shared" si="3"/>
        <v>39630</v>
      </c>
      <c r="H84">
        <v>3.5575000000000001</v>
      </c>
      <c r="I84" s="7">
        <v>0.23</v>
      </c>
      <c r="J84" s="4">
        <v>5.4594696098345899E-2</v>
      </c>
      <c r="K84" s="4">
        <v>-0.13</v>
      </c>
      <c r="L84" s="4">
        <v>-0.15</v>
      </c>
      <c r="M84" s="14">
        <v>-0.09</v>
      </c>
      <c r="N84" s="14">
        <v>-0.13</v>
      </c>
      <c r="O84" s="4">
        <v>-0.09</v>
      </c>
      <c r="P84" s="4">
        <v>-5.2499999999999998E-2</v>
      </c>
      <c r="Q84" s="4">
        <v>-7.2499999999999995E-2</v>
      </c>
      <c r="R84" s="4">
        <v>-0.12</v>
      </c>
      <c r="S84" s="4">
        <v>-0.12</v>
      </c>
      <c r="T84" s="4">
        <v>-0.13</v>
      </c>
      <c r="U84" s="4">
        <v>-6.25E-2</v>
      </c>
      <c r="V84" s="4">
        <v>-6.25E-2</v>
      </c>
      <c r="W84" s="4">
        <v>0.125</v>
      </c>
      <c r="X84" s="4">
        <v>0.155</v>
      </c>
      <c r="Y84" s="4">
        <v>0.04</v>
      </c>
      <c r="Z84" s="4">
        <v>0.5</v>
      </c>
      <c r="AA84" s="4">
        <v>0.15</v>
      </c>
      <c r="AB84" s="4">
        <v>0.20499999999999999</v>
      </c>
      <c r="AC84" s="4">
        <v>-2.1499999999999998E-2</v>
      </c>
      <c r="AD84" s="4">
        <v>-4.7500000000000001E-2</v>
      </c>
      <c r="AE84" s="4">
        <v>1.55E-2</v>
      </c>
      <c r="AF84" s="4">
        <v>-2E-3</v>
      </c>
      <c r="AG84" s="4">
        <v>2.5000000000000001E-3</v>
      </c>
      <c r="AH84" s="4">
        <v>-2.2499999999999999E-2</v>
      </c>
      <c r="AI84" s="4">
        <v>-7.2499999999999995E-2</v>
      </c>
      <c r="AJ84" s="4">
        <v>-6.0999999999999999E-2</v>
      </c>
      <c r="AK84" s="4">
        <v>-8.3500000000000005E-2</v>
      </c>
      <c r="AL84" s="4">
        <v>-1.7500000000000002E-2</v>
      </c>
      <c r="AM84" s="4">
        <v>-7.1999999999999995E-2</v>
      </c>
      <c r="AN84" s="4">
        <v>-6.25E-2</v>
      </c>
      <c r="AO84" s="4">
        <v>-1.7000000000000001E-2</v>
      </c>
      <c r="AP84" s="4">
        <v>2.3E-2</v>
      </c>
      <c r="AQ84" s="4">
        <v>0.41</v>
      </c>
      <c r="AR84" s="4">
        <v>2.75E-2</v>
      </c>
      <c r="AS84" s="4">
        <v>-0.47</v>
      </c>
      <c r="AT84" s="4">
        <v>-7.0000000000000007E-2</v>
      </c>
      <c r="AU84" s="4">
        <v>-0.19500000000000001</v>
      </c>
      <c r="AV84" s="4">
        <v>-0.25</v>
      </c>
      <c r="AW84" s="4">
        <v>-0.39</v>
      </c>
      <c r="AX84" s="4">
        <v>0</v>
      </c>
      <c r="AY84" s="4">
        <v>0.26</v>
      </c>
      <c r="AZ84" s="4">
        <v>-0.47</v>
      </c>
      <c r="BA84" s="4">
        <v>-0.14699999999999999</v>
      </c>
      <c r="BB84" s="4">
        <v>-0.06</v>
      </c>
      <c r="BC84" s="4">
        <v>-8.6999999999999994E-2</v>
      </c>
      <c r="BD84" s="4">
        <v>-5.2499999999999998E-2</v>
      </c>
      <c r="BE84" s="4">
        <v>-7.6999999999999999E-2</v>
      </c>
      <c r="BF84" s="4">
        <v>-1.7500000000000002E-2</v>
      </c>
      <c r="BG84" s="4">
        <v>-5.7500000000000002E-2</v>
      </c>
      <c r="BH84" s="4">
        <v>-2.5000000000000001E-3</v>
      </c>
      <c r="BI84" s="4">
        <v>-7.2499999999999995E-2</v>
      </c>
      <c r="BJ84" s="4">
        <v>0.06</v>
      </c>
      <c r="BK84" s="4">
        <v>0.155</v>
      </c>
      <c r="BL84" s="4">
        <v>0.155</v>
      </c>
      <c r="BM84" s="4">
        <v>0.125</v>
      </c>
      <c r="BN84" s="4">
        <v>0.35</v>
      </c>
      <c r="BO84" s="4">
        <v>2.5000000000000001E-3</v>
      </c>
      <c r="BP84" s="4">
        <v>-0.01</v>
      </c>
      <c r="BQ84" s="4">
        <v>5.0000000000000001E-3</v>
      </c>
      <c r="BR84" s="4">
        <v>-0.01</v>
      </c>
      <c r="BS84" s="4">
        <v>0</v>
      </c>
      <c r="BT84" s="4">
        <v>5.0000000000000001E-3</v>
      </c>
      <c r="BU84" s="4">
        <v>2.5000000000000001E-3</v>
      </c>
      <c r="BV84" s="4">
        <v>3.5000000000000003E-2</v>
      </c>
      <c r="BW84">
        <v>5.0000000000000001E-3</v>
      </c>
      <c r="BX84">
        <v>3.5999999999999997E-2</v>
      </c>
      <c r="BY84">
        <v>3.5999999999999997E-2</v>
      </c>
      <c r="BZ84">
        <v>0.03</v>
      </c>
    </row>
    <row r="85" spans="3:78" x14ac:dyDescent="0.25">
      <c r="C85" s="173"/>
      <c r="G85" s="66">
        <f t="shared" si="3"/>
        <v>39661</v>
      </c>
      <c r="H85">
        <v>3.5975000000000001</v>
      </c>
      <c r="I85" s="7">
        <v>0.23</v>
      </c>
      <c r="J85" s="4">
        <v>5.47762098979847E-2</v>
      </c>
      <c r="K85" s="4">
        <v>-0.13</v>
      </c>
      <c r="L85" s="4">
        <v>-0.15</v>
      </c>
      <c r="M85" s="14">
        <v>-0.09</v>
      </c>
      <c r="N85" s="14">
        <v>-0.13</v>
      </c>
      <c r="O85" s="4">
        <v>-0.09</v>
      </c>
      <c r="P85" s="4">
        <v>-5.2499999999999998E-2</v>
      </c>
      <c r="Q85" s="4">
        <v>-7.2499999999999995E-2</v>
      </c>
      <c r="R85" s="4">
        <v>-0.12</v>
      </c>
      <c r="S85" s="4">
        <v>-0.12</v>
      </c>
      <c r="T85" s="4">
        <v>-0.13</v>
      </c>
      <c r="U85" s="4">
        <v>-6.1249999999999999E-2</v>
      </c>
      <c r="V85" s="4">
        <v>-6.25E-2</v>
      </c>
      <c r="W85" s="4">
        <v>0.125</v>
      </c>
      <c r="X85" s="4">
        <v>0.155</v>
      </c>
      <c r="Y85" s="4">
        <v>0.04</v>
      </c>
      <c r="Z85" s="4">
        <v>0.5</v>
      </c>
      <c r="AA85" s="4">
        <v>0.15</v>
      </c>
      <c r="AB85" s="4">
        <v>0.20499999999999999</v>
      </c>
      <c r="AC85" s="4">
        <v>-2.1499999999999998E-2</v>
      </c>
      <c r="AD85" s="4">
        <v>-4.7500000000000001E-2</v>
      </c>
      <c r="AE85" s="4">
        <v>1.0500000000000001E-2</v>
      </c>
      <c r="AF85" s="4">
        <v>-7.0000000000000001E-3</v>
      </c>
      <c r="AG85" s="4">
        <v>2.5000000000000001E-3</v>
      </c>
      <c r="AH85" s="4">
        <v>-2.2499999999999999E-2</v>
      </c>
      <c r="AI85" s="4">
        <v>-7.2499999999999995E-2</v>
      </c>
      <c r="AJ85" s="4">
        <v>-6.0999999999999999E-2</v>
      </c>
      <c r="AK85" s="4">
        <v>-8.3500000000000005E-2</v>
      </c>
      <c r="AL85" s="4">
        <v>-1.7500000000000002E-2</v>
      </c>
      <c r="AM85" s="4">
        <v>-7.1999999999999995E-2</v>
      </c>
      <c r="AN85" s="4">
        <v>-0.06</v>
      </c>
      <c r="AO85" s="4">
        <v>-1.7000000000000001E-2</v>
      </c>
      <c r="AP85" s="4">
        <v>2.3E-2</v>
      </c>
      <c r="AQ85" s="4">
        <v>0.41</v>
      </c>
      <c r="AR85" s="4">
        <v>0.03</v>
      </c>
      <c r="AS85" s="4">
        <v>-0.47</v>
      </c>
      <c r="AT85" s="4">
        <v>-7.0000000000000007E-2</v>
      </c>
      <c r="AU85" s="4">
        <v>-0.19500000000000001</v>
      </c>
      <c r="AV85" s="4">
        <v>-0.25</v>
      </c>
      <c r="AW85" s="4">
        <v>-0.39</v>
      </c>
      <c r="AX85" s="4">
        <v>0</v>
      </c>
      <c r="AY85" s="4">
        <v>0.26</v>
      </c>
      <c r="AZ85" s="4">
        <v>-0.47</v>
      </c>
      <c r="BA85" s="4">
        <v>-0.14199999999999999</v>
      </c>
      <c r="BB85" s="4">
        <v>-0.06</v>
      </c>
      <c r="BC85" s="4">
        <v>-8.2000000000000003E-2</v>
      </c>
      <c r="BD85" s="4">
        <v>-5.2499999999999998E-2</v>
      </c>
      <c r="BE85" s="4">
        <v>-7.4499999999999997E-2</v>
      </c>
      <c r="BF85" s="4">
        <v>-1.7500000000000002E-2</v>
      </c>
      <c r="BG85" s="4">
        <v>-5.7500000000000002E-2</v>
      </c>
      <c r="BH85" s="4">
        <v>0</v>
      </c>
      <c r="BI85" s="4">
        <v>-7.2499999999999995E-2</v>
      </c>
      <c r="BJ85" s="4">
        <v>0.06</v>
      </c>
      <c r="BK85" s="4">
        <v>0.155</v>
      </c>
      <c r="BL85" s="4">
        <v>0.155</v>
      </c>
      <c r="BM85" s="4">
        <v>0.125</v>
      </c>
      <c r="BN85" s="4">
        <v>0.35</v>
      </c>
      <c r="BO85" s="4">
        <v>2.5000000000000001E-3</v>
      </c>
      <c r="BP85" s="4">
        <v>-0.01</v>
      </c>
      <c r="BQ85" s="4">
        <v>5.0000000000000001E-3</v>
      </c>
      <c r="BR85" s="4">
        <v>-0.01</v>
      </c>
      <c r="BS85" s="4">
        <v>0</v>
      </c>
      <c r="BT85" s="4">
        <v>5.0000000000000001E-3</v>
      </c>
      <c r="BU85" s="4">
        <v>2.5000000000000001E-3</v>
      </c>
      <c r="BV85" s="4">
        <v>0.01</v>
      </c>
      <c r="BW85">
        <v>5.0000000000000001E-3</v>
      </c>
      <c r="BX85">
        <v>3.5999999999999997E-2</v>
      </c>
      <c r="BY85">
        <v>3.5999999999999997E-2</v>
      </c>
      <c r="BZ85">
        <v>0.03</v>
      </c>
    </row>
    <row r="86" spans="3:78" x14ac:dyDescent="0.25">
      <c r="C86" s="173"/>
      <c r="G86" s="66">
        <f t="shared" si="3"/>
        <v>39692</v>
      </c>
      <c r="H86">
        <v>3.5924999999999998</v>
      </c>
      <c r="I86" s="7">
        <v>0.23</v>
      </c>
      <c r="J86" s="4">
        <v>5.4957723708598298E-2</v>
      </c>
      <c r="K86" s="4">
        <v>-0.13</v>
      </c>
      <c r="L86" s="4">
        <v>-0.15</v>
      </c>
      <c r="M86" s="14">
        <v>-0.09</v>
      </c>
      <c r="N86" s="14">
        <v>-0.13</v>
      </c>
      <c r="O86" s="4">
        <v>-0.09</v>
      </c>
      <c r="P86" s="4">
        <v>-5.2499999999999998E-2</v>
      </c>
      <c r="Q86" s="4">
        <v>-7.2499999999999995E-2</v>
      </c>
      <c r="R86" s="4">
        <v>-0.12</v>
      </c>
      <c r="S86" s="4">
        <v>-0.12</v>
      </c>
      <c r="T86" s="4">
        <v>-0.13</v>
      </c>
      <c r="U86" s="4">
        <v>-6.5000000000000002E-2</v>
      </c>
      <c r="V86" s="4">
        <v>-6.25E-2</v>
      </c>
      <c r="W86" s="4">
        <v>0.125</v>
      </c>
      <c r="X86" s="4">
        <v>0.155</v>
      </c>
      <c r="Y86" s="4">
        <v>0.04</v>
      </c>
      <c r="Z86" s="4">
        <v>0.5</v>
      </c>
      <c r="AA86" s="4">
        <v>0.125</v>
      </c>
      <c r="AB86" s="4">
        <v>0.14499999999999999</v>
      </c>
      <c r="AC86" s="4">
        <v>-2.1499999999999998E-2</v>
      </c>
      <c r="AD86" s="4">
        <v>-5.2499999999999998E-2</v>
      </c>
      <c r="AE86" s="4">
        <v>1.0500000000000001E-2</v>
      </c>
      <c r="AF86" s="4">
        <v>-7.0000000000000001E-3</v>
      </c>
      <c r="AG86" s="4">
        <v>2.5000000000000001E-3</v>
      </c>
      <c r="AH86" s="4">
        <v>-2.2499999999999999E-2</v>
      </c>
      <c r="AI86" s="4">
        <v>-7.2499999999999995E-2</v>
      </c>
      <c r="AJ86" s="4">
        <v>-6.0999999999999999E-2</v>
      </c>
      <c r="AK86" s="4">
        <v>-8.3500000000000005E-2</v>
      </c>
      <c r="AL86" s="4">
        <v>-1.7500000000000002E-2</v>
      </c>
      <c r="AM86" s="4">
        <v>-7.1999999999999995E-2</v>
      </c>
      <c r="AN86" s="4">
        <v>-6.7500000000000004E-2</v>
      </c>
      <c r="AO86" s="4">
        <v>-1.7000000000000001E-2</v>
      </c>
      <c r="AP86" s="4">
        <v>2.3E-2</v>
      </c>
      <c r="AQ86" s="4">
        <v>0.36</v>
      </c>
      <c r="AR86" s="4">
        <v>2.2499999999999999E-2</v>
      </c>
      <c r="AS86" s="4">
        <v>-0.47</v>
      </c>
      <c r="AT86" s="4">
        <v>-7.0000000000000007E-2</v>
      </c>
      <c r="AU86" s="4">
        <v>-0.19500000000000001</v>
      </c>
      <c r="AV86" s="4">
        <v>-0.25</v>
      </c>
      <c r="AW86" s="4">
        <v>-0.39</v>
      </c>
      <c r="AX86" s="4">
        <v>0</v>
      </c>
      <c r="AY86" s="4">
        <v>0.26</v>
      </c>
      <c r="AZ86" s="4">
        <v>-0.47</v>
      </c>
      <c r="BA86" s="4">
        <v>-0.152</v>
      </c>
      <c r="BB86" s="4">
        <v>-0.06</v>
      </c>
      <c r="BC86" s="4">
        <v>-9.1999999999999998E-2</v>
      </c>
      <c r="BD86" s="4">
        <v>-5.2499999999999998E-2</v>
      </c>
      <c r="BE86" s="4">
        <v>-7.9500000000000001E-2</v>
      </c>
      <c r="BF86" s="4">
        <v>-1.7500000000000002E-2</v>
      </c>
      <c r="BG86" s="4">
        <v>-5.7500000000000002E-2</v>
      </c>
      <c r="BH86" s="4">
        <v>-7.4999999999999997E-3</v>
      </c>
      <c r="BI86" s="4">
        <v>-7.2499999999999995E-2</v>
      </c>
      <c r="BJ86" s="4">
        <v>0.06</v>
      </c>
      <c r="BK86" s="4">
        <v>0.155</v>
      </c>
      <c r="BL86" s="4">
        <v>0.155</v>
      </c>
      <c r="BM86" s="4">
        <v>0.125</v>
      </c>
      <c r="BN86" s="4">
        <v>0.315</v>
      </c>
      <c r="BO86" s="4">
        <v>2.5000000000000001E-3</v>
      </c>
      <c r="BP86" s="4">
        <v>-0.01</v>
      </c>
      <c r="BQ86" s="4">
        <v>5.0000000000000001E-3</v>
      </c>
      <c r="BR86" s="4">
        <v>-0.01</v>
      </c>
      <c r="BS86" s="4">
        <v>0</v>
      </c>
      <c r="BT86" s="4">
        <v>5.0000000000000001E-3</v>
      </c>
      <c r="BU86" s="4">
        <v>2.5000000000000001E-3</v>
      </c>
      <c r="BV86" s="4">
        <v>0.01</v>
      </c>
      <c r="BW86">
        <v>5.0000000000000001E-3</v>
      </c>
      <c r="BX86">
        <v>3.5999999999999997E-2</v>
      </c>
      <c r="BY86">
        <v>3.5999999999999997E-2</v>
      </c>
      <c r="BZ86">
        <v>0.03</v>
      </c>
    </row>
    <row r="87" spans="3:78" x14ac:dyDescent="0.25">
      <c r="C87" s="173"/>
      <c r="G87" s="66">
        <f t="shared" si="3"/>
        <v>39722</v>
      </c>
      <c r="H87">
        <v>3.6175000000000002</v>
      </c>
      <c r="I87" s="7">
        <v>0.23</v>
      </c>
      <c r="J87" s="4">
        <v>5.51333822454474E-2</v>
      </c>
      <c r="K87" s="4">
        <v>-0.13</v>
      </c>
      <c r="L87" s="4">
        <v>-0.15</v>
      </c>
      <c r="M87" s="14">
        <v>-0.09</v>
      </c>
      <c r="N87" s="14">
        <v>-0.13</v>
      </c>
      <c r="O87" s="4">
        <v>-0.09</v>
      </c>
      <c r="P87" s="4">
        <v>-5.2499999999999998E-2</v>
      </c>
      <c r="Q87" s="4">
        <v>-7.2499999999999995E-2</v>
      </c>
      <c r="R87" s="4">
        <v>-0.12</v>
      </c>
      <c r="S87" s="4">
        <v>-0.12</v>
      </c>
      <c r="T87" s="4">
        <v>-0.13</v>
      </c>
      <c r="U87" s="4">
        <v>-7.0000000000000007E-2</v>
      </c>
      <c r="V87" s="4">
        <v>-6.25E-2</v>
      </c>
      <c r="W87" s="4">
        <v>0.125</v>
      </c>
      <c r="X87" s="4">
        <v>0.155</v>
      </c>
      <c r="Y87" s="4">
        <v>0.04</v>
      </c>
      <c r="Z87" s="4">
        <v>0.5</v>
      </c>
      <c r="AA87" s="4">
        <v>0.14499999999999999</v>
      </c>
      <c r="AB87" s="4">
        <v>0.17499999999999999</v>
      </c>
      <c r="AC87" s="4">
        <v>-2.1499999999999998E-2</v>
      </c>
      <c r="AD87" s="4">
        <v>-5.2499999999999998E-2</v>
      </c>
      <c r="AE87" s="4">
        <v>5.4999999999999997E-3</v>
      </c>
      <c r="AF87" s="4">
        <v>-1.2E-2</v>
      </c>
      <c r="AG87" s="4">
        <v>2.5000000000000001E-3</v>
      </c>
      <c r="AH87" s="4">
        <v>-2.2499999999999999E-2</v>
      </c>
      <c r="AI87" s="4">
        <v>-7.2499999999999995E-2</v>
      </c>
      <c r="AJ87" s="4">
        <v>-6.0999999999999999E-2</v>
      </c>
      <c r="AK87" s="4">
        <v>-8.3500000000000005E-2</v>
      </c>
      <c r="AL87" s="4">
        <v>-1.7500000000000002E-2</v>
      </c>
      <c r="AM87" s="4">
        <v>-7.1999999999999995E-2</v>
      </c>
      <c r="AN87" s="4">
        <v>-7.7499999999999999E-2</v>
      </c>
      <c r="AO87" s="4">
        <v>-1.7000000000000001E-2</v>
      </c>
      <c r="AP87" s="4">
        <v>2.3E-2</v>
      </c>
      <c r="AQ87" s="4">
        <v>0.4</v>
      </c>
      <c r="AR87" s="4">
        <v>1.2500000000000001E-2</v>
      </c>
      <c r="AS87" s="4">
        <v>-0.47</v>
      </c>
      <c r="AT87" s="4">
        <v>-7.0000000000000007E-2</v>
      </c>
      <c r="AU87" s="4">
        <v>-0.19500000000000001</v>
      </c>
      <c r="AV87" s="4">
        <v>-0.25</v>
      </c>
      <c r="AW87" s="4">
        <v>-0.39</v>
      </c>
      <c r="AX87" s="4">
        <v>0</v>
      </c>
      <c r="AY87" s="4">
        <v>0.26</v>
      </c>
      <c r="AZ87" s="4">
        <v>-0.47</v>
      </c>
      <c r="BA87" s="4">
        <v>-0.13950000000000001</v>
      </c>
      <c r="BB87" s="4">
        <v>-0.06</v>
      </c>
      <c r="BC87" s="4">
        <v>-7.9500000000000001E-2</v>
      </c>
      <c r="BD87" s="4">
        <v>-5.2499999999999998E-2</v>
      </c>
      <c r="BE87" s="4">
        <v>-8.2000000000000003E-2</v>
      </c>
      <c r="BF87" s="4">
        <v>-1.7500000000000002E-2</v>
      </c>
      <c r="BG87" s="4">
        <v>-5.7500000000000002E-2</v>
      </c>
      <c r="BH87" s="4">
        <v>-1.7500000000000002E-2</v>
      </c>
      <c r="BI87" s="4">
        <v>-7.2499999999999995E-2</v>
      </c>
      <c r="BJ87" s="4">
        <v>0.06</v>
      </c>
      <c r="BK87" s="4">
        <v>0.155</v>
      </c>
      <c r="BL87" s="4">
        <v>0.155</v>
      </c>
      <c r="BM87" s="4">
        <v>0.125</v>
      </c>
      <c r="BN87" s="4">
        <v>0.36</v>
      </c>
      <c r="BO87" s="4">
        <v>2.5000000000000001E-3</v>
      </c>
      <c r="BP87" s="4">
        <v>-1.4999999999999999E-2</v>
      </c>
      <c r="BQ87" s="4">
        <v>5.0000000000000001E-3</v>
      </c>
      <c r="BR87" s="4">
        <v>-0.01</v>
      </c>
      <c r="BS87" s="4">
        <v>0</v>
      </c>
      <c r="BT87" s="4">
        <v>5.0000000000000001E-3</v>
      </c>
      <c r="BU87" s="4">
        <v>2.5000000000000001E-3</v>
      </c>
      <c r="BV87" s="4">
        <v>0.01</v>
      </c>
      <c r="BW87">
        <v>5.0000000000000001E-3</v>
      </c>
      <c r="BX87">
        <v>3.5999999999999997E-2</v>
      </c>
      <c r="BY87">
        <v>3.5999999999999997E-2</v>
      </c>
      <c r="BZ87">
        <v>0.03</v>
      </c>
    </row>
    <row r="88" spans="3:78" x14ac:dyDescent="0.25">
      <c r="C88" s="173"/>
      <c r="G88" s="66">
        <f t="shared" si="3"/>
        <v>39753</v>
      </c>
      <c r="H88">
        <v>3.7694999999999999</v>
      </c>
      <c r="I88" s="7">
        <v>0.23</v>
      </c>
      <c r="J88" s="4">
        <v>5.5314896077653899E-2</v>
      </c>
      <c r="K88" s="4">
        <v>-0.13</v>
      </c>
      <c r="L88" s="4">
        <v>-0.15</v>
      </c>
      <c r="M88" s="14">
        <v>-0.01</v>
      </c>
      <c r="N88" s="14">
        <v>-0.13</v>
      </c>
      <c r="O88" s="4">
        <v>0</v>
      </c>
      <c r="P88" s="4">
        <v>-5.2499999999999998E-2</v>
      </c>
      <c r="Q88" s="4">
        <v>-8.7499999999999994E-2</v>
      </c>
      <c r="R88" s="4">
        <v>-0.12</v>
      </c>
      <c r="S88" s="4">
        <v>-0.12</v>
      </c>
      <c r="T88" s="4">
        <v>-0.13</v>
      </c>
      <c r="U88" s="4">
        <v>-8.2500000000000004E-2</v>
      </c>
      <c r="V88" s="4">
        <v>-5.2499999999999998E-2</v>
      </c>
      <c r="W88" s="4">
        <v>0.155</v>
      </c>
      <c r="X88" s="4">
        <v>0.17499999999999999</v>
      </c>
      <c r="Y88" s="4">
        <v>0.13</v>
      </c>
      <c r="Z88" s="4">
        <v>0.5</v>
      </c>
      <c r="AA88" s="4">
        <v>0.19500000000000001</v>
      </c>
      <c r="AB88" s="4">
        <v>0.21</v>
      </c>
      <c r="AC88" s="4">
        <v>-1.9E-2</v>
      </c>
      <c r="AD88" s="4">
        <v>-3.5000000000000003E-2</v>
      </c>
      <c r="AE88" s="4">
        <v>6.4999999999999997E-3</v>
      </c>
      <c r="AF88" s="4">
        <v>-1.35E-2</v>
      </c>
      <c r="AG88" s="4">
        <v>2.5000000000000001E-3</v>
      </c>
      <c r="AH88" s="4">
        <v>-2.2499999999999999E-2</v>
      </c>
      <c r="AI88" s="4">
        <v>-7.4999999999999997E-2</v>
      </c>
      <c r="AJ88" s="4">
        <v>-6.3500000000000001E-2</v>
      </c>
      <c r="AK88" s="4">
        <v>-8.5999999999999993E-2</v>
      </c>
      <c r="AL88" s="4">
        <v>-1.4E-2</v>
      </c>
      <c r="AM88" s="4">
        <v>-6.4000000000000001E-2</v>
      </c>
      <c r="AN88" s="4">
        <v>-0.1125</v>
      </c>
      <c r="AO88" s="4">
        <v>-8.9999989999999998E-3</v>
      </c>
      <c r="AP88" s="4">
        <v>3.1E-2</v>
      </c>
      <c r="AQ88" s="4">
        <v>0.65</v>
      </c>
      <c r="AR88" s="4">
        <v>-2.2499999999999999E-2</v>
      </c>
      <c r="AS88" s="4">
        <v>-0.34</v>
      </c>
      <c r="AT88" s="4">
        <v>-7.0000000000000007E-2</v>
      </c>
      <c r="AU88" s="4">
        <v>-0.13</v>
      </c>
      <c r="AV88" s="4">
        <v>0.248</v>
      </c>
      <c r="AW88" s="4">
        <v>-0.26</v>
      </c>
      <c r="AX88" s="4">
        <v>0</v>
      </c>
      <c r="AY88" s="4">
        <v>0.24</v>
      </c>
      <c r="AZ88" s="4">
        <v>-0.34</v>
      </c>
      <c r="BA88" s="4">
        <v>-0.14699999999999999</v>
      </c>
      <c r="BB88" s="4">
        <v>-0.06</v>
      </c>
      <c r="BC88" s="4">
        <v>-8.6999999999999994E-2</v>
      </c>
      <c r="BD88" s="4">
        <v>-5.2499999999999998E-2</v>
      </c>
      <c r="BE88" s="4">
        <v>-7.6999999999999999E-2</v>
      </c>
      <c r="BF88" s="4">
        <v>-1.9E-2</v>
      </c>
      <c r="BG88" s="4">
        <v>-7.2499999999999995E-2</v>
      </c>
      <c r="BH88" s="4">
        <v>-5.2499999999999998E-2</v>
      </c>
      <c r="BI88" s="4">
        <v>-7.4999999999999997E-2</v>
      </c>
      <c r="BJ88" s="4">
        <v>0</v>
      </c>
      <c r="BK88" s="4">
        <v>0.17</v>
      </c>
      <c r="BL88" s="4">
        <v>0.17499999999999999</v>
      </c>
      <c r="BM88" s="4">
        <v>0.155</v>
      </c>
      <c r="BN88" s="4">
        <v>0.46</v>
      </c>
      <c r="BO88" s="4">
        <v>2.5000000000000001E-3</v>
      </c>
      <c r="BP88" s="4">
        <v>-0.02</v>
      </c>
      <c r="BQ88" s="4">
        <v>5.0000000000000001E-3</v>
      </c>
      <c r="BR88" s="4">
        <v>0</v>
      </c>
      <c r="BS88" s="4">
        <v>0</v>
      </c>
      <c r="BT88" s="4">
        <v>5.0000000000000001E-3</v>
      </c>
      <c r="BU88" s="4">
        <v>5.0000000000000001E-3</v>
      </c>
      <c r="BV88" s="4">
        <v>5.5E-2</v>
      </c>
      <c r="BW88">
        <v>0.02</v>
      </c>
      <c r="BX88">
        <v>3.7999999999999999E-2</v>
      </c>
      <c r="BY88">
        <v>3.7999999999999999E-2</v>
      </c>
      <c r="BZ88">
        <v>0.03</v>
      </c>
    </row>
    <row r="89" spans="3:78" x14ac:dyDescent="0.25">
      <c r="C89" s="173"/>
      <c r="G89" s="66">
        <f t="shared" si="3"/>
        <v>39783</v>
      </c>
      <c r="H89">
        <v>3.9125000000000001</v>
      </c>
      <c r="I89" s="7">
        <v>0.23</v>
      </c>
      <c r="J89" s="4">
        <v>5.5490554635397898E-2</v>
      </c>
      <c r="K89" s="4">
        <v>-0.13250000000000001</v>
      </c>
      <c r="L89" s="4">
        <v>-0.1525</v>
      </c>
      <c r="M89" s="14">
        <v>-5.0000000000000001E-3</v>
      </c>
      <c r="N89" s="14">
        <v>-0.13</v>
      </c>
      <c r="O89" s="4">
        <v>5.0000000000000001E-3</v>
      </c>
      <c r="P89" s="4">
        <v>-5.2499999999999998E-2</v>
      </c>
      <c r="Q89" s="4">
        <v>-8.7499999999999994E-2</v>
      </c>
      <c r="R89" s="4">
        <v>-0.1225</v>
      </c>
      <c r="S89" s="4">
        <v>-0.1225</v>
      </c>
      <c r="T89" s="4">
        <v>-0.13250000000000001</v>
      </c>
      <c r="U89" s="4">
        <v>-9.375E-2</v>
      </c>
      <c r="V89" s="4">
        <v>-5.2499999999999998E-2</v>
      </c>
      <c r="W89" s="4">
        <v>0.155</v>
      </c>
      <c r="X89" s="4">
        <v>0.17499999999999999</v>
      </c>
      <c r="Y89" s="4">
        <v>0.13</v>
      </c>
      <c r="Z89" s="4">
        <v>0.5</v>
      </c>
      <c r="AA89" s="4">
        <v>0.215</v>
      </c>
      <c r="AB89" s="4">
        <v>0.28999999999999998</v>
      </c>
      <c r="AC89" s="4">
        <v>-1.9E-2</v>
      </c>
      <c r="AD89" s="4">
        <v>-3.5000000000000003E-2</v>
      </c>
      <c r="AE89" s="4">
        <v>6.4999999999999997E-3</v>
      </c>
      <c r="AF89" s="4">
        <v>-1.35E-2</v>
      </c>
      <c r="AG89" s="4">
        <v>2.5000000000000001E-3</v>
      </c>
      <c r="AH89" s="4">
        <v>-2.2499999999999999E-2</v>
      </c>
      <c r="AI89" s="4">
        <v>-7.4999999999999997E-2</v>
      </c>
      <c r="AJ89" s="4">
        <v>-6.1499999999999999E-2</v>
      </c>
      <c r="AK89" s="4">
        <v>-8.4000000000000005E-2</v>
      </c>
      <c r="AL89" s="4">
        <v>-1.15E-2</v>
      </c>
      <c r="AM89" s="4">
        <v>-6.4000000000000001E-2</v>
      </c>
      <c r="AN89" s="4">
        <v>-0.13500000000000001</v>
      </c>
      <c r="AO89" s="4">
        <v>-8.9999989999999998E-3</v>
      </c>
      <c r="AP89" s="4">
        <v>3.1E-2</v>
      </c>
      <c r="AQ89" s="4">
        <v>0.98</v>
      </c>
      <c r="AR89" s="4">
        <v>-4.4999999999999998E-2</v>
      </c>
      <c r="AS89" s="4">
        <v>-0.34</v>
      </c>
      <c r="AT89" s="4">
        <v>-7.0000000000000007E-2</v>
      </c>
      <c r="AU89" s="4">
        <v>-0.13</v>
      </c>
      <c r="AV89" s="4">
        <v>0.308</v>
      </c>
      <c r="AW89" s="4">
        <v>-0.26</v>
      </c>
      <c r="AX89" s="4">
        <v>0</v>
      </c>
      <c r="AY89" s="4">
        <v>0.24</v>
      </c>
      <c r="AZ89" s="4">
        <v>-0.34</v>
      </c>
      <c r="BA89" s="4">
        <v>-0.17449999999999999</v>
      </c>
      <c r="BB89" s="4">
        <v>-0.06</v>
      </c>
      <c r="BC89" s="4">
        <v>-0.1145</v>
      </c>
      <c r="BD89" s="4">
        <v>-5.2499999999999998E-2</v>
      </c>
      <c r="BE89" s="4">
        <v>-0.1045</v>
      </c>
      <c r="BF89" s="4">
        <v>-1.6500000000000001E-2</v>
      </c>
      <c r="BG89" s="4">
        <v>-7.2499999999999995E-2</v>
      </c>
      <c r="BH89" s="4">
        <v>-7.4999999999999997E-2</v>
      </c>
      <c r="BI89" s="4">
        <v>-7.4999999999999997E-2</v>
      </c>
      <c r="BJ89" s="4">
        <v>0</v>
      </c>
      <c r="BK89" s="4">
        <v>0.17</v>
      </c>
      <c r="BL89" s="4">
        <v>0.17499999999999999</v>
      </c>
      <c r="BM89" s="4">
        <v>0.155</v>
      </c>
      <c r="BN89" s="4">
        <v>0.77</v>
      </c>
      <c r="BO89" s="4">
        <v>2.5000000000000001E-3</v>
      </c>
      <c r="BP89" s="4">
        <v>-2.5000000000000001E-2</v>
      </c>
      <c r="BQ89" s="4">
        <v>5.0000000000000001E-3</v>
      </c>
      <c r="BR89" s="4">
        <v>0</v>
      </c>
      <c r="BS89" s="4">
        <v>0</v>
      </c>
      <c r="BT89" s="4">
        <v>5.0000000000000001E-3</v>
      </c>
      <c r="BU89" s="4">
        <v>5.0000000000000001E-3</v>
      </c>
      <c r="BV89" s="4">
        <v>0.25</v>
      </c>
      <c r="BW89">
        <v>0.02</v>
      </c>
      <c r="BX89">
        <v>3.7999999999999999E-2</v>
      </c>
      <c r="BY89">
        <v>3.7999999999999999E-2</v>
      </c>
      <c r="BZ89">
        <v>0.03</v>
      </c>
    </row>
    <row r="90" spans="3:78" x14ac:dyDescent="0.25">
      <c r="C90" s="173"/>
      <c r="G90" s="66">
        <f t="shared" si="3"/>
        <v>39814</v>
      </c>
      <c r="H90">
        <v>3.9649999999999999</v>
      </c>
      <c r="I90" s="7">
        <v>0.23</v>
      </c>
      <c r="J90" s="4">
        <v>5.5629285809112097E-2</v>
      </c>
      <c r="K90" s="4">
        <v>-0.13500000000000001</v>
      </c>
      <c r="L90" s="4">
        <v>-0.155</v>
      </c>
      <c r="M90" s="14">
        <v>1.4999999999999999E-2</v>
      </c>
      <c r="N90" s="14">
        <v>-0.13</v>
      </c>
      <c r="O90" s="4">
        <v>2.5000000000000001E-2</v>
      </c>
      <c r="P90" s="4">
        <v>-5.2499999999999998E-2</v>
      </c>
      <c r="Q90" s="4">
        <v>-8.7499999999999994E-2</v>
      </c>
      <c r="R90" s="4">
        <v>-0.125</v>
      </c>
      <c r="S90" s="4">
        <v>-0.125</v>
      </c>
      <c r="T90" s="4">
        <v>-0.13500000000000001</v>
      </c>
      <c r="U90" s="4">
        <v>-9.5000000000000001E-2</v>
      </c>
      <c r="V90" s="4">
        <v>-5.2499999999999998E-2</v>
      </c>
      <c r="W90" s="4">
        <v>0.155</v>
      </c>
      <c r="X90" s="4">
        <v>0.17499999999999999</v>
      </c>
      <c r="Y90" s="4">
        <v>0.13</v>
      </c>
      <c r="Z90" s="4">
        <v>0.5</v>
      </c>
      <c r="AA90" s="4">
        <v>0.23499999999999999</v>
      </c>
      <c r="AB90" s="4">
        <v>0.34</v>
      </c>
      <c r="AC90" s="4">
        <v>-1.7000000000000001E-2</v>
      </c>
      <c r="AD90" s="4">
        <v>-3.5000000000000003E-2</v>
      </c>
      <c r="AE90" s="4">
        <v>6.4999999999999997E-3</v>
      </c>
      <c r="AF90" s="4">
        <v>-1.35E-2</v>
      </c>
      <c r="AG90" s="4">
        <v>2.5000000000000001E-3</v>
      </c>
      <c r="AH90" s="4">
        <v>-2.2499999999999999E-2</v>
      </c>
      <c r="AI90" s="4">
        <v>-7.4999999999999997E-2</v>
      </c>
      <c r="AJ90" s="4">
        <v>-6.1499999999999999E-2</v>
      </c>
      <c r="AK90" s="4">
        <v>-8.4000000000000005E-2</v>
      </c>
      <c r="AL90" s="4">
        <v>-1.15E-2</v>
      </c>
      <c r="AM90" s="4">
        <v>-6.4000000000000001E-2</v>
      </c>
      <c r="AN90" s="4">
        <v>-0.13750000000000001</v>
      </c>
      <c r="AO90" s="4">
        <v>-8.9999989999999998E-3</v>
      </c>
      <c r="AP90" s="4">
        <v>3.1E-2</v>
      </c>
      <c r="AQ90" s="4">
        <v>1.6</v>
      </c>
      <c r="AR90" s="4">
        <v>-4.7500000000000001E-2</v>
      </c>
      <c r="AS90" s="4">
        <v>-0.34</v>
      </c>
      <c r="AT90" s="4">
        <v>-7.0000000000000007E-2</v>
      </c>
      <c r="AU90" s="4">
        <v>-0.13</v>
      </c>
      <c r="AV90" s="4">
        <v>0.378</v>
      </c>
      <c r="AW90" s="4">
        <v>-0.26</v>
      </c>
      <c r="AX90" s="4">
        <v>0</v>
      </c>
      <c r="AY90" s="4">
        <v>0.24</v>
      </c>
      <c r="AZ90" s="4">
        <v>-0.34</v>
      </c>
      <c r="BA90" s="4">
        <v>-0.1895</v>
      </c>
      <c r="BB90" s="4">
        <v>-0.06</v>
      </c>
      <c r="BC90" s="4">
        <v>-0.1295</v>
      </c>
      <c r="BD90" s="4">
        <v>-5.2499999999999998E-2</v>
      </c>
      <c r="BE90" s="4">
        <v>-0.105</v>
      </c>
      <c r="BF90" s="4">
        <v>-1.6500000000000001E-2</v>
      </c>
      <c r="BG90" s="4">
        <v>-7.2499999999999995E-2</v>
      </c>
      <c r="BH90" s="4">
        <v>-7.7499999999999999E-2</v>
      </c>
      <c r="BI90" s="4">
        <v>-7.4999999999999997E-2</v>
      </c>
      <c r="BJ90" s="4">
        <v>0</v>
      </c>
      <c r="BK90" s="4">
        <v>0.17</v>
      </c>
      <c r="BL90" s="4">
        <v>0.17499999999999999</v>
      </c>
      <c r="BM90" s="4">
        <v>0.155</v>
      </c>
      <c r="BN90" s="4">
        <v>1.04</v>
      </c>
      <c r="BO90" s="4">
        <v>2.5000000000000001E-3</v>
      </c>
      <c r="BP90" s="4">
        <v>-2.5000000000000001E-2</v>
      </c>
      <c r="BQ90" s="4">
        <v>5.0000000000000001E-3</v>
      </c>
      <c r="BR90" s="4">
        <v>0</v>
      </c>
      <c r="BS90" s="4">
        <v>0</v>
      </c>
      <c r="BT90" s="4">
        <v>5.0000000000000001E-3</v>
      </c>
      <c r="BU90" s="4">
        <v>5.0000000000000001E-3</v>
      </c>
      <c r="BV90" s="4">
        <v>0.45</v>
      </c>
      <c r="BW90">
        <v>0.02</v>
      </c>
      <c r="BX90">
        <v>3.7999999999999999E-2</v>
      </c>
      <c r="BY90">
        <v>3.7999999999999999E-2</v>
      </c>
      <c r="BZ90">
        <v>0.03</v>
      </c>
    </row>
    <row r="91" spans="3:78" x14ac:dyDescent="0.25">
      <c r="C91" s="173"/>
      <c r="G91" s="66">
        <f t="shared" si="3"/>
        <v>39845</v>
      </c>
      <c r="H91">
        <v>3.88</v>
      </c>
      <c r="I91" s="7">
        <v>0.22750000000000001</v>
      </c>
      <c r="J91" s="4">
        <v>5.5732784192703999E-2</v>
      </c>
      <c r="K91" s="4">
        <v>-0.1275</v>
      </c>
      <c r="L91" s="4">
        <v>-0.14749999999999999</v>
      </c>
      <c r="M91" s="14">
        <v>0.01</v>
      </c>
      <c r="N91" s="14">
        <v>-0.13</v>
      </c>
      <c r="O91" s="4">
        <v>0.02</v>
      </c>
      <c r="P91" s="4">
        <v>-5.2499999999999998E-2</v>
      </c>
      <c r="Q91" s="4">
        <v>-8.7499999999999994E-2</v>
      </c>
      <c r="R91" s="4">
        <v>-0.11749999999999999</v>
      </c>
      <c r="S91" s="4">
        <v>-0.11749999999999999</v>
      </c>
      <c r="T91" s="4">
        <v>-0.1275</v>
      </c>
      <c r="U91" s="4">
        <v>-8.6249999999999993E-2</v>
      </c>
      <c r="V91" s="4">
        <v>-5.2499999999999998E-2</v>
      </c>
      <c r="W91" s="4">
        <v>0.155</v>
      </c>
      <c r="X91" s="4">
        <v>0.17499999999999999</v>
      </c>
      <c r="Y91" s="4">
        <v>0.13</v>
      </c>
      <c r="Z91" s="4">
        <v>0.5</v>
      </c>
      <c r="AA91" s="4">
        <v>0.23499999999999999</v>
      </c>
      <c r="AB91" s="4">
        <v>0.34</v>
      </c>
      <c r="AC91" s="4">
        <v>-1.7000000000000001E-2</v>
      </c>
      <c r="AD91" s="4">
        <v>-3.5000000000000003E-2</v>
      </c>
      <c r="AE91" s="4">
        <v>6.4999999999999997E-3</v>
      </c>
      <c r="AF91" s="4">
        <v>-1.35E-2</v>
      </c>
      <c r="AG91" s="4">
        <v>2.5000000000000001E-3</v>
      </c>
      <c r="AH91" s="4">
        <v>-2.2499999999999999E-2</v>
      </c>
      <c r="AI91" s="4">
        <v>-7.4999999999999997E-2</v>
      </c>
      <c r="AJ91" s="4">
        <v>-6.1499999999999999E-2</v>
      </c>
      <c r="AK91" s="4">
        <v>-8.4000000000000005E-2</v>
      </c>
      <c r="AL91" s="4">
        <v>-1.15E-2</v>
      </c>
      <c r="AM91" s="4">
        <v>-6.4000000000000001E-2</v>
      </c>
      <c r="AN91" s="4">
        <v>-0.12</v>
      </c>
      <c r="AO91" s="4">
        <v>-8.9999989999999998E-3</v>
      </c>
      <c r="AP91" s="4">
        <v>3.1E-2</v>
      </c>
      <c r="AQ91" s="4">
        <v>1.6</v>
      </c>
      <c r="AR91" s="4">
        <v>-0.03</v>
      </c>
      <c r="AS91" s="4">
        <v>-0.34</v>
      </c>
      <c r="AT91" s="4">
        <v>-7.0000000000000007E-2</v>
      </c>
      <c r="AU91" s="4">
        <v>-0.13</v>
      </c>
      <c r="AV91" s="4">
        <v>0.248</v>
      </c>
      <c r="AW91" s="4">
        <v>-0.26</v>
      </c>
      <c r="AX91" s="4">
        <v>0</v>
      </c>
      <c r="AY91" s="4">
        <v>0.24</v>
      </c>
      <c r="AZ91" s="4">
        <v>-0.34</v>
      </c>
      <c r="BA91" s="4">
        <v>-0.17949999999999999</v>
      </c>
      <c r="BB91" s="4">
        <v>-0.06</v>
      </c>
      <c r="BC91" s="4">
        <v>-0.1195</v>
      </c>
      <c r="BD91" s="4">
        <v>-5.2499999999999998E-2</v>
      </c>
      <c r="BE91" s="4">
        <v>-0.105</v>
      </c>
      <c r="BF91" s="4">
        <v>-1.6500000000000001E-2</v>
      </c>
      <c r="BG91" s="4">
        <v>-7.2499999999999995E-2</v>
      </c>
      <c r="BH91" s="4">
        <v>-0.06</v>
      </c>
      <c r="BI91" s="4">
        <v>-7.4999999999999997E-2</v>
      </c>
      <c r="BJ91" s="4">
        <v>0</v>
      </c>
      <c r="BK91" s="4">
        <v>0.17</v>
      </c>
      <c r="BL91" s="4">
        <v>0.17499999999999999</v>
      </c>
      <c r="BM91" s="4">
        <v>0.155</v>
      </c>
      <c r="BN91" s="4">
        <v>1.04</v>
      </c>
      <c r="BO91" s="4">
        <v>2.5000000000000001E-3</v>
      </c>
      <c r="BP91" s="4">
        <v>-2.5000000000000001E-2</v>
      </c>
      <c r="BQ91" s="4">
        <v>5.0000000000000001E-3</v>
      </c>
      <c r="BR91" s="4">
        <v>0</v>
      </c>
      <c r="BS91" s="4">
        <v>0</v>
      </c>
      <c r="BT91" s="4">
        <v>5.0000000000000001E-3</v>
      </c>
      <c r="BU91" s="4">
        <v>5.0000000000000001E-3</v>
      </c>
      <c r="BV91" s="4">
        <v>0.45</v>
      </c>
      <c r="BW91">
        <v>0.02</v>
      </c>
      <c r="BX91">
        <v>3.7999999999999999E-2</v>
      </c>
      <c r="BY91">
        <v>3.7999999999999999E-2</v>
      </c>
      <c r="BZ91">
        <v>0.03</v>
      </c>
    </row>
    <row r="92" spans="3:78" x14ac:dyDescent="0.25">
      <c r="C92" s="173"/>
      <c r="G92" s="66">
        <f t="shared" si="3"/>
        <v>39873</v>
      </c>
      <c r="H92">
        <v>3.75</v>
      </c>
      <c r="I92" s="7">
        <v>0.22</v>
      </c>
      <c r="J92" s="4">
        <v>5.5826266606755499E-2</v>
      </c>
      <c r="K92" s="4">
        <v>-0.125</v>
      </c>
      <c r="L92" s="4">
        <v>-0.14499999999999999</v>
      </c>
      <c r="M92" s="14">
        <v>-0.01</v>
      </c>
      <c r="N92" s="14">
        <v>-0.13</v>
      </c>
      <c r="O92" s="4">
        <v>0</v>
      </c>
      <c r="P92" s="4">
        <v>-5.2499999999999998E-2</v>
      </c>
      <c r="Q92" s="4">
        <v>-8.7499999999999994E-2</v>
      </c>
      <c r="R92" s="4">
        <v>-0.115</v>
      </c>
      <c r="S92" s="4">
        <v>-0.115</v>
      </c>
      <c r="T92" s="4">
        <v>-0.125</v>
      </c>
      <c r="U92" s="4">
        <v>-0.08</v>
      </c>
      <c r="V92" s="4">
        <v>-5.2499999999999998E-2</v>
      </c>
      <c r="W92" s="4">
        <v>0.155</v>
      </c>
      <c r="X92" s="4">
        <v>0.17499999999999999</v>
      </c>
      <c r="Y92" s="4">
        <v>0.13</v>
      </c>
      <c r="Z92" s="4">
        <v>0.5</v>
      </c>
      <c r="AA92" s="4">
        <v>0.19500000000000001</v>
      </c>
      <c r="AB92" s="4">
        <v>0.28999999999999998</v>
      </c>
      <c r="AC92" s="4">
        <v>-1.7000000000000001E-2</v>
      </c>
      <c r="AD92" s="4">
        <v>-3.5000000000000003E-2</v>
      </c>
      <c r="AE92" s="4">
        <v>1.4E-2</v>
      </c>
      <c r="AF92" s="4">
        <v>-6.0000000000000001E-3</v>
      </c>
      <c r="AG92" s="4">
        <v>2.5000000000000001E-3</v>
      </c>
      <c r="AH92" s="4">
        <v>-2.2499999999999999E-2</v>
      </c>
      <c r="AI92" s="4">
        <v>-7.4999999999999997E-2</v>
      </c>
      <c r="AJ92" s="4">
        <v>-6.1499999999999999E-2</v>
      </c>
      <c r="AK92" s="4">
        <v>-8.4000000000000005E-2</v>
      </c>
      <c r="AL92" s="4">
        <v>-1.15E-2</v>
      </c>
      <c r="AM92" s="4">
        <v>-6.4000000000000001E-2</v>
      </c>
      <c r="AN92" s="4">
        <v>-0.1075</v>
      </c>
      <c r="AO92" s="4">
        <v>-8.9999989999999998E-3</v>
      </c>
      <c r="AP92" s="4">
        <v>3.1E-2</v>
      </c>
      <c r="AQ92" s="4">
        <v>0.64</v>
      </c>
      <c r="AR92" s="4">
        <v>-1.7500000000000002E-2</v>
      </c>
      <c r="AS92" s="4">
        <v>-0.34</v>
      </c>
      <c r="AT92" s="4">
        <v>-7.0000000000000007E-2</v>
      </c>
      <c r="AU92" s="4">
        <v>-0.13</v>
      </c>
      <c r="AV92" s="4">
        <v>6.8000000000000005E-2</v>
      </c>
      <c r="AW92" s="4">
        <v>-0.26</v>
      </c>
      <c r="AX92" s="4">
        <v>0</v>
      </c>
      <c r="AY92" s="4">
        <v>0.24</v>
      </c>
      <c r="AZ92" s="4">
        <v>-0.34</v>
      </c>
      <c r="BA92" s="4">
        <v>-0.16950000000000001</v>
      </c>
      <c r="BB92" s="4">
        <v>-0.06</v>
      </c>
      <c r="BC92" s="4">
        <v>-0.1095</v>
      </c>
      <c r="BD92" s="4">
        <v>-5.2499999999999998E-2</v>
      </c>
      <c r="BE92" s="4">
        <v>-0.105</v>
      </c>
      <c r="BF92" s="4">
        <v>-1.6500000000000001E-2</v>
      </c>
      <c r="BG92" s="4">
        <v>-7.2499999999999995E-2</v>
      </c>
      <c r="BH92" s="4">
        <v>-4.7500000000000001E-2</v>
      </c>
      <c r="BI92" s="4">
        <v>-7.4999999999999997E-2</v>
      </c>
      <c r="BJ92" s="4">
        <v>0</v>
      </c>
      <c r="BK92" s="4">
        <v>0.17</v>
      </c>
      <c r="BL92" s="4">
        <v>0.17499999999999999</v>
      </c>
      <c r="BM92" s="4">
        <v>0.155</v>
      </c>
      <c r="BN92" s="4">
        <v>0.54</v>
      </c>
      <c r="BO92" s="4">
        <v>2.5000000000000001E-3</v>
      </c>
      <c r="BP92" s="4">
        <v>-0.02</v>
      </c>
      <c r="BQ92" s="4">
        <v>5.0000000000000001E-3</v>
      </c>
      <c r="BR92" s="4">
        <v>0</v>
      </c>
      <c r="BS92" s="4">
        <v>0</v>
      </c>
      <c r="BT92" s="4">
        <v>5.0000000000000001E-3</v>
      </c>
      <c r="BU92" s="4">
        <v>5.0000000000000001E-3</v>
      </c>
      <c r="BV92" s="4">
        <v>0.1</v>
      </c>
      <c r="BW92">
        <v>0.02</v>
      </c>
      <c r="BX92">
        <v>3.7999999999999999E-2</v>
      </c>
      <c r="BY92">
        <v>3.7999999999999999E-2</v>
      </c>
      <c r="BZ92">
        <v>0.03</v>
      </c>
    </row>
    <row r="93" spans="3:78" x14ac:dyDescent="0.25">
      <c r="C93" s="173"/>
      <c r="G93" s="66">
        <f t="shared" si="3"/>
        <v>39904</v>
      </c>
      <c r="H93">
        <v>3.5649999999999999</v>
      </c>
      <c r="I93" s="7">
        <v>0.20250000000000001</v>
      </c>
      <c r="J93" s="4">
        <v>5.5929764997134403E-2</v>
      </c>
      <c r="K93" s="4">
        <v>-0.13</v>
      </c>
      <c r="L93" s="4">
        <v>-0.15</v>
      </c>
      <c r="M93" s="14">
        <v>-0.09</v>
      </c>
      <c r="N93" s="14">
        <v>-0.13</v>
      </c>
      <c r="O93" s="4">
        <v>-0.09</v>
      </c>
      <c r="P93" s="4">
        <v>-0.05</v>
      </c>
      <c r="Q93" s="4">
        <v>-7.0000000000000007E-2</v>
      </c>
      <c r="R93" s="4">
        <v>-0.12</v>
      </c>
      <c r="S93" s="4">
        <v>-0.12</v>
      </c>
      <c r="T93" s="4">
        <v>-0.13</v>
      </c>
      <c r="U93" s="4">
        <v>-0.06</v>
      </c>
      <c r="V93" s="4">
        <v>-0.05</v>
      </c>
      <c r="W93" s="4">
        <v>0.125</v>
      </c>
      <c r="X93" s="4">
        <v>0.14499999999999999</v>
      </c>
      <c r="Y93" s="4">
        <v>0.04</v>
      </c>
      <c r="Z93" s="4">
        <v>0.5</v>
      </c>
      <c r="AA93" s="4">
        <v>0.14499999999999999</v>
      </c>
      <c r="AB93" s="4">
        <v>0.19500000000000001</v>
      </c>
      <c r="AC93" s="4">
        <v>-1.95E-2</v>
      </c>
      <c r="AD93" s="4">
        <v>-0.05</v>
      </c>
      <c r="AE93" s="4">
        <v>1.4E-2</v>
      </c>
      <c r="AF93" s="4">
        <v>-6.0000000000000001E-3</v>
      </c>
      <c r="AG93" s="4">
        <v>2.5000000000000001E-3</v>
      </c>
      <c r="AH93" s="4">
        <v>-2.2499999999999999E-2</v>
      </c>
      <c r="AI93" s="4">
        <v>-7.2499999999999995E-2</v>
      </c>
      <c r="AJ93" s="4">
        <v>-5.8999999999999997E-2</v>
      </c>
      <c r="AK93" s="4">
        <v>-8.1500000000000003E-2</v>
      </c>
      <c r="AL93" s="4">
        <v>-1.6500000000000001E-2</v>
      </c>
      <c r="AM93" s="4">
        <v>-7.1999999999999995E-2</v>
      </c>
      <c r="AN93" s="4">
        <v>-7.0000000000000007E-2</v>
      </c>
      <c r="AO93" s="4">
        <v>-1.7000000000000001E-2</v>
      </c>
      <c r="AP93" s="4">
        <v>2.3E-2</v>
      </c>
      <c r="AQ93" s="4">
        <v>0.38</v>
      </c>
      <c r="AR93" s="4">
        <v>0.02</v>
      </c>
      <c r="AS93" s="4">
        <v>-0.47</v>
      </c>
      <c r="AT93" s="4">
        <v>-7.0000000000000007E-2</v>
      </c>
      <c r="AU93" s="4">
        <v>-0.19500000000000001</v>
      </c>
      <c r="AV93" s="4">
        <v>-0.25</v>
      </c>
      <c r="AW93" s="4">
        <v>-0.39</v>
      </c>
      <c r="AX93" s="4">
        <v>0</v>
      </c>
      <c r="AY93" s="4">
        <v>0.26</v>
      </c>
      <c r="AZ93" s="4">
        <v>-0.47</v>
      </c>
      <c r="BA93" s="4">
        <v>-0.21</v>
      </c>
      <c r="BB93" s="4">
        <v>-0.06</v>
      </c>
      <c r="BC93" s="4">
        <v>-0.15</v>
      </c>
      <c r="BD93" s="4">
        <v>-0.05</v>
      </c>
      <c r="BE93" s="4">
        <v>-0.1275</v>
      </c>
      <c r="BF93" s="4">
        <v>-1.6500000000000001E-2</v>
      </c>
      <c r="BG93" s="4">
        <v>-5.5E-2</v>
      </c>
      <c r="BH93" s="4">
        <v>-0.01</v>
      </c>
      <c r="BI93" s="4">
        <v>-7.2499999999999995E-2</v>
      </c>
      <c r="BJ93" s="4">
        <v>0</v>
      </c>
      <c r="BK93" s="4">
        <v>0.14000000000000001</v>
      </c>
      <c r="BL93" s="4">
        <v>0.14499999999999999</v>
      </c>
      <c r="BM93" s="4">
        <v>0.125</v>
      </c>
      <c r="BN93" s="4">
        <v>0.36</v>
      </c>
      <c r="BO93" s="4">
        <v>2.5000000000000001E-3</v>
      </c>
      <c r="BP93" s="4">
        <v>-1.4999999999999999E-2</v>
      </c>
      <c r="BQ93" s="4">
        <v>5.0000000000000001E-3</v>
      </c>
      <c r="BR93" s="4">
        <v>-0.01</v>
      </c>
      <c r="BS93" s="4">
        <v>0</v>
      </c>
      <c r="BT93" s="4">
        <v>5.0000000000000001E-3</v>
      </c>
      <c r="BU93" s="4">
        <v>2.5000000000000001E-3</v>
      </c>
      <c r="BV93" s="4">
        <v>0.02</v>
      </c>
      <c r="BW93">
        <v>5.0000000000000001E-3</v>
      </c>
      <c r="BX93">
        <v>3.7999999999999999E-2</v>
      </c>
      <c r="BY93">
        <v>3.7999999999999999E-2</v>
      </c>
      <c r="BZ93">
        <v>0.03</v>
      </c>
    </row>
    <row r="94" spans="3:78" x14ac:dyDescent="0.25">
      <c r="C94" s="173"/>
      <c r="G94" s="66">
        <f t="shared" si="3"/>
        <v>39934</v>
      </c>
      <c r="H94">
        <v>3.56</v>
      </c>
      <c r="I94" s="7">
        <v>0.20250000000000001</v>
      </c>
      <c r="J94" s="4">
        <v>5.6029924733155503E-2</v>
      </c>
      <c r="K94" s="4">
        <v>-0.13</v>
      </c>
      <c r="L94" s="4">
        <v>-0.15</v>
      </c>
      <c r="M94" s="14">
        <v>-0.09</v>
      </c>
      <c r="N94" s="14">
        <v>-0.13</v>
      </c>
      <c r="O94" s="4">
        <v>-0.09</v>
      </c>
      <c r="P94" s="4">
        <v>-0.05</v>
      </c>
      <c r="Q94" s="4">
        <v>-7.0000000000000007E-2</v>
      </c>
      <c r="R94" s="4">
        <v>-0.12</v>
      </c>
      <c r="S94" s="4">
        <v>-0.12</v>
      </c>
      <c r="T94" s="4">
        <v>-0.13</v>
      </c>
      <c r="U94" s="4">
        <v>-0.06</v>
      </c>
      <c r="V94" s="4">
        <v>-0.05</v>
      </c>
      <c r="W94" s="4">
        <v>0.125</v>
      </c>
      <c r="X94" s="4">
        <v>0.14499999999999999</v>
      </c>
      <c r="Y94" s="4">
        <v>0.04</v>
      </c>
      <c r="Z94" s="4">
        <v>0.5</v>
      </c>
      <c r="AA94" s="4">
        <v>0.125</v>
      </c>
      <c r="AB94" s="4">
        <v>0.13500000000000001</v>
      </c>
      <c r="AC94" s="4">
        <v>-1.95E-2</v>
      </c>
      <c r="AD94" s="4">
        <v>-0.05</v>
      </c>
      <c r="AE94" s="4">
        <v>1.6500000000000001E-2</v>
      </c>
      <c r="AF94" s="4">
        <v>-3.5000000000000001E-3</v>
      </c>
      <c r="AG94" s="4">
        <v>2.5000000000000001E-3</v>
      </c>
      <c r="AH94" s="4">
        <v>-2.2499999999999999E-2</v>
      </c>
      <c r="AI94" s="4">
        <v>-7.2499999999999995E-2</v>
      </c>
      <c r="AJ94" s="4">
        <v>-5.8999999999999997E-2</v>
      </c>
      <c r="AK94" s="4">
        <v>-8.1500000000000003E-2</v>
      </c>
      <c r="AL94" s="4">
        <v>-1.6500000000000001E-2</v>
      </c>
      <c r="AM94" s="4">
        <v>-7.1999999999999995E-2</v>
      </c>
      <c r="AN94" s="4">
        <v>-7.0000000000000007E-2</v>
      </c>
      <c r="AO94" s="4">
        <v>-1.7000000000000001E-2</v>
      </c>
      <c r="AP94" s="4">
        <v>2.3E-2</v>
      </c>
      <c r="AQ94" s="4">
        <v>0.33</v>
      </c>
      <c r="AR94" s="4">
        <v>0.02</v>
      </c>
      <c r="AS94" s="4">
        <v>-0.47</v>
      </c>
      <c r="AT94" s="4">
        <v>-7.0000000000000007E-2</v>
      </c>
      <c r="AU94" s="4">
        <v>-0.19500000000000001</v>
      </c>
      <c r="AV94" s="4">
        <v>-0.25</v>
      </c>
      <c r="AW94" s="4">
        <v>-0.39</v>
      </c>
      <c r="AX94" s="4">
        <v>0</v>
      </c>
      <c r="AY94" s="4">
        <v>0.26</v>
      </c>
      <c r="AZ94" s="4">
        <v>-0.47</v>
      </c>
      <c r="BA94" s="4">
        <v>-0.1875</v>
      </c>
      <c r="BB94" s="4">
        <v>-0.06</v>
      </c>
      <c r="BC94" s="4">
        <v>-0.1275</v>
      </c>
      <c r="BD94" s="4">
        <v>-0.05</v>
      </c>
      <c r="BE94" s="4">
        <v>-0.12</v>
      </c>
      <c r="BF94" s="4">
        <v>-1.6500000000000001E-2</v>
      </c>
      <c r="BG94" s="4">
        <v>-5.5E-2</v>
      </c>
      <c r="BH94" s="4">
        <v>-0.01</v>
      </c>
      <c r="BI94" s="4">
        <v>-7.2499999999999995E-2</v>
      </c>
      <c r="BJ94" s="4">
        <v>0</v>
      </c>
      <c r="BK94" s="4">
        <v>0.14000000000000001</v>
      </c>
      <c r="BL94" s="4">
        <v>0.14499999999999999</v>
      </c>
      <c r="BM94" s="4">
        <v>0.125</v>
      </c>
      <c r="BN94" s="4">
        <v>0.32500000000000001</v>
      </c>
      <c r="BO94" s="4">
        <v>2.5000000000000001E-3</v>
      </c>
      <c r="BP94" s="4">
        <v>-1.4999999999999999E-2</v>
      </c>
      <c r="BQ94" s="4">
        <v>5.0000000000000001E-3</v>
      </c>
      <c r="BR94" s="4">
        <v>-0.01</v>
      </c>
      <c r="BS94" s="4">
        <v>0</v>
      </c>
      <c r="BT94" s="4">
        <v>5.0000000000000001E-3</v>
      </c>
      <c r="BU94" s="4">
        <v>2.5000000000000001E-3</v>
      </c>
      <c r="BV94" s="4">
        <v>0.02</v>
      </c>
      <c r="BW94">
        <v>5.0000000000000001E-3</v>
      </c>
      <c r="BX94">
        <v>3.7999999999999999E-2</v>
      </c>
      <c r="BY94">
        <v>3.7999999999999999E-2</v>
      </c>
      <c r="BZ94">
        <v>0.03</v>
      </c>
    </row>
    <row r="95" spans="3:78" x14ac:dyDescent="0.25">
      <c r="C95" s="173"/>
      <c r="G95" s="66">
        <f t="shared" si="3"/>
        <v>39965</v>
      </c>
      <c r="H95">
        <v>3.5950000000000002</v>
      </c>
      <c r="I95" s="7">
        <v>0.20250000000000001</v>
      </c>
      <c r="J95" s="4">
        <v>5.6133423130551502E-2</v>
      </c>
      <c r="K95" s="4">
        <v>-0.13</v>
      </c>
      <c r="L95" s="4">
        <v>-0.15</v>
      </c>
      <c r="M95" s="14">
        <v>-0.09</v>
      </c>
      <c r="N95" s="14">
        <v>-0.13</v>
      </c>
      <c r="O95" s="4">
        <v>-0.09</v>
      </c>
      <c r="P95" s="4">
        <v>-0.05</v>
      </c>
      <c r="Q95" s="4">
        <v>-7.0000000000000007E-2</v>
      </c>
      <c r="R95" s="4">
        <v>-0.12</v>
      </c>
      <c r="S95" s="4">
        <v>-0.12</v>
      </c>
      <c r="T95" s="4">
        <v>-0.13</v>
      </c>
      <c r="U95" s="4">
        <v>-5.7500000000000002E-2</v>
      </c>
      <c r="V95" s="4">
        <v>-0.05</v>
      </c>
      <c r="W95" s="4">
        <v>0.125</v>
      </c>
      <c r="X95" s="4">
        <v>0.14499999999999999</v>
      </c>
      <c r="Y95" s="4">
        <v>0.04</v>
      </c>
      <c r="Z95" s="4">
        <v>0.5</v>
      </c>
      <c r="AA95" s="4">
        <v>0.14499999999999999</v>
      </c>
      <c r="AB95" s="4">
        <v>0.16500000000000001</v>
      </c>
      <c r="AC95" s="4">
        <v>-1.95E-2</v>
      </c>
      <c r="AD95" s="4">
        <v>-4.7500000000000001E-2</v>
      </c>
      <c r="AE95" s="4">
        <v>1.6500000000000001E-2</v>
      </c>
      <c r="AF95" s="4">
        <v>-3.5000000000000001E-3</v>
      </c>
      <c r="AG95" s="4">
        <v>2.5000000000000001E-3</v>
      </c>
      <c r="AH95" s="4">
        <v>-2.2499999999999999E-2</v>
      </c>
      <c r="AI95" s="4">
        <v>-7.2499999999999995E-2</v>
      </c>
      <c r="AJ95" s="4">
        <v>-5.8999999999999997E-2</v>
      </c>
      <c r="AK95" s="4">
        <v>-8.1500000000000003E-2</v>
      </c>
      <c r="AL95" s="4">
        <v>-1.6500000000000001E-2</v>
      </c>
      <c r="AM95" s="4">
        <v>-7.1999999999999995E-2</v>
      </c>
      <c r="AN95" s="4">
        <v>-6.5000000000000002E-2</v>
      </c>
      <c r="AO95" s="4">
        <v>-1.7000000000000001E-2</v>
      </c>
      <c r="AP95" s="4">
        <v>2.3E-2</v>
      </c>
      <c r="AQ95" s="4">
        <v>0.37</v>
      </c>
      <c r="AR95" s="4">
        <v>2.5000000000000001E-2</v>
      </c>
      <c r="AS95" s="4">
        <v>-0.47</v>
      </c>
      <c r="AT95" s="4">
        <v>-7.0000000000000007E-2</v>
      </c>
      <c r="AU95" s="4">
        <v>-0.19500000000000001</v>
      </c>
      <c r="AV95" s="4">
        <v>-0.25</v>
      </c>
      <c r="AW95" s="4">
        <v>-0.39</v>
      </c>
      <c r="AX95" s="4">
        <v>0</v>
      </c>
      <c r="AY95" s="4">
        <v>0.26</v>
      </c>
      <c r="AZ95" s="4">
        <v>-0.47</v>
      </c>
      <c r="BA95" s="4">
        <v>-0.13500000000000001</v>
      </c>
      <c r="BB95" s="4">
        <v>-0.06</v>
      </c>
      <c r="BC95" s="4">
        <v>-7.4999999999999997E-2</v>
      </c>
      <c r="BD95" s="4">
        <v>-0.05</v>
      </c>
      <c r="BE95" s="4">
        <v>-7.7499999999999999E-2</v>
      </c>
      <c r="BF95" s="4">
        <v>-1.6500000000000001E-2</v>
      </c>
      <c r="BG95" s="4">
        <v>-5.5E-2</v>
      </c>
      <c r="BH95" s="4">
        <v>-5.0000000000000001E-3</v>
      </c>
      <c r="BI95" s="4">
        <v>-7.2499999999999995E-2</v>
      </c>
      <c r="BJ95" s="4">
        <v>0</v>
      </c>
      <c r="BK95" s="4">
        <v>0.14000000000000001</v>
      </c>
      <c r="BL95" s="4">
        <v>0.14499999999999999</v>
      </c>
      <c r="BM95" s="4">
        <v>0.125</v>
      </c>
      <c r="BN95" s="4">
        <v>0.33500000000000002</v>
      </c>
      <c r="BO95" s="4">
        <v>2.5000000000000001E-3</v>
      </c>
      <c r="BP95" s="4">
        <v>-1.4999999999999999E-2</v>
      </c>
      <c r="BQ95" s="4">
        <v>5.0000000000000001E-3</v>
      </c>
      <c r="BR95" s="4">
        <v>-0.01</v>
      </c>
      <c r="BS95" s="4">
        <v>0</v>
      </c>
      <c r="BT95" s="4">
        <v>5.0000000000000001E-3</v>
      </c>
      <c r="BU95" s="4">
        <v>2.5000000000000001E-3</v>
      </c>
      <c r="BV95" s="4">
        <v>3.5000000000000003E-2</v>
      </c>
      <c r="BW95">
        <v>5.0000000000000001E-3</v>
      </c>
      <c r="BX95">
        <v>3.7999999999999999E-2</v>
      </c>
      <c r="BY95">
        <v>3.7999999999999999E-2</v>
      </c>
      <c r="BZ95">
        <v>0.03</v>
      </c>
    </row>
    <row r="96" spans="3:78" x14ac:dyDescent="0.25">
      <c r="C96" s="173"/>
      <c r="G96" s="66">
        <f t="shared" si="3"/>
        <v>39995</v>
      </c>
      <c r="H96">
        <v>3.6349999999999998</v>
      </c>
      <c r="I96" s="7">
        <v>0.20250000000000001</v>
      </c>
      <c r="J96" s="4">
        <v>5.6233582873363101E-2</v>
      </c>
      <c r="K96" s="4">
        <v>-0.13</v>
      </c>
      <c r="L96" s="4">
        <v>-0.15</v>
      </c>
      <c r="M96" s="14">
        <v>-0.09</v>
      </c>
      <c r="N96" s="14">
        <v>-0.13</v>
      </c>
      <c r="O96" s="4">
        <v>-0.09</v>
      </c>
      <c r="P96" s="4">
        <v>-0.05</v>
      </c>
      <c r="Q96" s="4">
        <v>-7.0000000000000007E-2</v>
      </c>
      <c r="R96" s="4">
        <v>-0.12</v>
      </c>
      <c r="S96" s="4">
        <v>-0.12</v>
      </c>
      <c r="T96" s="4">
        <v>-0.13</v>
      </c>
      <c r="U96" s="4">
        <v>-5.6250000000000001E-2</v>
      </c>
      <c r="V96" s="4">
        <v>-0.05</v>
      </c>
      <c r="W96" s="4">
        <v>0.125</v>
      </c>
      <c r="X96" s="4">
        <v>0.14499999999999999</v>
      </c>
      <c r="Y96" s="4">
        <v>0.04</v>
      </c>
      <c r="Z96" s="4">
        <v>0.5</v>
      </c>
      <c r="AA96" s="4">
        <v>0.15</v>
      </c>
      <c r="AB96" s="4">
        <v>0.20499999999999999</v>
      </c>
      <c r="AC96" s="4">
        <v>-1.95E-2</v>
      </c>
      <c r="AD96" s="4">
        <v>-4.7500000000000001E-2</v>
      </c>
      <c r="AE96" s="4">
        <v>1.6500000000000001E-2</v>
      </c>
      <c r="AF96" s="4">
        <v>-3.5000000000000001E-3</v>
      </c>
      <c r="AG96" s="4">
        <v>2.5000000000000001E-3</v>
      </c>
      <c r="AH96" s="4">
        <v>-2.2499999999999999E-2</v>
      </c>
      <c r="AI96" s="4">
        <v>-7.2499999999999995E-2</v>
      </c>
      <c r="AJ96" s="4">
        <v>-5.8999999999999997E-2</v>
      </c>
      <c r="AK96" s="4">
        <v>-8.1500000000000003E-2</v>
      </c>
      <c r="AL96" s="4">
        <v>-1.6500000000000001E-2</v>
      </c>
      <c r="AM96" s="4">
        <v>-7.1999999999999995E-2</v>
      </c>
      <c r="AN96" s="4">
        <v>-6.25E-2</v>
      </c>
      <c r="AO96" s="4">
        <v>-1.7000000000000001E-2</v>
      </c>
      <c r="AP96" s="4">
        <v>2.3E-2</v>
      </c>
      <c r="AQ96" s="4">
        <v>0.41</v>
      </c>
      <c r="AR96" s="4">
        <v>2.75E-2</v>
      </c>
      <c r="AS96" s="4">
        <v>-0.47</v>
      </c>
      <c r="AT96" s="4">
        <v>-7.0000000000000007E-2</v>
      </c>
      <c r="AU96" s="4">
        <v>-0.19500000000000001</v>
      </c>
      <c r="AV96" s="4">
        <v>-0.25</v>
      </c>
      <c r="AW96" s="4">
        <v>-0.39</v>
      </c>
      <c r="AX96" s="4">
        <v>0</v>
      </c>
      <c r="AY96" s="4">
        <v>0.26</v>
      </c>
      <c r="AZ96" s="4">
        <v>-0.47</v>
      </c>
      <c r="BA96" s="4">
        <v>-0.14499999999999999</v>
      </c>
      <c r="BB96" s="4">
        <v>-0.06</v>
      </c>
      <c r="BC96" s="4">
        <v>-8.5000000000000006E-2</v>
      </c>
      <c r="BD96" s="4">
        <v>-0.05</v>
      </c>
      <c r="BE96" s="4">
        <v>-7.4999999999999997E-2</v>
      </c>
      <c r="BF96" s="4">
        <v>-1.6500000000000001E-2</v>
      </c>
      <c r="BG96" s="4">
        <v>-5.5E-2</v>
      </c>
      <c r="BH96" s="4">
        <v>-2.5000000000000001E-3</v>
      </c>
      <c r="BI96" s="4">
        <v>-7.2499999999999995E-2</v>
      </c>
      <c r="BJ96" s="4">
        <v>0</v>
      </c>
      <c r="BK96" s="4">
        <v>0.14000000000000001</v>
      </c>
      <c r="BL96" s="4">
        <v>0.14499999999999999</v>
      </c>
      <c r="BM96" s="4">
        <v>0.125</v>
      </c>
      <c r="BN96" s="4">
        <v>0.35</v>
      </c>
      <c r="BO96" s="4">
        <v>2.5000000000000001E-3</v>
      </c>
      <c r="BP96" s="4">
        <v>-0.01</v>
      </c>
      <c r="BQ96" s="4">
        <v>5.0000000000000001E-3</v>
      </c>
      <c r="BR96" s="4">
        <v>-0.01</v>
      </c>
      <c r="BS96" s="4">
        <v>0</v>
      </c>
      <c r="BT96" s="4">
        <v>5.0000000000000001E-3</v>
      </c>
      <c r="BU96" s="4">
        <v>2.5000000000000001E-3</v>
      </c>
      <c r="BV96" s="4">
        <v>3.5000000000000003E-2</v>
      </c>
      <c r="BW96">
        <v>5.0000000000000001E-3</v>
      </c>
      <c r="BX96">
        <v>3.7999999999999999E-2</v>
      </c>
      <c r="BY96">
        <v>3.7999999999999999E-2</v>
      </c>
      <c r="BZ96">
        <v>0.03</v>
      </c>
    </row>
    <row r="97" spans="3:78" x14ac:dyDescent="0.25">
      <c r="C97" s="173"/>
      <c r="G97" s="66">
        <f t="shared" si="3"/>
        <v>40026</v>
      </c>
      <c r="H97">
        <v>3.6749999999999998</v>
      </c>
      <c r="I97" s="7">
        <v>0.20250000000000001</v>
      </c>
      <c r="J97" s="4">
        <v>5.6337081277775702E-2</v>
      </c>
      <c r="K97" s="4">
        <v>-0.13</v>
      </c>
      <c r="L97" s="4">
        <v>-0.15</v>
      </c>
      <c r="M97" s="14">
        <v>-0.09</v>
      </c>
      <c r="N97" s="14">
        <v>-0.13</v>
      </c>
      <c r="O97" s="4">
        <v>-0.09</v>
      </c>
      <c r="P97" s="4">
        <v>-0.05</v>
      </c>
      <c r="Q97" s="4">
        <v>-7.0000000000000007E-2</v>
      </c>
      <c r="R97" s="4">
        <v>-0.12</v>
      </c>
      <c r="S97" s="4">
        <v>-0.12</v>
      </c>
      <c r="T97" s="4">
        <v>-0.13</v>
      </c>
      <c r="U97" s="4">
        <v>-5.5E-2</v>
      </c>
      <c r="V97" s="4">
        <v>-0.05</v>
      </c>
      <c r="W97" s="4">
        <v>0.125</v>
      </c>
      <c r="X97" s="4">
        <v>0.14499999999999999</v>
      </c>
      <c r="Y97" s="4">
        <v>0.04</v>
      </c>
      <c r="Z97" s="4">
        <v>0.5</v>
      </c>
      <c r="AA97" s="4">
        <v>0.15</v>
      </c>
      <c r="AB97" s="4">
        <v>0.20499999999999999</v>
      </c>
      <c r="AC97" s="4">
        <v>-1.95E-2</v>
      </c>
      <c r="AD97" s="4">
        <v>-4.7500000000000001E-2</v>
      </c>
      <c r="AE97" s="4">
        <v>1.15E-2</v>
      </c>
      <c r="AF97" s="4">
        <v>-8.5000000000000006E-3</v>
      </c>
      <c r="AG97" s="4">
        <v>2.5000000000000001E-3</v>
      </c>
      <c r="AH97" s="4">
        <v>-2.2499999999999999E-2</v>
      </c>
      <c r="AI97" s="4">
        <v>-7.2499999999999995E-2</v>
      </c>
      <c r="AJ97" s="4">
        <v>-5.8999999999999997E-2</v>
      </c>
      <c r="AK97" s="4">
        <v>-8.1500000000000003E-2</v>
      </c>
      <c r="AL97" s="4">
        <v>-1.6500000000000001E-2</v>
      </c>
      <c r="AM97" s="4">
        <v>-7.1999999999999995E-2</v>
      </c>
      <c r="AN97" s="4">
        <v>-0.06</v>
      </c>
      <c r="AO97" s="4">
        <v>-1.7000000000000001E-2</v>
      </c>
      <c r="AP97" s="4">
        <v>2.3E-2</v>
      </c>
      <c r="AQ97" s="4">
        <v>0.41</v>
      </c>
      <c r="AR97" s="4">
        <v>0.03</v>
      </c>
      <c r="AS97" s="4">
        <v>-0.47</v>
      </c>
      <c r="AT97" s="4">
        <v>-7.0000000000000007E-2</v>
      </c>
      <c r="AU97" s="4">
        <v>-0.19500000000000001</v>
      </c>
      <c r="AV97" s="4">
        <v>-0.25</v>
      </c>
      <c r="AW97" s="4">
        <v>-0.39</v>
      </c>
      <c r="AX97" s="4">
        <v>0</v>
      </c>
      <c r="AY97" s="4">
        <v>0.26</v>
      </c>
      <c r="AZ97" s="4">
        <v>-0.47</v>
      </c>
      <c r="BA97" s="4">
        <v>-0.14000000000000001</v>
      </c>
      <c r="BB97" s="4">
        <v>-0.06</v>
      </c>
      <c r="BC97" s="4">
        <v>-0.08</v>
      </c>
      <c r="BD97" s="4">
        <v>-0.05</v>
      </c>
      <c r="BE97" s="4">
        <v>-7.2499999999999995E-2</v>
      </c>
      <c r="BF97" s="4">
        <v>-1.6500000000000001E-2</v>
      </c>
      <c r="BG97" s="4">
        <v>-5.5E-2</v>
      </c>
      <c r="BH97" s="4">
        <v>0</v>
      </c>
      <c r="BI97" s="4">
        <v>-7.2499999999999995E-2</v>
      </c>
      <c r="BJ97" s="4">
        <v>0</v>
      </c>
      <c r="BK97" s="4">
        <v>0.14000000000000001</v>
      </c>
      <c r="BL97" s="4">
        <v>0.14499999999999999</v>
      </c>
      <c r="BM97" s="4">
        <v>0.125</v>
      </c>
      <c r="BN97" s="4">
        <v>0.35</v>
      </c>
      <c r="BO97" s="4">
        <v>2.5000000000000001E-3</v>
      </c>
      <c r="BP97" s="4">
        <v>-0.01</v>
      </c>
      <c r="BQ97" s="4">
        <v>5.0000000000000001E-3</v>
      </c>
      <c r="BR97" s="4">
        <v>-0.01</v>
      </c>
      <c r="BS97" s="4">
        <v>0</v>
      </c>
      <c r="BT97" s="4">
        <v>5.0000000000000001E-3</v>
      </c>
      <c r="BU97" s="4">
        <v>2.5000000000000001E-3</v>
      </c>
      <c r="BV97" s="4">
        <v>0.01</v>
      </c>
      <c r="BW97">
        <v>5.0000000000000001E-3</v>
      </c>
      <c r="BX97">
        <v>3.7999999999999999E-2</v>
      </c>
      <c r="BY97">
        <v>3.7999999999999999E-2</v>
      </c>
      <c r="BZ97">
        <v>0.03</v>
      </c>
    </row>
    <row r="98" spans="3:78" x14ac:dyDescent="0.25">
      <c r="C98" s="173"/>
      <c r="G98" s="66">
        <f t="shared" si="3"/>
        <v>40057</v>
      </c>
      <c r="H98">
        <v>3.67</v>
      </c>
      <c r="I98" s="7">
        <v>0.20250000000000001</v>
      </c>
      <c r="J98" s="4">
        <v>5.6440579685754798E-2</v>
      </c>
      <c r="K98" s="4">
        <v>-0.13</v>
      </c>
      <c r="L98" s="4">
        <v>-0.15</v>
      </c>
      <c r="M98" s="14">
        <v>-0.09</v>
      </c>
      <c r="N98" s="14">
        <v>-0.13</v>
      </c>
      <c r="O98" s="4">
        <v>-0.09</v>
      </c>
      <c r="P98" s="4">
        <v>-0.05</v>
      </c>
      <c r="Q98" s="4">
        <v>-7.0000000000000007E-2</v>
      </c>
      <c r="R98" s="4">
        <v>-0.12</v>
      </c>
      <c r="S98" s="4">
        <v>-0.12</v>
      </c>
      <c r="T98" s="4">
        <v>-0.13</v>
      </c>
      <c r="U98" s="4">
        <v>-5.8749999999999997E-2</v>
      </c>
      <c r="V98" s="4">
        <v>-0.05</v>
      </c>
      <c r="W98" s="4">
        <v>0.125</v>
      </c>
      <c r="X98" s="4">
        <v>0.14499999999999999</v>
      </c>
      <c r="Y98" s="4">
        <v>0.04</v>
      </c>
      <c r="Z98" s="4">
        <v>0.5</v>
      </c>
      <c r="AA98" s="4">
        <v>0.125</v>
      </c>
      <c r="AB98" s="4">
        <v>0.14499999999999999</v>
      </c>
      <c r="AC98" s="4">
        <v>-1.95E-2</v>
      </c>
      <c r="AD98" s="4">
        <v>-5.2499999999999998E-2</v>
      </c>
      <c r="AE98" s="4">
        <v>1.15E-2</v>
      </c>
      <c r="AF98" s="4">
        <v>-8.5000000000000006E-3</v>
      </c>
      <c r="AG98" s="4">
        <v>2.5000000000000001E-3</v>
      </c>
      <c r="AH98" s="4">
        <v>-2.2499999999999999E-2</v>
      </c>
      <c r="AI98" s="4">
        <v>-7.2499999999999995E-2</v>
      </c>
      <c r="AJ98" s="4">
        <v>-5.8999999999999997E-2</v>
      </c>
      <c r="AK98" s="4">
        <v>-8.1500000000000003E-2</v>
      </c>
      <c r="AL98" s="4">
        <v>-1.6500000000000001E-2</v>
      </c>
      <c r="AM98" s="4">
        <v>-7.1999999999999995E-2</v>
      </c>
      <c r="AN98" s="4">
        <v>-6.7500000000000004E-2</v>
      </c>
      <c r="AO98" s="4">
        <v>-1.7000000000000001E-2</v>
      </c>
      <c r="AP98" s="4">
        <v>2.3E-2</v>
      </c>
      <c r="AQ98" s="4">
        <v>0.36</v>
      </c>
      <c r="AR98" s="4">
        <v>2.2499999999999999E-2</v>
      </c>
      <c r="AS98" s="4">
        <v>-0.47</v>
      </c>
      <c r="AT98" s="4">
        <v>-7.0000000000000007E-2</v>
      </c>
      <c r="AU98" s="4">
        <v>-0.19500000000000001</v>
      </c>
      <c r="AV98" s="4">
        <v>-0.25</v>
      </c>
      <c r="AW98" s="4">
        <v>-0.39</v>
      </c>
      <c r="AX98" s="4">
        <v>0</v>
      </c>
      <c r="AY98" s="4">
        <v>0.26</v>
      </c>
      <c r="AZ98" s="4">
        <v>-0.47</v>
      </c>
      <c r="BA98" s="4">
        <v>-0.15</v>
      </c>
      <c r="BB98" s="4">
        <v>-0.06</v>
      </c>
      <c r="BC98" s="4">
        <v>-0.09</v>
      </c>
      <c r="BD98" s="4">
        <v>-0.05</v>
      </c>
      <c r="BE98" s="4">
        <v>-7.7499999999999999E-2</v>
      </c>
      <c r="BF98" s="4">
        <v>-1.6500000000000001E-2</v>
      </c>
      <c r="BG98" s="4">
        <v>-5.5E-2</v>
      </c>
      <c r="BH98" s="4">
        <v>-7.4999999999999997E-3</v>
      </c>
      <c r="BI98" s="4">
        <v>-7.2499999999999995E-2</v>
      </c>
      <c r="BJ98" s="4">
        <v>0</v>
      </c>
      <c r="BK98" s="4">
        <v>0.14000000000000001</v>
      </c>
      <c r="BL98" s="4">
        <v>0.14499999999999999</v>
      </c>
      <c r="BM98" s="4">
        <v>0.125</v>
      </c>
      <c r="BN98" s="4">
        <v>0.315</v>
      </c>
      <c r="BO98" s="4">
        <v>2.5000000000000001E-3</v>
      </c>
      <c r="BP98" s="4">
        <v>-0.01</v>
      </c>
      <c r="BQ98" s="4">
        <v>5.0000000000000001E-3</v>
      </c>
      <c r="BR98" s="4">
        <v>-0.01</v>
      </c>
      <c r="BS98" s="4">
        <v>0</v>
      </c>
      <c r="BT98" s="4">
        <v>5.0000000000000001E-3</v>
      </c>
      <c r="BU98" s="4">
        <v>2.5000000000000001E-3</v>
      </c>
      <c r="BV98" s="4">
        <v>0.01</v>
      </c>
      <c r="BW98">
        <v>5.0000000000000001E-3</v>
      </c>
      <c r="BX98">
        <v>3.7999999999999999E-2</v>
      </c>
      <c r="BY98">
        <v>3.7999999999999999E-2</v>
      </c>
      <c r="BZ98">
        <v>0.03</v>
      </c>
    </row>
    <row r="99" spans="3:78" x14ac:dyDescent="0.25">
      <c r="C99" s="173"/>
      <c r="G99" s="66">
        <f t="shared" si="3"/>
        <v>40087</v>
      </c>
      <c r="H99">
        <v>3.6949999999999998</v>
      </c>
      <c r="I99" s="7">
        <v>0.20250000000000001</v>
      </c>
      <c r="J99" s="4">
        <v>5.6540739438806199E-2</v>
      </c>
      <c r="K99" s="4">
        <v>-0.13</v>
      </c>
      <c r="L99" s="4">
        <v>-0.15</v>
      </c>
      <c r="M99" s="14">
        <v>-0.09</v>
      </c>
      <c r="N99" s="14">
        <v>-0.13</v>
      </c>
      <c r="O99" s="4">
        <v>-0.09</v>
      </c>
      <c r="P99" s="4">
        <v>-0.05</v>
      </c>
      <c r="Q99" s="4">
        <v>-7.0000000000000007E-2</v>
      </c>
      <c r="R99" s="4">
        <v>-0.12</v>
      </c>
      <c r="S99" s="4">
        <v>-0.12</v>
      </c>
      <c r="T99" s="4">
        <v>-0.13</v>
      </c>
      <c r="U99" s="4">
        <v>-6.3750000000000001E-2</v>
      </c>
      <c r="V99" s="4">
        <v>-0.05</v>
      </c>
      <c r="W99" s="4">
        <v>0.125</v>
      </c>
      <c r="X99" s="4">
        <v>0.14499999999999999</v>
      </c>
      <c r="Y99" s="4">
        <v>0.04</v>
      </c>
      <c r="Z99" s="4">
        <v>0.5</v>
      </c>
      <c r="AA99" s="4">
        <v>0.14499999999999999</v>
      </c>
      <c r="AB99" s="4">
        <v>0.17499999999999999</v>
      </c>
      <c r="AC99" s="4">
        <v>-1.95E-2</v>
      </c>
      <c r="AD99" s="4">
        <v>-5.2499999999999998E-2</v>
      </c>
      <c r="AE99" s="4">
        <v>6.4999999999999997E-3</v>
      </c>
      <c r="AF99" s="4">
        <v>-1.35E-2</v>
      </c>
      <c r="AG99" s="4">
        <v>2.5000000000000001E-3</v>
      </c>
      <c r="AH99" s="4">
        <v>-2.2499999999999999E-2</v>
      </c>
      <c r="AI99" s="4">
        <v>-7.2499999999999995E-2</v>
      </c>
      <c r="AJ99" s="4">
        <v>-5.8999999999999997E-2</v>
      </c>
      <c r="AK99" s="4">
        <v>-8.1500000000000003E-2</v>
      </c>
      <c r="AL99" s="4">
        <v>-1.6500000000000001E-2</v>
      </c>
      <c r="AM99" s="4">
        <v>-7.1999999999999995E-2</v>
      </c>
      <c r="AN99" s="4">
        <v>-7.7499999999999999E-2</v>
      </c>
      <c r="AO99" s="4">
        <v>-1.7000000000000001E-2</v>
      </c>
      <c r="AP99" s="4">
        <v>2.3E-2</v>
      </c>
      <c r="AQ99" s="4">
        <v>0.4</v>
      </c>
      <c r="AR99" s="4">
        <v>1.2500000000000001E-2</v>
      </c>
      <c r="AS99" s="4">
        <v>-0.47</v>
      </c>
      <c r="AT99" s="4">
        <v>-7.0000000000000007E-2</v>
      </c>
      <c r="AU99" s="4">
        <v>-0.19500000000000001</v>
      </c>
      <c r="AV99" s="4">
        <v>-0.25</v>
      </c>
      <c r="AW99" s="4">
        <v>-0.39</v>
      </c>
      <c r="AX99" s="4">
        <v>0</v>
      </c>
      <c r="AY99" s="4">
        <v>0.26</v>
      </c>
      <c r="AZ99" s="4">
        <v>-0.47</v>
      </c>
      <c r="BA99" s="4">
        <v>-0.13750000000000001</v>
      </c>
      <c r="BB99" s="4">
        <v>-0.06</v>
      </c>
      <c r="BC99" s="4">
        <v>-7.7499999999999999E-2</v>
      </c>
      <c r="BD99" s="4">
        <v>-0.05</v>
      </c>
      <c r="BE99" s="4">
        <v>-0.08</v>
      </c>
      <c r="BF99" s="4">
        <v>-1.6500000000000001E-2</v>
      </c>
      <c r="BG99" s="4">
        <v>-5.5E-2</v>
      </c>
      <c r="BH99" s="4">
        <v>-1.7500000000000002E-2</v>
      </c>
      <c r="BI99" s="4">
        <v>-7.2499999999999995E-2</v>
      </c>
      <c r="BJ99" s="4">
        <v>0</v>
      </c>
      <c r="BK99" s="4">
        <v>0.14000000000000001</v>
      </c>
      <c r="BL99" s="4">
        <v>0.14499999999999999</v>
      </c>
      <c r="BM99" s="4">
        <v>0.125</v>
      </c>
      <c r="BN99" s="4">
        <v>0.36</v>
      </c>
      <c r="BO99" s="4">
        <v>2.5000000000000001E-3</v>
      </c>
      <c r="BP99" s="4">
        <v>-1.4999999999999999E-2</v>
      </c>
      <c r="BQ99" s="4">
        <v>5.0000000000000001E-3</v>
      </c>
      <c r="BR99" s="4">
        <v>-0.01</v>
      </c>
      <c r="BS99" s="4">
        <v>0</v>
      </c>
      <c r="BT99" s="4">
        <v>5.0000000000000001E-3</v>
      </c>
      <c r="BU99" s="4">
        <v>2.5000000000000001E-3</v>
      </c>
      <c r="BV99" s="4">
        <v>0.01</v>
      </c>
      <c r="BW99">
        <v>5.0000000000000001E-3</v>
      </c>
      <c r="BX99">
        <v>3.7999999999999999E-2</v>
      </c>
      <c r="BY99">
        <v>3.7999999999999999E-2</v>
      </c>
      <c r="BZ99">
        <v>0.03</v>
      </c>
    </row>
    <row r="100" spans="3:78" x14ac:dyDescent="0.25">
      <c r="C100" s="173"/>
      <c r="G100" s="66">
        <f t="shared" si="3"/>
        <v>40118</v>
      </c>
      <c r="H100">
        <v>3.847</v>
      </c>
      <c r="I100" s="7">
        <v>0.20250000000000001</v>
      </c>
      <c r="J100" s="4">
        <v>5.66442378538001E-2</v>
      </c>
      <c r="K100" s="4">
        <v>-0.13</v>
      </c>
      <c r="L100" s="4">
        <v>-0.15</v>
      </c>
      <c r="M100" s="14">
        <v>-0.01</v>
      </c>
      <c r="N100" s="14">
        <v>-0.13</v>
      </c>
      <c r="O100" s="4">
        <v>0</v>
      </c>
      <c r="P100" s="4">
        <v>-4.9500000000000002E-2</v>
      </c>
      <c r="Q100" s="4">
        <v>-8.4500000000000006E-2</v>
      </c>
      <c r="R100" s="4">
        <v>-0.12</v>
      </c>
      <c r="S100" s="4">
        <v>-0.12</v>
      </c>
      <c r="T100" s="4">
        <v>-0.13</v>
      </c>
      <c r="U100" s="4">
        <v>-8.1000000000000003E-2</v>
      </c>
      <c r="V100" s="4">
        <v>-4.9500000000000002E-2</v>
      </c>
      <c r="W100" s="4">
        <v>0.155</v>
      </c>
      <c r="X100" s="4">
        <v>0.17499999999999999</v>
      </c>
      <c r="Y100" s="4">
        <v>0.13</v>
      </c>
      <c r="Z100" s="4">
        <v>0.5</v>
      </c>
      <c r="AA100" s="4">
        <v>0.19500000000000001</v>
      </c>
      <c r="AB100" s="4">
        <v>0.21</v>
      </c>
      <c r="AC100" s="4">
        <v>-1.7000000000000001E-2</v>
      </c>
      <c r="AD100" s="4">
        <v>-3.3500000000000002E-2</v>
      </c>
      <c r="AE100" s="4">
        <v>7.4999999999999997E-3</v>
      </c>
      <c r="AF100" s="4">
        <v>-0.01</v>
      </c>
      <c r="AG100" s="4">
        <v>2.5000000000000001E-3</v>
      </c>
      <c r="AH100" s="4">
        <v>-2.2499999999999999E-2</v>
      </c>
      <c r="AI100" s="4">
        <v>-7.4999999999999997E-2</v>
      </c>
      <c r="AJ100" s="4">
        <v>-6.1499999999999999E-2</v>
      </c>
      <c r="AK100" s="4">
        <v>-8.4000000000000005E-2</v>
      </c>
      <c r="AL100" s="4">
        <v>-1.2999999999999999E-2</v>
      </c>
      <c r="AM100" s="4">
        <v>-6.4000000000000001E-2</v>
      </c>
      <c r="AN100" s="4">
        <v>-0.1125</v>
      </c>
      <c r="AO100" s="4">
        <v>-8.9999989999999998E-3</v>
      </c>
      <c r="AP100" s="4">
        <v>3.1E-2</v>
      </c>
      <c r="AQ100" s="4">
        <v>0.65</v>
      </c>
      <c r="AR100" s="4">
        <v>-2.2499999999999999E-2</v>
      </c>
      <c r="AS100" s="4">
        <v>-0.34</v>
      </c>
      <c r="AT100" s="4">
        <v>-7.0000000000000007E-2</v>
      </c>
      <c r="AU100" s="4">
        <v>-0.13</v>
      </c>
      <c r="AV100" s="4">
        <v>0.248</v>
      </c>
      <c r="AW100" s="4">
        <v>-0.26</v>
      </c>
      <c r="AX100" s="4">
        <v>0</v>
      </c>
      <c r="AY100" s="4">
        <v>0.24</v>
      </c>
      <c r="AZ100" s="4">
        <v>-0.34</v>
      </c>
      <c r="BA100" s="4">
        <v>-0.14499999999999999</v>
      </c>
      <c r="BB100" s="4">
        <v>-0.06</v>
      </c>
      <c r="BC100" s="4">
        <v>-8.5000000000000006E-2</v>
      </c>
      <c r="BD100" s="4">
        <v>-4.9500000000000002E-2</v>
      </c>
      <c r="BE100" s="4">
        <v>-7.4999999999999997E-2</v>
      </c>
      <c r="BF100" s="4">
        <v>-1.7999999999999999E-2</v>
      </c>
      <c r="BG100" s="4">
        <v>-6.9500000000000006E-2</v>
      </c>
      <c r="BH100" s="4">
        <v>-5.2499999999999998E-2</v>
      </c>
      <c r="BI100" s="4">
        <v>-7.4999999999999997E-2</v>
      </c>
      <c r="BJ100" s="4">
        <v>0</v>
      </c>
      <c r="BK100" s="4">
        <v>0.17</v>
      </c>
      <c r="BL100" s="4">
        <v>0.17499999999999999</v>
      </c>
      <c r="BM100" s="4">
        <v>0.155</v>
      </c>
      <c r="BN100" s="4">
        <v>0.46</v>
      </c>
      <c r="BO100" s="4">
        <v>2.5000000000000001E-3</v>
      </c>
      <c r="BP100" s="4">
        <v>-0.02</v>
      </c>
      <c r="BQ100" s="4">
        <v>5.0000000000000001E-3</v>
      </c>
      <c r="BR100" s="4">
        <v>0</v>
      </c>
      <c r="BS100" s="4">
        <v>0</v>
      </c>
      <c r="BT100" s="4">
        <v>5.0000000000000001E-3</v>
      </c>
      <c r="BU100" s="4">
        <v>5.0000000000000001E-3</v>
      </c>
      <c r="BV100" s="4">
        <v>5.5E-2</v>
      </c>
      <c r="BW100">
        <v>0.02</v>
      </c>
      <c r="BX100">
        <v>0.04</v>
      </c>
      <c r="BY100">
        <v>0.04</v>
      </c>
      <c r="BZ100">
        <v>0.03</v>
      </c>
    </row>
    <row r="101" spans="3:78" x14ac:dyDescent="0.25">
      <c r="C101" s="173"/>
      <c r="G101" s="66">
        <f t="shared" si="3"/>
        <v>40148</v>
      </c>
      <c r="H101">
        <v>3.99</v>
      </c>
      <c r="I101" s="7">
        <v>0.20250000000000001</v>
      </c>
      <c r="J101" s="4">
        <v>5.67443976136408E-2</v>
      </c>
      <c r="K101" s="4">
        <v>-0.13250000000000001</v>
      </c>
      <c r="L101" s="4">
        <v>-0.1525</v>
      </c>
      <c r="M101" s="14">
        <v>-5.0000000000000001E-3</v>
      </c>
      <c r="N101" s="14">
        <v>-0.13</v>
      </c>
      <c r="O101" s="4">
        <v>5.0000000000000001E-3</v>
      </c>
      <c r="P101" s="4">
        <v>-4.9500000000000002E-2</v>
      </c>
      <c r="Q101" s="4">
        <v>-8.4500000000000006E-2</v>
      </c>
      <c r="R101" s="4">
        <v>-0.1225</v>
      </c>
      <c r="S101" s="4">
        <v>-0.1225</v>
      </c>
      <c r="T101" s="4">
        <v>-0.13250000000000001</v>
      </c>
      <c r="U101" s="4">
        <v>-9.2249999999999999E-2</v>
      </c>
      <c r="V101" s="4">
        <v>-4.9500000000000002E-2</v>
      </c>
      <c r="W101" s="4">
        <v>0.155</v>
      </c>
      <c r="X101" s="4">
        <v>0.17499999999999999</v>
      </c>
      <c r="Y101" s="4">
        <v>0.13</v>
      </c>
      <c r="Z101" s="4">
        <v>0.5</v>
      </c>
      <c r="AA101" s="4">
        <v>0.215</v>
      </c>
      <c r="AB101" s="4">
        <v>0.28999999999999998</v>
      </c>
      <c r="AC101" s="4">
        <v>-1.7000000000000001E-2</v>
      </c>
      <c r="AD101" s="4">
        <v>-3.3500000000000002E-2</v>
      </c>
      <c r="AE101" s="4">
        <v>7.4999999999999997E-3</v>
      </c>
      <c r="AF101" s="4">
        <v>-0.01</v>
      </c>
      <c r="AG101" s="4">
        <v>2.5000000000000001E-3</v>
      </c>
      <c r="AH101" s="4">
        <v>-2.2499999999999999E-2</v>
      </c>
      <c r="AI101" s="4">
        <v>-7.4999999999999997E-2</v>
      </c>
      <c r="AJ101" s="4">
        <v>-5.9499999999999997E-2</v>
      </c>
      <c r="AK101" s="4">
        <v>-8.2000000000000003E-2</v>
      </c>
      <c r="AL101" s="4">
        <v>-1.0500000000000001E-2</v>
      </c>
      <c r="AM101" s="4">
        <v>-6.4000000000000001E-2</v>
      </c>
      <c r="AN101" s="4">
        <v>-0.13500000000000001</v>
      </c>
      <c r="AO101" s="4">
        <v>-8.9999989999999998E-3</v>
      </c>
      <c r="AP101" s="4">
        <v>3.1E-2</v>
      </c>
      <c r="AQ101" s="4">
        <v>0.98</v>
      </c>
      <c r="AR101" s="4">
        <v>-4.4999999999999998E-2</v>
      </c>
      <c r="AS101" s="4">
        <v>-0.34</v>
      </c>
      <c r="AT101" s="4">
        <v>-7.0000000000000007E-2</v>
      </c>
      <c r="AU101" s="4">
        <v>-0.13</v>
      </c>
      <c r="AV101" s="4">
        <v>0.308</v>
      </c>
      <c r="AW101" s="4">
        <v>-0.26</v>
      </c>
      <c r="AX101" s="4">
        <v>0</v>
      </c>
      <c r="AY101" s="4">
        <v>0.24</v>
      </c>
      <c r="AZ101" s="4">
        <v>-0.34</v>
      </c>
      <c r="BA101" s="4">
        <v>-0.17249999999999999</v>
      </c>
      <c r="BB101" s="4">
        <v>-0.06</v>
      </c>
      <c r="BC101" s="4">
        <v>-0.1125</v>
      </c>
      <c r="BD101" s="4">
        <v>-4.9500000000000002E-2</v>
      </c>
      <c r="BE101" s="4">
        <v>-0.10249999999999999</v>
      </c>
      <c r="BF101" s="4">
        <v>-1.55E-2</v>
      </c>
      <c r="BG101" s="4">
        <v>-6.9500000000000006E-2</v>
      </c>
      <c r="BH101" s="4">
        <v>-7.4999999999999997E-2</v>
      </c>
      <c r="BI101" s="4">
        <v>-7.4999999999999997E-2</v>
      </c>
      <c r="BJ101" s="4">
        <v>0</v>
      </c>
      <c r="BK101" s="4">
        <v>0.17</v>
      </c>
      <c r="BL101" s="4">
        <v>0.17499999999999999</v>
      </c>
      <c r="BM101" s="4">
        <v>0.155</v>
      </c>
      <c r="BN101" s="4">
        <v>0.77</v>
      </c>
      <c r="BO101" s="4">
        <v>2.5000000000000001E-3</v>
      </c>
      <c r="BP101" s="4">
        <v>-2.5000000000000001E-2</v>
      </c>
      <c r="BQ101" s="4">
        <v>5.0000000000000001E-3</v>
      </c>
      <c r="BR101" s="4">
        <v>0</v>
      </c>
      <c r="BS101" s="4">
        <v>0</v>
      </c>
      <c r="BT101" s="4">
        <v>5.0000000000000001E-3</v>
      </c>
      <c r="BU101" s="4">
        <v>5.0000000000000001E-3</v>
      </c>
      <c r="BV101" s="4">
        <v>0.25</v>
      </c>
      <c r="BW101">
        <v>0.02</v>
      </c>
      <c r="BX101">
        <v>0.04</v>
      </c>
      <c r="BY101">
        <v>0.04</v>
      </c>
      <c r="BZ101">
        <v>0.03</v>
      </c>
    </row>
    <row r="102" spans="3:78" x14ac:dyDescent="0.25">
      <c r="C102" s="173"/>
      <c r="G102" s="66">
        <f t="shared" si="3"/>
        <v>40179</v>
      </c>
      <c r="H102">
        <v>4.0449999999999999</v>
      </c>
      <c r="I102" s="7">
        <v>0.20250000000000001</v>
      </c>
      <c r="J102" s="4">
        <v>5.6847896035649603E-2</v>
      </c>
      <c r="K102" s="4">
        <v>-0.13500000000000001</v>
      </c>
      <c r="L102" s="4">
        <v>-0.155</v>
      </c>
      <c r="M102" s="14">
        <v>1.4999999999999999E-2</v>
      </c>
      <c r="N102" s="14">
        <v>-0.13</v>
      </c>
      <c r="O102" s="4">
        <v>2.5000000000000001E-2</v>
      </c>
      <c r="P102" s="4">
        <v>-4.9500000000000002E-2</v>
      </c>
      <c r="Q102" s="4">
        <v>-8.4500000000000006E-2</v>
      </c>
      <c r="R102" s="4">
        <v>-0.125</v>
      </c>
      <c r="S102" s="4">
        <v>-0.125</v>
      </c>
      <c r="T102" s="4">
        <v>-0.13500000000000001</v>
      </c>
      <c r="U102" s="4">
        <v>-9.35E-2</v>
      </c>
      <c r="V102" s="4">
        <v>-4.9500000000000002E-2</v>
      </c>
      <c r="W102" s="4">
        <v>0.155</v>
      </c>
      <c r="X102" s="4">
        <v>0.17499999999999999</v>
      </c>
      <c r="Y102" s="4">
        <v>0.13</v>
      </c>
      <c r="Z102" s="4">
        <v>0.5</v>
      </c>
      <c r="AA102" s="4">
        <v>0.23499999999999999</v>
      </c>
      <c r="AB102" s="4">
        <v>0.34</v>
      </c>
      <c r="AC102" s="4">
        <v>-1.4999999999999999E-2</v>
      </c>
      <c r="AD102" s="4">
        <v>-3.3500000000000002E-2</v>
      </c>
      <c r="AE102" s="4">
        <v>7.4999999999999997E-3</v>
      </c>
      <c r="AF102" s="4">
        <v>-0.01</v>
      </c>
      <c r="AG102" s="4">
        <v>2.5000000000000001E-3</v>
      </c>
      <c r="AH102" s="4">
        <v>-2.2499999999999999E-2</v>
      </c>
      <c r="AI102" s="4">
        <v>-7.4999999999999997E-2</v>
      </c>
      <c r="AJ102" s="4">
        <v>-5.9499999999999997E-2</v>
      </c>
      <c r="AK102" s="4">
        <v>-8.2000000000000003E-2</v>
      </c>
      <c r="AL102" s="4">
        <v>-1.0500000000000001E-2</v>
      </c>
      <c r="AM102" s="4">
        <v>-6.4000000000000001E-2</v>
      </c>
      <c r="AN102" s="4">
        <v>-0.13750000000000001</v>
      </c>
      <c r="AO102" s="4">
        <v>-8.9999989999999998E-3</v>
      </c>
      <c r="AP102" s="4">
        <v>3.1E-2</v>
      </c>
      <c r="AQ102" s="4">
        <v>1.6</v>
      </c>
      <c r="AR102" s="4">
        <v>-4.7500000000000001E-2</v>
      </c>
      <c r="AS102" s="4">
        <v>-0.34</v>
      </c>
      <c r="AT102" s="4">
        <v>-7.0000000000000007E-2</v>
      </c>
      <c r="AU102" s="4">
        <v>-0.13</v>
      </c>
      <c r="AV102" s="4">
        <v>0.378</v>
      </c>
      <c r="AW102" s="4">
        <v>-0.26</v>
      </c>
      <c r="AX102" s="4">
        <v>0</v>
      </c>
      <c r="AY102" s="4">
        <v>0.24</v>
      </c>
      <c r="AZ102" s="4">
        <v>-0.34</v>
      </c>
      <c r="BA102" s="4">
        <v>-0.1875</v>
      </c>
      <c r="BB102" s="4">
        <v>-0.06</v>
      </c>
      <c r="BC102" s="4">
        <v>-0.1275</v>
      </c>
      <c r="BD102" s="4">
        <v>-4.9500000000000002E-2</v>
      </c>
      <c r="BE102" s="4">
        <v>-0.10299999999999999</v>
      </c>
      <c r="BF102" s="4">
        <v>-1.55E-2</v>
      </c>
      <c r="BG102" s="4">
        <v>-6.9500000000000006E-2</v>
      </c>
      <c r="BH102" s="4">
        <v>-7.7499999999999999E-2</v>
      </c>
      <c r="BI102" s="4">
        <v>-7.4999999999999997E-2</v>
      </c>
      <c r="BJ102" s="4">
        <v>0</v>
      </c>
      <c r="BK102" s="4">
        <v>0.17</v>
      </c>
      <c r="BL102" s="4">
        <v>0.17499999999999999</v>
      </c>
      <c r="BM102" s="4">
        <v>0.155</v>
      </c>
      <c r="BN102" s="4">
        <v>1.04</v>
      </c>
      <c r="BO102" s="4">
        <v>2.5000000000000001E-3</v>
      </c>
      <c r="BP102" s="4">
        <v>-2.5000000000000001E-2</v>
      </c>
      <c r="BQ102" s="4">
        <v>5.0000000000000001E-3</v>
      </c>
      <c r="BR102" s="4">
        <v>0</v>
      </c>
      <c r="BS102" s="4">
        <v>0</v>
      </c>
      <c r="BT102" s="4">
        <v>5.0000000000000001E-3</v>
      </c>
      <c r="BU102" s="4">
        <v>5.0000000000000001E-3</v>
      </c>
      <c r="BV102" s="4">
        <v>0.45</v>
      </c>
      <c r="BW102">
        <v>0.02</v>
      </c>
      <c r="BX102">
        <v>0.04</v>
      </c>
      <c r="BY102">
        <v>0.04</v>
      </c>
      <c r="BZ102">
        <v>0.03</v>
      </c>
    </row>
    <row r="103" spans="3:78" x14ac:dyDescent="0.25">
      <c r="C103" s="173"/>
      <c r="G103" s="66">
        <f t="shared" si="3"/>
        <v>40210</v>
      </c>
      <c r="H103">
        <v>3.96</v>
      </c>
      <c r="I103" s="7">
        <v>0.2</v>
      </c>
      <c r="J103" s="4">
        <v>5.6951394461223E-2</v>
      </c>
      <c r="K103" s="4">
        <v>-0.1275</v>
      </c>
      <c r="L103" s="4">
        <v>-0.14749999999999999</v>
      </c>
      <c r="M103" s="14">
        <v>0.01</v>
      </c>
      <c r="N103" s="14">
        <v>-0.13</v>
      </c>
      <c r="O103" s="4">
        <v>0.02</v>
      </c>
      <c r="P103" s="4">
        <v>-4.9500000000000002E-2</v>
      </c>
      <c r="Q103" s="4">
        <v>-8.4500000000000006E-2</v>
      </c>
      <c r="R103" s="4">
        <v>-0.11749999999999999</v>
      </c>
      <c r="S103" s="4">
        <v>-0.11749999999999999</v>
      </c>
      <c r="T103" s="4">
        <v>-0.1275</v>
      </c>
      <c r="U103" s="4">
        <v>-8.4750000000000006E-2</v>
      </c>
      <c r="V103" s="4">
        <v>-4.9500000000000002E-2</v>
      </c>
      <c r="W103" s="4">
        <v>0.155</v>
      </c>
      <c r="X103" s="4">
        <v>0.17499999999999999</v>
      </c>
      <c r="Y103" s="4">
        <v>0.13</v>
      </c>
      <c r="Z103" s="4">
        <v>0.5</v>
      </c>
      <c r="AA103" s="4">
        <v>0.23499999999999999</v>
      </c>
      <c r="AB103" s="4">
        <v>0.34</v>
      </c>
      <c r="AC103" s="4">
        <v>-1.4999999999999999E-2</v>
      </c>
      <c r="AD103" s="4">
        <v>-3.3500000000000002E-2</v>
      </c>
      <c r="AE103" s="4">
        <v>7.4999999999999997E-3</v>
      </c>
      <c r="AF103" s="4">
        <v>-0.01</v>
      </c>
      <c r="AG103" s="4">
        <v>2.5000000000000001E-3</v>
      </c>
      <c r="AH103" s="4">
        <v>-2.2499999999999999E-2</v>
      </c>
      <c r="AI103" s="4">
        <v>-7.4999999999999997E-2</v>
      </c>
      <c r="AJ103" s="4">
        <v>-5.9499999999999997E-2</v>
      </c>
      <c r="AK103" s="4">
        <v>-8.2000000000000003E-2</v>
      </c>
      <c r="AL103" s="4">
        <v>-1.0500000000000001E-2</v>
      </c>
      <c r="AM103" s="4">
        <v>-6.4000000000000001E-2</v>
      </c>
      <c r="AN103" s="4">
        <v>-0.12</v>
      </c>
      <c r="AO103" s="4">
        <v>-8.9999989999999998E-3</v>
      </c>
      <c r="AP103" s="4">
        <v>3.1E-2</v>
      </c>
      <c r="AQ103" s="4">
        <v>1.6</v>
      </c>
      <c r="AR103" s="4">
        <v>-0.03</v>
      </c>
      <c r="AS103" s="4">
        <v>-0.34</v>
      </c>
      <c r="AT103" s="4">
        <v>-7.0000000000000007E-2</v>
      </c>
      <c r="AU103" s="4">
        <v>-0.13</v>
      </c>
      <c r="AV103" s="4">
        <v>0.248</v>
      </c>
      <c r="AW103" s="4">
        <v>-0.26</v>
      </c>
      <c r="AX103" s="4">
        <v>0</v>
      </c>
      <c r="AY103" s="4">
        <v>0.24</v>
      </c>
      <c r="AZ103" s="4">
        <v>-0.34</v>
      </c>
      <c r="BA103" s="4">
        <v>-0.17749999999999999</v>
      </c>
      <c r="BB103" s="4">
        <v>-0.06</v>
      </c>
      <c r="BC103" s="4">
        <v>-0.11749999999999999</v>
      </c>
      <c r="BD103" s="4">
        <v>-4.9500000000000002E-2</v>
      </c>
      <c r="BE103" s="4">
        <v>-0.10299999999999999</v>
      </c>
      <c r="BF103" s="4">
        <v>-1.55E-2</v>
      </c>
      <c r="BG103" s="4">
        <v>-6.9500000000000006E-2</v>
      </c>
      <c r="BH103" s="4">
        <v>-0.06</v>
      </c>
      <c r="BI103" s="4">
        <v>-7.4999999999999997E-2</v>
      </c>
      <c r="BJ103" s="4">
        <v>0</v>
      </c>
      <c r="BK103" s="4">
        <v>0.17</v>
      </c>
      <c r="BL103" s="4">
        <v>0.17499999999999999</v>
      </c>
      <c r="BM103" s="4">
        <v>0.155</v>
      </c>
      <c r="BN103" s="4">
        <v>1.04</v>
      </c>
      <c r="BO103" s="4">
        <v>2.5000000000000001E-3</v>
      </c>
      <c r="BP103" s="4">
        <v>-2.5000000000000001E-2</v>
      </c>
      <c r="BQ103" s="4">
        <v>5.0000000000000001E-3</v>
      </c>
      <c r="BR103" s="4">
        <v>0</v>
      </c>
      <c r="BS103" s="4">
        <v>0</v>
      </c>
      <c r="BT103" s="4">
        <v>5.0000000000000001E-3</v>
      </c>
      <c r="BU103" s="4">
        <v>5.0000000000000001E-3</v>
      </c>
      <c r="BV103" s="4">
        <v>0.45</v>
      </c>
      <c r="BW103">
        <v>0.02</v>
      </c>
      <c r="BX103">
        <v>0.04</v>
      </c>
      <c r="BY103">
        <v>0.04</v>
      </c>
      <c r="BZ103">
        <v>0.03</v>
      </c>
    </row>
    <row r="104" spans="3:78" x14ac:dyDescent="0.25">
      <c r="C104" s="173"/>
      <c r="G104" s="66">
        <f t="shared" si="3"/>
        <v>40238</v>
      </c>
      <c r="H104">
        <v>3.83</v>
      </c>
      <c r="I104" s="7">
        <v>0.19500000000000001</v>
      </c>
      <c r="J104" s="4">
        <v>5.7044876913192197E-2</v>
      </c>
      <c r="K104" s="4">
        <v>-0.125</v>
      </c>
      <c r="L104" s="4">
        <v>-0.14499999999999999</v>
      </c>
      <c r="M104" s="14">
        <v>-0.01</v>
      </c>
      <c r="N104" s="14">
        <v>-0.13</v>
      </c>
      <c r="O104" s="4">
        <v>0</v>
      </c>
      <c r="P104" s="4">
        <v>-4.9500000000000002E-2</v>
      </c>
      <c r="Q104" s="4">
        <v>-8.4500000000000006E-2</v>
      </c>
      <c r="R104" s="4">
        <v>-0.115</v>
      </c>
      <c r="S104" s="4">
        <v>-0.115</v>
      </c>
      <c r="T104" s="4">
        <v>-0.125</v>
      </c>
      <c r="U104" s="4">
        <v>-7.85E-2</v>
      </c>
      <c r="V104" s="4">
        <v>-4.9500000000000002E-2</v>
      </c>
      <c r="W104" s="4">
        <v>0.155</v>
      </c>
      <c r="X104" s="4">
        <v>0.17499999999999999</v>
      </c>
      <c r="Y104" s="4">
        <v>0.13</v>
      </c>
      <c r="Z104" s="4">
        <v>0.5</v>
      </c>
      <c r="AA104" s="4">
        <v>0.19500000000000001</v>
      </c>
      <c r="AB104" s="4">
        <v>0.28999999999999998</v>
      </c>
      <c r="AC104" s="4">
        <v>-1.4999999999999999E-2</v>
      </c>
      <c r="AD104" s="4">
        <v>-3.3500000000000002E-2</v>
      </c>
      <c r="AE104" s="4">
        <v>1.4999999999999999E-2</v>
      </c>
      <c r="AF104" s="4">
        <v>-2.5000000000000001E-3</v>
      </c>
      <c r="AG104" s="4">
        <v>2.5000000000000001E-3</v>
      </c>
      <c r="AH104" s="4">
        <v>-2.2499999999999999E-2</v>
      </c>
      <c r="AI104" s="4">
        <v>-7.4999999999999997E-2</v>
      </c>
      <c r="AJ104" s="4">
        <v>-5.9499999999999997E-2</v>
      </c>
      <c r="AK104" s="4">
        <v>-8.2000000000000003E-2</v>
      </c>
      <c r="AL104" s="4">
        <v>-1.0500000000000001E-2</v>
      </c>
      <c r="AM104" s="4">
        <v>-6.4000000000000001E-2</v>
      </c>
      <c r="AN104" s="4">
        <v>-0.1075</v>
      </c>
      <c r="AO104" s="4">
        <v>-8.9999989999999998E-3</v>
      </c>
      <c r="AP104" s="4">
        <v>3.1E-2</v>
      </c>
      <c r="AQ104" s="4">
        <v>0.64</v>
      </c>
      <c r="AR104" s="4">
        <v>-1.7500000000000002E-2</v>
      </c>
      <c r="AS104" s="4">
        <v>-0.34</v>
      </c>
      <c r="AT104" s="4">
        <v>-7.0000000000000007E-2</v>
      </c>
      <c r="AU104" s="4">
        <v>-0.13</v>
      </c>
      <c r="AV104" s="4">
        <v>6.8000000000000005E-2</v>
      </c>
      <c r="AW104" s="4">
        <v>-0.26</v>
      </c>
      <c r="AX104" s="4">
        <v>0</v>
      </c>
      <c r="AY104" s="4">
        <v>0.24</v>
      </c>
      <c r="AZ104" s="4">
        <v>-0.34</v>
      </c>
      <c r="BA104" s="4">
        <v>-0.16750000000000001</v>
      </c>
      <c r="BB104" s="4">
        <v>-0.06</v>
      </c>
      <c r="BC104" s="4">
        <v>-0.1075</v>
      </c>
      <c r="BD104" s="4">
        <v>-4.9500000000000002E-2</v>
      </c>
      <c r="BE104" s="4">
        <v>-0.10299999999999999</v>
      </c>
      <c r="BF104" s="4">
        <v>-1.55E-2</v>
      </c>
      <c r="BG104" s="4">
        <v>-6.9500000000000006E-2</v>
      </c>
      <c r="BH104" s="4">
        <v>-4.7500000000000001E-2</v>
      </c>
      <c r="BI104" s="4">
        <v>-7.4999999999999997E-2</v>
      </c>
      <c r="BJ104" s="4">
        <v>0</v>
      </c>
      <c r="BK104" s="4">
        <v>0.17</v>
      </c>
      <c r="BL104" s="4">
        <v>0.17499999999999999</v>
      </c>
      <c r="BM104" s="4">
        <v>0.155</v>
      </c>
      <c r="BN104" s="4">
        <v>0.54</v>
      </c>
      <c r="BO104" s="4">
        <v>2.5000000000000001E-3</v>
      </c>
      <c r="BP104" s="4">
        <v>-0.02</v>
      </c>
      <c r="BQ104" s="4">
        <v>5.0000000000000001E-3</v>
      </c>
      <c r="BR104" s="4">
        <v>0</v>
      </c>
      <c r="BS104" s="4">
        <v>0</v>
      </c>
      <c r="BT104" s="4">
        <v>5.0000000000000001E-3</v>
      </c>
      <c r="BU104" s="4">
        <v>5.0000000000000001E-3</v>
      </c>
      <c r="BV104" s="4">
        <v>0.1</v>
      </c>
      <c r="BW104">
        <v>0.02</v>
      </c>
      <c r="BX104">
        <v>0.04</v>
      </c>
      <c r="BY104">
        <v>0.04</v>
      </c>
      <c r="BZ104">
        <v>0.03</v>
      </c>
    </row>
    <row r="105" spans="3:78" x14ac:dyDescent="0.25">
      <c r="C105" s="173"/>
      <c r="G105" s="66">
        <f t="shared" si="3"/>
        <v>40269</v>
      </c>
      <c r="H105">
        <v>3.645</v>
      </c>
      <c r="I105" s="7">
        <v>0.19</v>
      </c>
      <c r="J105" s="4">
        <v>5.7148375345549098E-2</v>
      </c>
      <c r="K105" s="4">
        <v>-0.13</v>
      </c>
      <c r="L105" s="4">
        <v>-0.15</v>
      </c>
      <c r="M105" s="14">
        <v>-0.09</v>
      </c>
      <c r="N105" s="14">
        <v>-0.13</v>
      </c>
      <c r="O105" s="4">
        <v>-0.09</v>
      </c>
      <c r="P105" s="4">
        <v>-4.7E-2</v>
      </c>
      <c r="Q105" s="4">
        <v>-6.7000000000000004E-2</v>
      </c>
      <c r="R105" s="4">
        <v>-0.12</v>
      </c>
      <c r="S105" s="4">
        <v>-0.12</v>
      </c>
      <c r="T105" s="4">
        <v>-0.13</v>
      </c>
      <c r="U105" s="4">
        <v>-5.8500000000000003E-2</v>
      </c>
      <c r="V105" s="4">
        <v>-4.7E-2</v>
      </c>
      <c r="W105" s="4">
        <v>0.125</v>
      </c>
      <c r="X105" s="4">
        <v>0.14499999999999999</v>
      </c>
      <c r="Y105" s="4">
        <v>0.04</v>
      </c>
      <c r="Z105" s="4">
        <v>0.5</v>
      </c>
      <c r="AA105" s="4">
        <v>0.14499999999999999</v>
      </c>
      <c r="AB105" s="4">
        <v>0.19500000000000001</v>
      </c>
      <c r="AC105" s="4">
        <v>-1.7500000000000002E-2</v>
      </c>
      <c r="AD105" s="4">
        <v>-4.8500000000000001E-2</v>
      </c>
      <c r="AE105" s="4">
        <v>1.4999999999999999E-2</v>
      </c>
      <c r="AF105" s="4">
        <v>-2.5000000000000001E-3</v>
      </c>
      <c r="AG105" s="4">
        <v>2.5000000000000001E-3</v>
      </c>
      <c r="AH105" s="4">
        <v>-2.2499999999999999E-2</v>
      </c>
      <c r="AI105" s="4">
        <v>-7.2499999999999995E-2</v>
      </c>
      <c r="AJ105" s="4">
        <v>-5.7000000000000002E-2</v>
      </c>
      <c r="AK105" s="4">
        <v>-7.9500000000000001E-2</v>
      </c>
      <c r="AL105" s="4">
        <v>-1.55E-2</v>
      </c>
      <c r="AM105" s="4">
        <v>-7.1999999999999995E-2</v>
      </c>
      <c r="AN105" s="4">
        <v>-7.0000000000000007E-2</v>
      </c>
      <c r="AO105" s="4">
        <v>-1.7000000000000001E-2</v>
      </c>
      <c r="AP105" s="4">
        <v>2.3E-2</v>
      </c>
      <c r="AQ105" s="4">
        <v>0.38</v>
      </c>
      <c r="AR105" s="4">
        <v>0.02</v>
      </c>
      <c r="AS105" s="4">
        <v>-0.45</v>
      </c>
      <c r="AT105" s="4">
        <v>-7.0000000000000007E-2</v>
      </c>
      <c r="AU105" s="4">
        <v>-0.19500000000000001</v>
      </c>
      <c r="AV105" s="4">
        <v>-0.25</v>
      </c>
      <c r="AW105" s="4">
        <v>-0.37</v>
      </c>
      <c r="AX105" s="4">
        <v>0</v>
      </c>
      <c r="AY105" s="4">
        <v>0.26</v>
      </c>
      <c r="AZ105" s="4">
        <v>-0.45</v>
      </c>
      <c r="BA105" s="4">
        <v>-0.20799999999999999</v>
      </c>
      <c r="BB105" s="4">
        <v>-0.06</v>
      </c>
      <c r="BC105" s="4">
        <v>-0.14799999999999999</v>
      </c>
      <c r="BD105" s="4">
        <v>-4.7E-2</v>
      </c>
      <c r="BE105" s="4">
        <v>-0.1255</v>
      </c>
      <c r="BF105" s="4">
        <v>-1.55E-2</v>
      </c>
      <c r="BG105" s="4">
        <v>-5.1999999999999998E-2</v>
      </c>
      <c r="BH105" s="4">
        <v>-0.01</v>
      </c>
      <c r="BI105" s="4">
        <v>-7.2499999999999995E-2</v>
      </c>
      <c r="BJ105" s="4">
        <v>0</v>
      </c>
      <c r="BK105" s="4">
        <v>0.14000000000000001</v>
      </c>
      <c r="BL105" s="4">
        <v>0.14499999999999999</v>
      </c>
      <c r="BM105" s="4">
        <v>0.125</v>
      </c>
      <c r="BN105" s="4">
        <v>0.36</v>
      </c>
      <c r="BO105" s="4">
        <v>2.5000000000000001E-3</v>
      </c>
      <c r="BP105" s="4">
        <v>-1.4999999999999999E-2</v>
      </c>
      <c r="BQ105" s="4">
        <v>5.0000000000000001E-3</v>
      </c>
      <c r="BR105" s="4">
        <v>-0.01</v>
      </c>
      <c r="BS105" s="4">
        <v>0</v>
      </c>
      <c r="BT105" s="4">
        <v>5.0000000000000001E-3</v>
      </c>
      <c r="BU105" s="4">
        <v>2.5000000000000001E-3</v>
      </c>
      <c r="BV105" s="4">
        <v>0.02</v>
      </c>
      <c r="BW105">
        <v>5.0000000000000001E-3</v>
      </c>
      <c r="BX105">
        <v>0.04</v>
      </c>
      <c r="BY105">
        <v>0.04</v>
      </c>
      <c r="BZ105">
        <v>0.03</v>
      </c>
    </row>
    <row r="106" spans="3:78" x14ac:dyDescent="0.25">
      <c r="C106" s="173"/>
      <c r="G106" s="66">
        <f t="shared" si="3"/>
        <v>40299</v>
      </c>
      <c r="H106">
        <v>3.64</v>
      </c>
      <c r="I106" s="7">
        <v>0.185</v>
      </c>
      <c r="J106" s="4">
        <v>5.7248535122191899E-2</v>
      </c>
      <c r="K106" s="4">
        <v>-0.13</v>
      </c>
      <c r="L106" s="4">
        <v>-0.15</v>
      </c>
      <c r="M106" s="14">
        <v>-0.09</v>
      </c>
      <c r="N106" s="14">
        <v>-0.13</v>
      </c>
      <c r="O106" s="4">
        <v>-0.09</v>
      </c>
      <c r="P106" s="4">
        <v>-4.7E-2</v>
      </c>
      <c r="Q106" s="4">
        <v>-6.7000000000000004E-2</v>
      </c>
      <c r="R106" s="4">
        <v>-0.12</v>
      </c>
      <c r="S106" s="4">
        <v>-0.12</v>
      </c>
      <c r="T106" s="4">
        <v>-0.13</v>
      </c>
      <c r="U106" s="4">
        <v>-5.8500000000000003E-2</v>
      </c>
      <c r="V106" s="4">
        <v>-4.7E-2</v>
      </c>
      <c r="W106" s="4">
        <v>0.125</v>
      </c>
      <c r="X106" s="4">
        <v>0.14499999999999999</v>
      </c>
      <c r="Y106" s="4">
        <v>0.04</v>
      </c>
      <c r="Z106" s="4">
        <v>0.5</v>
      </c>
      <c r="AA106" s="4">
        <v>0.125</v>
      </c>
      <c r="AB106" s="4">
        <v>0.13500000000000001</v>
      </c>
      <c r="AC106" s="4">
        <v>-1.7500000000000002E-2</v>
      </c>
      <c r="AD106" s="4">
        <v>-4.8500000000000001E-2</v>
      </c>
      <c r="AE106" s="4">
        <v>1.7500000000000002E-2</v>
      </c>
      <c r="AF106" s="4">
        <v>2E-3</v>
      </c>
      <c r="AG106" s="4">
        <v>2.5000000000000001E-3</v>
      </c>
      <c r="AH106" s="4">
        <v>-2.2499999999999999E-2</v>
      </c>
      <c r="AI106" s="4">
        <v>-7.2499999999999995E-2</v>
      </c>
      <c r="AJ106" s="4">
        <v>-5.7000000000000002E-2</v>
      </c>
      <c r="AK106" s="4">
        <v>-7.9500000000000001E-2</v>
      </c>
      <c r="AL106" s="4">
        <v>-1.55E-2</v>
      </c>
      <c r="AM106" s="4">
        <v>-7.1999999999999995E-2</v>
      </c>
      <c r="AN106" s="4">
        <v>-7.0000000000000007E-2</v>
      </c>
      <c r="AO106" s="4">
        <v>-1.7000000000000001E-2</v>
      </c>
      <c r="AP106" s="4">
        <v>2.3E-2</v>
      </c>
      <c r="AQ106" s="4">
        <v>0.33</v>
      </c>
      <c r="AR106" s="4">
        <v>0.02</v>
      </c>
      <c r="AS106" s="4">
        <v>-0.45</v>
      </c>
      <c r="AT106" s="4">
        <v>-7.0000000000000007E-2</v>
      </c>
      <c r="AU106" s="4">
        <v>-0.19500000000000001</v>
      </c>
      <c r="AV106" s="4">
        <v>-0.25</v>
      </c>
      <c r="AW106" s="4">
        <v>-0.37</v>
      </c>
      <c r="AX106" s="4">
        <v>0</v>
      </c>
      <c r="AY106" s="4">
        <v>0.26</v>
      </c>
      <c r="AZ106" s="4">
        <v>-0.45</v>
      </c>
      <c r="BA106" s="4">
        <v>-0.1855</v>
      </c>
      <c r="BB106" s="4">
        <v>-0.06</v>
      </c>
      <c r="BC106" s="4">
        <v>-0.1255</v>
      </c>
      <c r="BD106" s="4">
        <v>-4.7E-2</v>
      </c>
      <c r="BE106" s="4">
        <v>-0.11799999999999999</v>
      </c>
      <c r="BF106" s="4">
        <v>-1.55E-2</v>
      </c>
      <c r="BG106" s="4">
        <v>-5.1999999999999998E-2</v>
      </c>
      <c r="BH106" s="4">
        <v>-0.01</v>
      </c>
      <c r="BI106" s="4">
        <v>-7.2499999999999995E-2</v>
      </c>
      <c r="BJ106" s="4">
        <v>0</v>
      </c>
      <c r="BK106" s="4">
        <v>0.14000000000000001</v>
      </c>
      <c r="BL106" s="4">
        <v>0.14499999999999999</v>
      </c>
      <c r="BM106" s="4">
        <v>0.125</v>
      </c>
      <c r="BN106" s="4">
        <v>0.32500000000000001</v>
      </c>
      <c r="BO106" s="4">
        <v>2.5000000000000001E-3</v>
      </c>
      <c r="BP106" s="4">
        <v>-1.4999999999999999E-2</v>
      </c>
      <c r="BQ106" s="4">
        <v>5.0000000000000001E-3</v>
      </c>
      <c r="BR106" s="4">
        <v>-0.01</v>
      </c>
      <c r="BS106" s="4">
        <v>0</v>
      </c>
      <c r="BT106" s="4">
        <v>5.0000000000000001E-3</v>
      </c>
      <c r="BU106" s="4">
        <v>2.5000000000000001E-3</v>
      </c>
      <c r="BV106" s="4">
        <v>0.02</v>
      </c>
      <c r="BW106">
        <v>5.0000000000000001E-3</v>
      </c>
      <c r="BX106">
        <v>0.04</v>
      </c>
      <c r="BY106">
        <v>0.04</v>
      </c>
      <c r="BZ106">
        <v>0.03</v>
      </c>
    </row>
    <row r="107" spans="3:78" x14ac:dyDescent="0.25">
      <c r="C107" s="173"/>
      <c r="G107" s="66">
        <f t="shared" si="3"/>
        <v>40330</v>
      </c>
      <c r="H107">
        <v>3.6749999999999998</v>
      </c>
      <c r="I107" s="7">
        <v>0.185</v>
      </c>
      <c r="J107" s="4">
        <v>5.7352033561562703E-2</v>
      </c>
      <c r="K107" s="4">
        <v>-0.13</v>
      </c>
      <c r="L107" s="4">
        <v>-0.15</v>
      </c>
      <c r="M107" s="14">
        <v>-0.09</v>
      </c>
      <c r="N107" s="14">
        <v>-0.13</v>
      </c>
      <c r="O107" s="4">
        <v>-0.09</v>
      </c>
      <c r="P107" s="4">
        <v>-4.7E-2</v>
      </c>
      <c r="Q107" s="4">
        <v>-6.7000000000000004E-2</v>
      </c>
      <c r="R107" s="4">
        <v>-0.12</v>
      </c>
      <c r="S107" s="4">
        <v>-0.12</v>
      </c>
      <c r="T107" s="4">
        <v>-0.13</v>
      </c>
      <c r="U107" s="4">
        <v>-5.6000000000000001E-2</v>
      </c>
      <c r="V107" s="4">
        <v>-4.7E-2</v>
      </c>
      <c r="W107" s="4">
        <v>0.125</v>
      </c>
      <c r="X107" s="4">
        <v>0.14499999999999999</v>
      </c>
      <c r="Y107" s="4">
        <v>0.04</v>
      </c>
      <c r="Z107" s="4">
        <v>0.5</v>
      </c>
      <c r="AA107" s="4">
        <v>0.14499999999999999</v>
      </c>
      <c r="AB107" s="4">
        <v>0.16500000000000001</v>
      </c>
      <c r="AC107" s="4">
        <v>-1.7500000000000002E-2</v>
      </c>
      <c r="AD107" s="4">
        <v>-4.5999999999999999E-2</v>
      </c>
      <c r="AE107" s="4">
        <v>1.7500000000000002E-2</v>
      </c>
      <c r="AF107" s="4">
        <v>0</v>
      </c>
      <c r="AG107" s="4">
        <v>2.5000000000000001E-3</v>
      </c>
      <c r="AH107" s="4">
        <v>-2.2499999999999999E-2</v>
      </c>
      <c r="AI107" s="4">
        <v>-7.2499999999999995E-2</v>
      </c>
      <c r="AJ107" s="4">
        <v>-5.7000000000000002E-2</v>
      </c>
      <c r="AK107" s="4">
        <v>-7.9500000000000001E-2</v>
      </c>
      <c r="AL107" s="4">
        <v>-1.55E-2</v>
      </c>
      <c r="AM107" s="4">
        <v>-7.1999999999999995E-2</v>
      </c>
      <c r="AN107" s="4">
        <v>-6.5000000000000002E-2</v>
      </c>
      <c r="AO107" s="4">
        <v>-1.7000000000000001E-2</v>
      </c>
      <c r="AP107" s="4">
        <v>2.3E-2</v>
      </c>
      <c r="AQ107" s="4">
        <v>0.37</v>
      </c>
      <c r="AR107" s="4">
        <v>2.5000000000000001E-2</v>
      </c>
      <c r="AS107" s="4">
        <v>-0.45</v>
      </c>
      <c r="AT107" s="4">
        <v>-7.0000000000000007E-2</v>
      </c>
      <c r="AU107" s="4">
        <v>-0.19500000000000001</v>
      </c>
      <c r="AV107" s="4">
        <v>-0.25</v>
      </c>
      <c r="AW107" s="4">
        <v>-0.37</v>
      </c>
      <c r="AX107" s="4">
        <v>0</v>
      </c>
      <c r="AY107" s="4">
        <v>0.26</v>
      </c>
      <c r="AZ107" s="4">
        <v>-0.45</v>
      </c>
      <c r="BA107" s="4">
        <v>-0.13300000000000001</v>
      </c>
      <c r="BB107" s="4">
        <v>-0.06</v>
      </c>
      <c r="BC107" s="4">
        <v>-7.2999999999999995E-2</v>
      </c>
      <c r="BD107" s="4">
        <v>-4.7E-2</v>
      </c>
      <c r="BE107" s="4">
        <v>-7.5499999999999998E-2</v>
      </c>
      <c r="BF107" s="4">
        <v>-1.55E-2</v>
      </c>
      <c r="BG107" s="4">
        <v>-5.1999999999999998E-2</v>
      </c>
      <c r="BH107" s="4">
        <v>-5.0000000000000001E-3</v>
      </c>
      <c r="BI107" s="4">
        <v>-7.2499999999999995E-2</v>
      </c>
      <c r="BJ107" s="4">
        <v>0</v>
      </c>
      <c r="BK107" s="4">
        <v>0.14000000000000001</v>
      </c>
      <c r="BL107" s="4">
        <v>0.14499999999999999</v>
      </c>
      <c r="BM107" s="4">
        <v>0.125</v>
      </c>
      <c r="BN107" s="4">
        <v>0.33500000000000002</v>
      </c>
      <c r="BO107" s="4">
        <v>2.5000000000000001E-3</v>
      </c>
      <c r="BP107" s="4">
        <v>-1.4999999999999999E-2</v>
      </c>
      <c r="BQ107" s="4">
        <v>5.0000000000000001E-3</v>
      </c>
      <c r="BR107" s="4">
        <v>-0.01</v>
      </c>
      <c r="BS107" s="4">
        <v>0</v>
      </c>
      <c r="BT107" s="4">
        <v>5.0000000000000001E-3</v>
      </c>
      <c r="BU107" s="4">
        <v>2.5000000000000001E-3</v>
      </c>
      <c r="BV107" s="4">
        <v>3.5000000000000003E-2</v>
      </c>
      <c r="BW107">
        <v>5.0000000000000001E-3</v>
      </c>
      <c r="BX107">
        <v>0.04</v>
      </c>
      <c r="BY107">
        <v>0.04</v>
      </c>
      <c r="BZ107">
        <v>0.03</v>
      </c>
    </row>
    <row r="108" spans="3:78" x14ac:dyDescent="0.25">
      <c r="C108" s="173"/>
      <c r="G108" s="66">
        <f t="shared" si="3"/>
        <v>40360</v>
      </c>
      <c r="H108">
        <v>3.7149999999999999</v>
      </c>
      <c r="I108" s="7">
        <v>0.185</v>
      </c>
      <c r="J108" s="4">
        <v>5.7452193344991603E-2</v>
      </c>
      <c r="K108" s="4">
        <v>-0.13</v>
      </c>
      <c r="L108" s="4">
        <v>-0.15</v>
      </c>
      <c r="M108" s="14">
        <v>-0.09</v>
      </c>
      <c r="N108" s="14">
        <v>-0.13</v>
      </c>
      <c r="O108" s="4">
        <v>-0.09</v>
      </c>
      <c r="P108" s="4">
        <v>-4.7E-2</v>
      </c>
      <c r="Q108" s="4">
        <v>-6.7000000000000004E-2</v>
      </c>
      <c r="R108" s="4">
        <v>-0.12</v>
      </c>
      <c r="S108" s="4">
        <v>-0.12</v>
      </c>
      <c r="T108" s="4">
        <v>-0.13</v>
      </c>
      <c r="U108" s="4">
        <v>-5.475E-2</v>
      </c>
      <c r="V108" s="4">
        <v>-4.7E-2</v>
      </c>
      <c r="W108" s="4">
        <v>0.125</v>
      </c>
      <c r="X108" s="4">
        <v>0.14499999999999999</v>
      </c>
      <c r="Y108" s="4">
        <v>0.04</v>
      </c>
      <c r="Z108" s="4">
        <v>0.5</v>
      </c>
      <c r="AA108" s="4">
        <v>0.15</v>
      </c>
      <c r="AB108" s="4">
        <v>0.20499999999999999</v>
      </c>
      <c r="AC108" s="4">
        <v>-1.7500000000000002E-2</v>
      </c>
      <c r="AD108" s="4">
        <v>-4.5999999999999999E-2</v>
      </c>
      <c r="AE108" s="4">
        <v>1.7500000000000002E-2</v>
      </c>
      <c r="AF108" s="4">
        <v>0</v>
      </c>
      <c r="AG108" s="4">
        <v>2.5000000000000001E-3</v>
      </c>
      <c r="AH108" s="4">
        <v>-2.2499999999999999E-2</v>
      </c>
      <c r="AI108" s="4">
        <v>-7.2499999999999995E-2</v>
      </c>
      <c r="AJ108" s="4">
        <v>-5.7000000000000002E-2</v>
      </c>
      <c r="AK108" s="4">
        <v>-7.9500000000000001E-2</v>
      </c>
      <c r="AL108" s="4">
        <v>-1.55E-2</v>
      </c>
      <c r="AM108" s="4">
        <v>-7.1999999999999995E-2</v>
      </c>
      <c r="AN108" s="4">
        <v>-6.25E-2</v>
      </c>
      <c r="AO108" s="4">
        <v>-1.7000000000000001E-2</v>
      </c>
      <c r="AP108" s="4">
        <v>2.3E-2</v>
      </c>
      <c r="AQ108" s="4">
        <v>0.41</v>
      </c>
      <c r="AR108" s="4">
        <v>2.75E-2</v>
      </c>
      <c r="AS108" s="4">
        <v>-0.45</v>
      </c>
      <c r="AT108" s="4">
        <v>-7.0000000000000007E-2</v>
      </c>
      <c r="AU108" s="4">
        <v>-0.19500000000000001</v>
      </c>
      <c r="AV108" s="4">
        <v>-0.25</v>
      </c>
      <c r="AW108" s="4">
        <v>-0.37</v>
      </c>
      <c r="AX108" s="4">
        <v>0</v>
      </c>
      <c r="AY108" s="4">
        <v>0.26</v>
      </c>
      <c r="AZ108" s="4">
        <v>-0.45</v>
      </c>
      <c r="BA108" s="4">
        <v>-0.14299999999999999</v>
      </c>
      <c r="BB108" s="4">
        <v>-0.06</v>
      </c>
      <c r="BC108" s="4">
        <v>-8.3000000000000004E-2</v>
      </c>
      <c r="BD108" s="4">
        <v>-4.7E-2</v>
      </c>
      <c r="BE108" s="4">
        <v>-7.2999999999999995E-2</v>
      </c>
      <c r="BF108" s="4">
        <v>-1.55E-2</v>
      </c>
      <c r="BG108" s="4">
        <v>-5.1999999999999998E-2</v>
      </c>
      <c r="BH108" s="4">
        <v>-2.5000000000000001E-3</v>
      </c>
      <c r="BI108" s="4">
        <v>-7.2499999999999995E-2</v>
      </c>
      <c r="BJ108" s="4">
        <v>0</v>
      </c>
      <c r="BK108" s="4">
        <v>0.14000000000000001</v>
      </c>
      <c r="BL108" s="4">
        <v>0.14499999999999999</v>
      </c>
      <c r="BM108" s="4">
        <v>0.125</v>
      </c>
      <c r="BN108" s="4">
        <v>0.35</v>
      </c>
      <c r="BO108" s="4">
        <v>2.5000000000000001E-3</v>
      </c>
      <c r="BP108" s="4">
        <v>-0.01</v>
      </c>
      <c r="BQ108" s="4">
        <v>5.0000000000000001E-3</v>
      </c>
      <c r="BR108" s="4">
        <v>-0.01</v>
      </c>
      <c r="BS108" s="4">
        <v>0</v>
      </c>
      <c r="BT108" s="4">
        <v>5.0000000000000001E-3</v>
      </c>
      <c r="BU108" s="4">
        <v>2.5000000000000001E-3</v>
      </c>
      <c r="BV108" s="4">
        <v>3.5000000000000003E-2</v>
      </c>
      <c r="BW108">
        <v>5.0000000000000001E-3</v>
      </c>
      <c r="BX108">
        <v>0.04</v>
      </c>
      <c r="BY108">
        <v>0.04</v>
      </c>
      <c r="BZ108">
        <v>0.03</v>
      </c>
    </row>
    <row r="109" spans="3:78" x14ac:dyDescent="0.25">
      <c r="C109" s="173"/>
      <c r="G109" s="66">
        <f t="shared" si="3"/>
        <v>40391</v>
      </c>
      <c r="H109">
        <v>3.7549999999999999</v>
      </c>
      <c r="I109" s="7">
        <v>0.185</v>
      </c>
      <c r="J109" s="4">
        <v>5.7555691791374597E-2</v>
      </c>
      <c r="K109" s="4">
        <v>-0.13</v>
      </c>
      <c r="L109" s="4">
        <v>-0.15</v>
      </c>
      <c r="M109" s="14">
        <v>-0.09</v>
      </c>
      <c r="N109" s="14">
        <v>-0.13</v>
      </c>
      <c r="O109" s="4">
        <v>-0.09</v>
      </c>
      <c r="P109" s="4">
        <v>-4.7E-2</v>
      </c>
      <c r="Q109" s="4">
        <v>-6.7000000000000004E-2</v>
      </c>
      <c r="R109" s="4">
        <v>-0.12</v>
      </c>
      <c r="S109" s="4">
        <v>-0.12</v>
      </c>
      <c r="T109" s="4">
        <v>-0.13</v>
      </c>
      <c r="U109" s="4">
        <v>-5.3499999999999999E-2</v>
      </c>
      <c r="V109" s="4">
        <v>-4.7E-2</v>
      </c>
      <c r="W109" s="4">
        <v>0.125</v>
      </c>
      <c r="X109" s="4">
        <v>0.14499999999999999</v>
      </c>
      <c r="Y109" s="4">
        <v>0.04</v>
      </c>
      <c r="Z109" s="4">
        <v>0.5</v>
      </c>
      <c r="AA109" s="4">
        <v>0.15</v>
      </c>
      <c r="AB109" s="4">
        <v>0.20499999999999999</v>
      </c>
      <c r="AC109" s="4">
        <v>-1.7500000000000002E-2</v>
      </c>
      <c r="AD109" s="4">
        <v>-4.5999999999999999E-2</v>
      </c>
      <c r="AE109" s="4">
        <v>1.2500000000000001E-2</v>
      </c>
      <c r="AF109" s="4">
        <v>-5.0000000000000001E-3</v>
      </c>
      <c r="AG109" s="4">
        <v>2.5000000000000001E-3</v>
      </c>
      <c r="AH109" s="4">
        <v>-2.2499999999999999E-2</v>
      </c>
      <c r="AI109" s="4">
        <v>-7.2499999999999995E-2</v>
      </c>
      <c r="AJ109" s="4">
        <v>-5.7000000000000002E-2</v>
      </c>
      <c r="AK109" s="4">
        <v>-7.9500000000000001E-2</v>
      </c>
      <c r="AL109" s="4">
        <v>-1.55E-2</v>
      </c>
      <c r="AM109" s="4">
        <v>-7.1999999999999995E-2</v>
      </c>
      <c r="AN109" s="4">
        <v>-0.06</v>
      </c>
      <c r="AO109" s="4">
        <v>-1.7000000000000001E-2</v>
      </c>
      <c r="AP109" s="4">
        <v>2.3E-2</v>
      </c>
      <c r="AQ109" s="4">
        <v>0.41</v>
      </c>
      <c r="AR109" s="4">
        <v>0.03</v>
      </c>
      <c r="AS109" s="4">
        <v>-0.45</v>
      </c>
      <c r="AT109" s="4">
        <v>-7.0000000000000007E-2</v>
      </c>
      <c r="AU109" s="4">
        <v>-0.19500000000000001</v>
      </c>
      <c r="AV109" s="4">
        <v>-0.25</v>
      </c>
      <c r="AW109" s="4">
        <v>-0.37</v>
      </c>
      <c r="AX109" s="4">
        <v>0</v>
      </c>
      <c r="AY109" s="4">
        <v>0.26</v>
      </c>
      <c r="AZ109" s="4">
        <v>-0.45</v>
      </c>
      <c r="BA109" s="4">
        <v>-0.13800000000000001</v>
      </c>
      <c r="BB109" s="4">
        <v>-0.06</v>
      </c>
      <c r="BC109" s="4">
        <v>-7.8E-2</v>
      </c>
      <c r="BD109" s="4">
        <v>-4.7E-2</v>
      </c>
      <c r="BE109" s="4">
        <v>-7.0499999999999993E-2</v>
      </c>
      <c r="BF109" s="4">
        <v>-1.55E-2</v>
      </c>
      <c r="BG109" s="4">
        <v>-5.1999999999999998E-2</v>
      </c>
      <c r="BH109" s="4">
        <v>0</v>
      </c>
      <c r="BI109" s="4">
        <v>-7.2499999999999995E-2</v>
      </c>
      <c r="BJ109" s="4">
        <v>0</v>
      </c>
      <c r="BK109" s="4">
        <v>0.14000000000000001</v>
      </c>
      <c r="BL109" s="4">
        <v>0.14499999999999999</v>
      </c>
      <c r="BM109" s="4">
        <v>0.125</v>
      </c>
      <c r="BN109" s="4">
        <v>0.35</v>
      </c>
      <c r="BO109" s="4">
        <v>2.5000000000000001E-3</v>
      </c>
      <c r="BP109" s="4">
        <v>-0.01</v>
      </c>
      <c r="BQ109" s="4">
        <v>5.0000000000000001E-3</v>
      </c>
      <c r="BR109" s="4">
        <v>-0.01</v>
      </c>
      <c r="BS109" s="4">
        <v>0</v>
      </c>
      <c r="BT109" s="4">
        <v>5.0000000000000001E-3</v>
      </c>
      <c r="BU109" s="4">
        <v>2.5000000000000001E-3</v>
      </c>
      <c r="BV109" s="4">
        <v>0.01</v>
      </c>
      <c r="BW109">
        <v>5.0000000000000001E-3</v>
      </c>
      <c r="BX109">
        <v>0.04</v>
      </c>
      <c r="BY109">
        <v>0.04</v>
      </c>
      <c r="BZ109">
        <v>0.03</v>
      </c>
    </row>
    <row r="110" spans="3:78" x14ac:dyDescent="0.25">
      <c r="C110" s="173"/>
      <c r="G110" s="66">
        <f t="shared" si="3"/>
        <v>40422</v>
      </c>
      <c r="H110">
        <v>3.75</v>
      </c>
      <c r="I110" s="7">
        <v>0.185</v>
      </c>
      <c r="J110" s="4">
        <v>5.7659190241320601E-2</v>
      </c>
      <c r="K110" s="4">
        <v>-0.13</v>
      </c>
      <c r="L110" s="4">
        <v>-0.15</v>
      </c>
      <c r="M110" s="14">
        <v>-0.09</v>
      </c>
      <c r="N110" s="14">
        <v>-0.13</v>
      </c>
      <c r="O110" s="4">
        <v>-0.09</v>
      </c>
      <c r="P110" s="4">
        <v>-4.7E-2</v>
      </c>
      <c r="Q110" s="4">
        <v>-6.7000000000000004E-2</v>
      </c>
      <c r="R110" s="4">
        <v>-0.12</v>
      </c>
      <c r="S110" s="4">
        <v>-0.12</v>
      </c>
      <c r="T110" s="4">
        <v>-0.13</v>
      </c>
      <c r="U110" s="4">
        <v>-5.7250000000000002E-2</v>
      </c>
      <c r="V110" s="4">
        <v>-4.7E-2</v>
      </c>
      <c r="W110" s="4">
        <v>0.125</v>
      </c>
      <c r="X110" s="4">
        <v>0.14499999999999999</v>
      </c>
      <c r="Y110" s="4">
        <v>0.04</v>
      </c>
      <c r="Z110" s="4">
        <v>0.5</v>
      </c>
      <c r="AA110" s="4">
        <v>0.125</v>
      </c>
      <c r="AB110" s="4">
        <v>0.14499999999999999</v>
      </c>
      <c r="AC110" s="4">
        <v>-1.7500000000000002E-2</v>
      </c>
      <c r="AD110" s="4">
        <v>-5.0999999999999997E-2</v>
      </c>
      <c r="AE110" s="4">
        <v>1.2500000000000001E-2</v>
      </c>
      <c r="AF110" s="4">
        <v>-5.0000000000000001E-3</v>
      </c>
      <c r="AG110" s="4">
        <v>2.5000000000000001E-3</v>
      </c>
      <c r="AH110" s="4">
        <v>-2.2499999999999999E-2</v>
      </c>
      <c r="AI110" s="4">
        <v>-7.2499999999999995E-2</v>
      </c>
      <c r="AJ110" s="4">
        <v>-5.7000000000000002E-2</v>
      </c>
      <c r="AK110" s="4">
        <v>-7.9500000000000001E-2</v>
      </c>
      <c r="AL110" s="4">
        <v>-1.55E-2</v>
      </c>
      <c r="AM110" s="4">
        <v>-7.1999999999999995E-2</v>
      </c>
      <c r="AN110" s="4">
        <v>-6.7500000000000004E-2</v>
      </c>
      <c r="AO110" s="4">
        <v>-1.7000000000000001E-2</v>
      </c>
      <c r="AP110" s="4">
        <v>2.3E-2</v>
      </c>
      <c r="AQ110" s="4">
        <v>0.36</v>
      </c>
      <c r="AR110" s="4">
        <v>2.2499999999999999E-2</v>
      </c>
      <c r="AS110" s="4">
        <v>-0.45</v>
      </c>
      <c r="AT110" s="4">
        <v>-7.0000000000000007E-2</v>
      </c>
      <c r="AU110" s="4">
        <v>-0.19500000000000001</v>
      </c>
      <c r="AV110" s="4">
        <v>-0.25</v>
      </c>
      <c r="AW110" s="4">
        <v>-0.37</v>
      </c>
      <c r="AX110" s="4">
        <v>0</v>
      </c>
      <c r="AY110" s="4">
        <v>0.26</v>
      </c>
      <c r="AZ110" s="4">
        <v>-0.45</v>
      </c>
      <c r="BA110" s="4">
        <v>-0.14799999999999999</v>
      </c>
      <c r="BB110" s="4">
        <v>-0.06</v>
      </c>
      <c r="BC110" s="4">
        <v>-8.7999999999999995E-2</v>
      </c>
      <c r="BD110" s="4">
        <v>-4.7E-2</v>
      </c>
      <c r="BE110" s="4">
        <v>-7.5499999999999998E-2</v>
      </c>
      <c r="BF110" s="4">
        <v>-1.55E-2</v>
      </c>
      <c r="BG110" s="4">
        <v>-5.1999999999999998E-2</v>
      </c>
      <c r="BH110" s="4">
        <v>-7.4999999999999997E-3</v>
      </c>
      <c r="BI110" s="4">
        <v>-7.2499999999999995E-2</v>
      </c>
      <c r="BJ110" s="4">
        <v>0</v>
      </c>
      <c r="BK110" s="4">
        <v>0.14000000000000001</v>
      </c>
      <c r="BL110" s="4">
        <v>0.14499999999999999</v>
      </c>
      <c r="BM110" s="4">
        <v>0.125</v>
      </c>
      <c r="BN110" s="4">
        <v>0.315</v>
      </c>
      <c r="BO110" s="4">
        <v>2.5000000000000001E-3</v>
      </c>
      <c r="BP110" s="4">
        <v>-0.01</v>
      </c>
      <c r="BQ110" s="4">
        <v>5.0000000000000001E-3</v>
      </c>
      <c r="BR110" s="4">
        <v>-0.01</v>
      </c>
      <c r="BS110" s="4">
        <v>0</v>
      </c>
      <c r="BT110" s="4">
        <v>5.0000000000000001E-3</v>
      </c>
      <c r="BU110" s="4">
        <v>2.5000000000000001E-3</v>
      </c>
      <c r="BV110" s="4">
        <v>0.01</v>
      </c>
      <c r="BW110">
        <v>5.0000000000000001E-3</v>
      </c>
      <c r="BX110">
        <v>0.04</v>
      </c>
      <c r="BY110">
        <v>0.04</v>
      </c>
      <c r="BZ110">
        <v>0.03</v>
      </c>
    </row>
    <row r="111" spans="3:78" x14ac:dyDescent="0.25">
      <c r="C111" s="173"/>
      <c r="G111" s="66">
        <f t="shared" si="3"/>
        <v>40452</v>
      </c>
      <c r="H111">
        <v>3.7749999999999999</v>
      </c>
      <c r="I111" s="7">
        <v>0.185</v>
      </c>
      <c r="J111" s="4">
        <v>5.7759350034984003E-2</v>
      </c>
      <c r="K111" s="4">
        <v>-0.13</v>
      </c>
      <c r="L111" s="4">
        <v>-0.15</v>
      </c>
      <c r="M111" s="14">
        <v>-0.09</v>
      </c>
      <c r="N111" s="14">
        <v>-0.13</v>
      </c>
      <c r="O111" s="4">
        <v>-0.09</v>
      </c>
      <c r="P111" s="4">
        <v>-4.7E-2</v>
      </c>
      <c r="Q111" s="4">
        <v>-6.7000000000000004E-2</v>
      </c>
      <c r="R111" s="4">
        <v>-0.12</v>
      </c>
      <c r="S111" s="4">
        <v>-0.12</v>
      </c>
      <c r="T111" s="4">
        <v>-0.13</v>
      </c>
      <c r="U111" s="4">
        <v>-6.225E-2</v>
      </c>
      <c r="V111" s="4">
        <v>-4.7E-2</v>
      </c>
      <c r="W111" s="4">
        <v>0.125</v>
      </c>
      <c r="X111" s="4">
        <v>0.14499999999999999</v>
      </c>
      <c r="Y111" s="4">
        <v>0.04</v>
      </c>
      <c r="Z111" s="4">
        <v>0.5</v>
      </c>
      <c r="AA111" s="4">
        <v>0.14499999999999999</v>
      </c>
      <c r="AB111" s="4">
        <v>0.17499999999999999</v>
      </c>
      <c r="AC111" s="4">
        <v>-1.7500000000000002E-2</v>
      </c>
      <c r="AD111" s="4">
        <v>-5.0999999999999997E-2</v>
      </c>
      <c r="AE111" s="4">
        <v>7.4999999999999997E-3</v>
      </c>
      <c r="AF111" s="4">
        <v>-0.01</v>
      </c>
      <c r="AG111" s="4">
        <v>2.5000000000000001E-3</v>
      </c>
      <c r="AH111" s="4">
        <v>-2.2499999999999999E-2</v>
      </c>
      <c r="AI111" s="4">
        <v>-7.2499999999999995E-2</v>
      </c>
      <c r="AJ111" s="4">
        <v>-5.7000000000000002E-2</v>
      </c>
      <c r="AK111" s="4">
        <v>-7.9500000000000001E-2</v>
      </c>
      <c r="AL111" s="4">
        <v>-1.55E-2</v>
      </c>
      <c r="AM111" s="4">
        <v>-7.1999999999999995E-2</v>
      </c>
      <c r="AN111" s="4">
        <v>-7.7499999999999999E-2</v>
      </c>
      <c r="AO111" s="4">
        <v>-1.7000000000000001E-2</v>
      </c>
      <c r="AP111" s="4">
        <v>2.3E-2</v>
      </c>
      <c r="AQ111" s="4">
        <v>0.4</v>
      </c>
      <c r="AR111" s="4">
        <v>1.2500000000000001E-2</v>
      </c>
      <c r="AS111" s="4">
        <v>-0.45</v>
      </c>
      <c r="AT111" s="4">
        <v>-7.0000000000000007E-2</v>
      </c>
      <c r="AU111" s="4">
        <v>-0.19500000000000001</v>
      </c>
      <c r="AV111" s="4">
        <v>-0.25</v>
      </c>
      <c r="AW111" s="4">
        <v>-0.37</v>
      </c>
      <c r="AX111" s="4">
        <v>0</v>
      </c>
      <c r="AY111" s="4">
        <v>0.26</v>
      </c>
      <c r="AZ111" s="4">
        <v>-0.45</v>
      </c>
      <c r="BA111" s="4">
        <v>-0.13550000000000001</v>
      </c>
      <c r="BB111" s="4">
        <v>-0.06</v>
      </c>
      <c r="BC111" s="4">
        <v>-7.5499999999999998E-2</v>
      </c>
      <c r="BD111" s="4">
        <v>-4.7E-2</v>
      </c>
      <c r="BE111" s="4">
        <v>-7.8E-2</v>
      </c>
      <c r="BF111" s="4">
        <v>-1.55E-2</v>
      </c>
      <c r="BG111" s="4">
        <v>-5.1999999999999998E-2</v>
      </c>
      <c r="BH111" s="4">
        <v>-1.7500000000000002E-2</v>
      </c>
      <c r="BI111" s="4">
        <v>-7.2499999999999995E-2</v>
      </c>
      <c r="BJ111" s="4">
        <v>0</v>
      </c>
      <c r="BK111" s="4">
        <v>0.14000000000000001</v>
      </c>
      <c r="BL111" s="4">
        <v>0.14499999999999999</v>
      </c>
      <c r="BM111" s="4">
        <v>0.125</v>
      </c>
      <c r="BN111" s="4">
        <v>0.36</v>
      </c>
      <c r="BO111" s="4">
        <v>2.5000000000000001E-3</v>
      </c>
      <c r="BP111" s="4">
        <v>-1.4999999999999999E-2</v>
      </c>
      <c r="BQ111" s="4">
        <v>5.0000000000000001E-3</v>
      </c>
      <c r="BR111" s="4">
        <v>-0.01</v>
      </c>
      <c r="BS111" s="4">
        <v>0</v>
      </c>
      <c r="BT111" s="4">
        <v>5.0000000000000001E-3</v>
      </c>
      <c r="BU111" s="4">
        <v>2.5000000000000001E-3</v>
      </c>
      <c r="BV111" s="4">
        <v>0.01</v>
      </c>
      <c r="BW111">
        <v>5.0000000000000001E-3</v>
      </c>
      <c r="BX111">
        <v>0.04</v>
      </c>
      <c r="BY111">
        <v>0.04</v>
      </c>
      <c r="BZ111">
        <v>0.03</v>
      </c>
    </row>
    <row r="112" spans="3:78" x14ac:dyDescent="0.25">
      <c r="C112" s="173"/>
      <c r="G112" s="66">
        <f t="shared" si="3"/>
        <v>40483</v>
      </c>
      <c r="H112">
        <v>3.927</v>
      </c>
      <c r="I112" s="7">
        <v>0.185</v>
      </c>
      <c r="J112" s="4">
        <v>5.7862848491941697E-2</v>
      </c>
      <c r="K112" s="4">
        <v>-0.13</v>
      </c>
      <c r="L112" s="4">
        <v>-0.15</v>
      </c>
      <c r="M112" s="14">
        <v>-0.01</v>
      </c>
      <c r="N112" s="14">
        <v>-0.13</v>
      </c>
      <c r="O112" s="4">
        <v>0</v>
      </c>
      <c r="P112" s="4">
        <v>-4.65E-2</v>
      </c>
      <c r="Q112" s="4">
        <v>-8.1500000000000003E-2</v>
      </c>
      <c r="R112" s="4">
        <v>-0.12</v>
      </c>
      <c r="S112" s="4">
        <v>-0.12</v>
      </c>
      <c r="T112" s="4">
        <v>-0.13</v>
      </c>
      <c r="U112" s="4">
        <v>-7.9500000000000001E-2</v>
      </c>
      <c r="V112" s="4">
        <v>-4.65E-2</v>
      </c>
      <c r="W112" s="4">
        <v>0.155</v>
      </c>
      <c r="X112" s="4">
        <v>0.17499999999999999</v>
      </c>
      <c r="Y112" s="4">
        <v>0.13</v>
      </c>
      <c r="Z112" s="4">
        <v>0.5</v>
      </c>
      <c r="AA112" s="4">
        <v>0.19500000000000001</v>
      </c>
      <c r="AB112" s="4">
        <v>0.21</v>
      </c>
      <c r="AC112" s="4">
        <v>-1.4999999999999999E-2</v>
      </c>
      <c r="AD112" s="4">
        <v>-3.2000000000000001E-2</v>
      </c>
      <c r="AE112" s="4">
        <v>8.5000000000000006E-3</v>
      </c>
      <c r="AF112" s="4">
        <v>-8.9999999999999993E-3</v>
      </c>
      <c r="AG112" s="4">
        <v>2.5000000000000001E-3</v>
      </c>
      <c r="AH112" s="4">
        <v>-2.2499999999999999E-2</v>
      </c>
      <c r="AI112" s="4">
        <v>-7.4999999999999997E-2</v>
      </c>
      <c r="AJ112" s="4">
        <v>-5.9499999999999997E-2</v>
      </c>
      <c r="AK112" s="4">
        <v>-8.2000000000000003E-2</v>
      </c>
      <c r="AL112" s="4">
        <v>-1.2E-2</v>
      </c>
      <c r="AM112" s="4">
        <v>-6.4000000000000001E-2</v>
      </c>
      <c r="AN112" s="4">
        <v>-0.1125</v>
      </c>
      <c r="AO112" s="4">
        <v>-8.9999989999999998E-3</v>
      </c>
      <c r="AP112" s="4">
        <v>3.1E-2</v>
      </c>
      <c r="AQ112" s="4">
        <v>0.65</v>
      </c>
      <c r="AR112" s="4">
        <v>-2.2499999999999999E-2</v>
      </c>
      <c r="AS112" s="4">
        <v>-0.34</v>
      </c>
      <c r="AT112" s="4">
        <v>-7.0000000000000007E-2</v>
      </c>
      <c r="AU112" s="4">
        <v>-0.13</v>
      </c>
      <c r="AV112" s="4">
        <v>0.248</v>
      </c>
      <c r="AW112" s="4">
        <v>-0.26</v>
      </c>
      <c r="AX112" s="4">
        <v>0</v>
      </c>
      <c r="AY112" s="4">
        <v>0.35</v>
      </c>
      <c r="AZ112" s="4">
        <v>-0.34</v>
      </c>
      <c r="BA112" s="4">
        <v>-0.14299999999999999</v>
      </c>
      <c r="BB112" s="4">
        <v>-0.06</v>
      </c>
      <c r="BC112" s="4">
        <v>-8.3000000000000004E-2</v>
      </c>
      <c r="BD112" s="4">
        <v>-4.65E-2</v>
      </c>
      <c r="BE112" s="4">
        <v>-7.2999999999999995E-2</v>
      </c>
      <c r="BF112" s="4">
        <v>-1.7000000000000001E-2</v>
      </c>
      <c r="BG112" s="4">
        <v>-6.6500000000000004E-2</v>
      </c>
      <c r="BH112" s="4">
        <v>-5.2499999999999998E-2</v>
      </c>
      <c r="BI112" s="4">
        <v>-7.4999999999999997E-2</v>
      </c>
      <c r="BJ112" s="4">
        <v>0</v>
      </c>
      <c r="BK112" s="4">
        <v>0.17</v>
      </c>
      <c r="BL112" s="4">
        <v>0.17499999999999999</v>
      </c>
      <c r="BM112" s="4">
        <v>0.155</v>
      </c>
      <c r="BN112" s="4">
        <v>0.46</v>
      </c>
      <c r="BO112" s="4">
        <v>2.5000000000000001E-3</v>
      </c>
      <c r="BP112" s="4">
        <v>-0.02</v>
      </c>
      <c r="BQ112" s="4">
        <v>5.0000000000000001E-3</v>
      </c>
      <c r="BR112" s="4">
        <v>0</v>
      </c>
      <c r="BS112" s="4">
        <v>0</v>
      </c>
      <c r="BT112" s="4">
        <v>5.0000000000000001E-3</v>
      </c>
      <c r="BU112" s="4">
        <v>5.0000000000000001E-3</v>
      </c>
      <c r="BV112" s="4">
        <v>5.5E-2</v>
      </c>
      <c r="BW112">
        <v>0.02</v>
      </c>
      <c r="BX112">
        <v>4.2000000000000003E-2</v>
      </c>
      <c r="BY112">
        <v>4.2000000000000003E-2</v>
      </c>
      <c r="BZ112">
        <v>0.03</v>
      </c>
    </row>
    <row r="113" spans="3:78" x14ac:dyDescent="0.25">
      <c r="C113" s="173"/>
      <c r="G113" s="66">
        <f t="shared" si="3"/>
        <v>40513</v>
      </c>
      <c r="H113">
        <v>4.07</v>
      </c>
      <c r="I113" s="7">
        <v>0.185</v>
      </c>
      <c r="J113" s="4">
        <v>5.79630082923899E-2</v>
      </c>
      <c r="K113" s="4">
        <v>-0.13250000000000001</v>
      </c>
      <c r="L113" s="4">
        <v>-0.1525</v>
      </c>
      <c r="M113" s="14">
        <v>-5.0000000000000001E-3</v>
      </c>
      <c r="N113" s="14">
        <v>-0.13</v>
      </c>
      <c r="O113" s="4">
        <v>5.0000000000000001E-3</v>
      </c>
      <c r="P113" s="4">
        <v>-4.65E-2</v>
      </c>
      <c r="Q113" s="4">
        <v>-8.1500000000000003E-2</v>
      </c>
      <c r="R113" s="4">
        <v>-0.1225</v>
      </c>
      <c r="S113" s="4">
        <v>-0.1225</v>
      </c>
      <c r="T113" s="4">
        <v>-0.13250000000000001</v>
      </c>
      <c r="U113" s="4">
        <v>-9.0749999999999997E-2</v>
      </c>
      <c r="V113" s="4">
        <v>-4.65E-2</v>
      </c>
      <c r="W113" s="4">
        <v>0.155</v>
      </c>
      <c r="X113" s="4">
        <v>0.17499999999999999</v>
      </c>
      <c r="Y113" s="4">
        <v>0.13</v>
      </c>
      <c r="Z113" s="4">
        <v>0.5</v>
      </c>
      <c r="AA113" s="4">
        <v>0.215</v>
      </c>
      <c r="AB113" s="4">
        <v>0.28999999999999998</v>
      </c>
      <c r="AC113" s="4">
        <v>-1.4999999999999999E-2</v>
      </c>
      <c r="AD113" s="4">
        <v>-3.2000000000000001E-2</v>
      </c>
      <c r="AE113" s="4">
        <v>8.5000000000000006E-3</v>
      </c>
      <c r="AF113" s="4">
        <v>-8.9999999999999993E-3</v>
      </c>
      <c r="AG113" s="4">
        <v>2.5000000000000001E-3</v>
      </c>
      <c r="AH113" s="4">
        <v>-2.2499999999999999E-2</v>
      </c>
      <c r="AI113" s="4">
        <v>-7.4999999999999997E-2</v>
      </c>
      <c r="AJ113" s="4">
        <v>-5.7500000000000002E-2</v>
      </c>
      <c r="AK113" s="4">
        <v>-0.08</v>
      </c>
      <c r="AL113" s="4">
        <v>-9.4999990000000003E-3</v>
      </c>
      <c r="AM113" s="4">
        <v>-6.4000000000000001E-2</v>
      </c>
      <c r="AN113" s="4">
        <v>-0.13500000000000001</v>
      </c>
      <c r="AO113" s="4">
        <v>-8.9999989999999998E-3</v>
      </c>
      <c r="AP113" s="4">
        <v>3.1E-2</v>
      </c>
      <c r="AQ113" s="4">
        <v>0.98</v>
      </c>
      <c r="AR113" s="4">
        <v>-4.4999999999999998E-2</v>
      </c>
      <c r="AS113" s="4">
        <v>-0.34</v>
      </c>
      <c r="AT113" s="4">
        <v>-7.0000000000000007E-2</v>
      </c>
      <c r="AU113" s="4">
        <v>-0.13</v>
      </c>
      <c r="AV113" s="4">
        <v>0.308</v>
      </c>
      <c r="AW113" s="4">
        <v>-0.26</v>
      </c>
      <c r="AX113" s="4">
        <v>0</v>
      </c>
      <c r="AY113" s="4">
        <v>0.35</v>
      </c>
      <c r="AZ113" s="4">
        <v>-0.34</v>
      </c>
      <c r="BA113" s="4">
        <v>-0.17050000000000001</v>
      </c>
      <c r="BB113" s="4">
        <v>-0.06</v>
      </c>
      <c r="BC113" s="4">
        <v>-0.1105</v>
      </c>
      <c r="BD113" s="4">
        <v>-4.65E-2</v>
      </c>
      <c r="BE113" s="4">
        <v>-0.10050000000000001</v>
      </c>
      <c r="BF113" s="4">
        <v>-1.4500000000000001E-2</v>
      </c>
      <c r="BG113" s="4">
        <v>-6.6500000000000004E-2</v>
      </c>
      <c r="BH113" s="4">
        <v>-7.4999999999999997E-2</v>
      </c>
      <c r="BI113" s="4">
        <v>-7.4999999999999997E-2</v>
      </c>
      <c r="BJ113" s="4">
        <v>0</v>
      </c>
      <c r="BK113" s="4">
        <v>0.17</v>
      </c>
      <c r="BL113" s="4">
        <v>0.17499999999999999</v>
      </c>
      <c r="BM113" s="4">
        <v>0.155</v>
      </c>
      <c r="BN113" s="4">
        <v>0.77</v>
      </c>
      <c r="BO113" s="4">
        <v>2.5000000000000001E-3</v>
      </c>
      <c r="BP113" s="4">
        <v>-2.5000000000000001E-2</v>
      </c>
      <c r="BQ113" s="4">
        <v>5.0000000000000001E-3</v>
      </c>
      <c r="BR113" s="4">
        <v>0</v>
      </c>
      <c r="BS113" s="4">
        <v>0</v>
      </c>
      <c r="BT113" s="4">
        <v>5.0000000000000001E-3</v>
      </c>
      <c r="BU113" s="4">
        <v>5.0000000000000001E-3</v>
      </c>
      <c r="BV113" s="4">
        <v>0.25</v>
      </c>
      <c r="BW113">
        <v>0.02</v>
      </c>
      <c r="BX113">
        <v>4.2000000000000003E-2</v>
      </c>
      <c r="BY113">
        <v>4.2000000000000003E-2</v>
      </c>
      <c r="BZ113">
        <v>0.03</v>
      </c>
    </row>
    <row r="114" spans="3:78" x14ac:dyDescent="0.25">
      <c r="C114" s="173"/>
      <c r="G114" s="66">
        <f t="shared" si="3"/>
        <v>40544</v>
      </c>
      <c r="H114">
        <v>4.1275000000000004</v>
      </c>
      <c r="I114" s="7">
        <v>0.185</v>
      </c>
      <c r="J114" s="4">
        <v>5.8066506756358403E-2</v>
      </c>
      <c r="K114" s="4">
        <v>-0.13500000000000001</v>
      </c>
      <c r="L114" s="4">
        <v>-0.155</v>
      </c>
      <c r="M114" s="14">
        <v>1.4999999999999999E-2</v>
      </c>
      <c r="N114" s="14">
        <v>-0.13</v>
      </c>
      <c r="O114" s="4">
        <v>2.5000000000000001E-2</v>
      </c>
      <c r="P114" s="4">
        <v>-4.65E-2</v>
      </c>
      <c r="Q114" s="4">
        <v>-8.1500000000000003E-2</v>
      </c>
      <c r="R114" s="4">
        <v>-0.125</v>
      </c>
      <c r="S114" s="4">
        <v>-0.125</v>
      </c>
      <c r="T114" s="4">
        <v>-0.13500000000000001</v>
      </c>
      <c r="U114" s="4">
        <v>-9.1999999999999998E-2</v>
      </c>
      <c r="V114" s="4">
        <v>-4.65E-2</v>
      </c>
      <c r="W114" s="4">
        <v>0.155</v>
      </c>
      <c r="X114" s="4">
        <v>0.17499999999999999</v>
      </c>
      <c r="Y114" s="4">
        <v>0.13</v>
      </c>
      <c r="Z114" s="4">
        <v>0.5</v>
      </c>
      <c r="AA114" s="4">
        <v>0.23499999999999999</v>
      </c>
      <c r="AB114" s="4">
        <v>0.34</v>
      </c>
      <c r="AC114" s="4">
        <v>-1.2999999999999999E-2</v>
      </c>
      <c r="AD114" s="4">
        <v>-3.2000000000000001E-2</v>
      </c>
      <c r="AE114" s="4">
        <v>8.5000000000000006E-3</v>
      </c>
      <c r="AF114" s="4">
        <v>-8.9999999999999993E-3</v>
      </c>
      <c r="AG114" s="4">
        <v>2.5000000000000001E-3</v>
      </c>
      <c r="AH114" s="4">
        <v>-2.2499999999999999E-2</v>
      </c>
      <c r="AI114" s="4">
        <v>-7.4999999999999997E-2</v>
      </c>
      <c r="AJ114" s="4">
        <v>-5.7500000000000002E-2</v>
      </c>
      <c r="AK114" s="4">
        <v>-0.08</v>
      </c>
      <c r="AL114" s="4">
        <v>-9.4999990000000003E-3</v>
      </c>
      <c r="AM114" s="4">
        <v>-6.4000000000000001E-2</v>
      </c>
      <c r="AN114" s="4">
        <v>-0.13750000000000001</v>
      </c>
      <c r="AO114" s="4">
        <v>-8.9999989999999998E-3</v>
      </c>
      <c r="AP114" s="4">
        <v>3.1E-2</v>
      </c>
      <c r="AQ114" s="4">
        <v>1.6</v>
      </c>
      <c r="AR114" s="4">
        <v>-4.7500000000000001E-2</v>
      </c>
      <c r="AS114" s="4">
        <v>-0.34</v>
      </c>
      <c r="AT114" s="4">
        <v>-7.0000000000000007E-2</v>
      </c>
      <c r="AU114" s="4">
        <v>-0.13</v>
      </c>
      <c r="AV114" s="4">
        <v>0.378</v>
      </c>
      <c r="AW114" s="4">
        <v>-0.26</v>
      </c>
      <c r="AX114" s="4">
        <v>0</v>
      </c>
      <c r="AY114" s="4">
        <v>0.35</v>
      </c>
      <c r="AZ114" s="4">
        <v>-0.34</v>
      </c>
      <c r="BA114" s="4">
        <v>-0.1855</v>
      </c>
      <c r="BB114" s="4">
        <v>-0.06</v>
      </c>
      <c r="BC114" s="4">
        <v>-0.1255</v>
      </c>
      <c r="BD114" s="4">
        <v>-4.65E-2</v>
      </c>
      <c r="BE114" s="4">
        <v>-0.10100000000000001</v>
      </c>
      <c r="BF114" s="4">
        <v>-1.4500000000000001E-2</v>
      </c>
      <c r="BG114" s="4">
        <v>-6.6500000000000004E-2</v>
      </c>
      <c r="BH114" s="4">
        <v>-7.7499999999999999E-2</v>
      </c>
      <c r="BI114" s="4">
        <v>-7.4999999999999997E-2</v>
      </c>
      <c r="BJ114" s="4">
        <v>0</v>
      </c>
      <c r="BK114" s="4">
        <v>0.17</v>
      </c>
      <c r="BL114" s="4">
        <v>0.17499999999999999</v>
      </c>
      <c r="BM114" s="4">
        <v>0.155</v>
      </c>
      <c r="BN114" s="4">
        <v>1.04</v>
      </c>
      <c r="BO114" s="4">
        <v>2.5000000000000001E-3</v>
      </c>
      <c r="BP114" s="4">
        <v>-2.5000000000000001E-2</v>
      </c>
      <c r="BQ114" s="4">
        <v>5.0000000000000001E-3</v>
      </c>
      <c r="BR114" s="4">
        <v>0</v>
      </c>
      <c r="BS114" s="4">
        <v>0</v>
      </c>
      <c r="BT114" s="4">
        <v>5.0000000000000001E-3</v>
      </c>
      <c r="BU114" s="4">
        <v>5.0000000000000001E-3</v>
      </c>
      <c r="BV114" s="4">
        <v>0.45</v>
      </c>
      <c r="BW114">
        <v>0.02</v>
      </c>
      <c r="BX114">
        <v>4.2000000000000003E-2</v>
      </c>
      <c r="BY114">
        <v>4.2000000000000003E-2</v>
      </c>
      <c r="BZ114">
        <v>0.03</v>
      </c>
    </row>
    <row r="115" spans="3:78" x14ac:dyDescent="0.25">
      <c r="C115" s="173"/>
      <c r="G115" s="66">
        <f t="shared" si="3"/>
        <v>40575</v>
      </c>
      <c r="H115">
        <v>4.0425000000000004</v>
      </c>
      <c r="I115" s="7">
        <v>0.185</v>
      </c>
      <c r="J115" s="4">
        <v>5.8170005223888897E-2</v>
      </c>
      <c r="K115" s="4">
        <v>-0.1275</v>
      </c>
      <c r="L115" s="4">
        <v>-0.14749999999999999</v>
      </c>
      <c r="M115" s="14">
        <v>0.01</v>
      </c>
      <c r="N115" s="14">
        <v>-0.13</v>
      </c>
      <c r="O115" s="4">
        <v>0.02</v>
      </c>
      <c r="P115" s="4">
        <v>-4.65E-2</v>
      </c>
      <c r="Q115" s="4">
        <v>-8.1500000000000003E-2</v>
      </c>
      <c r="R115" s="4">
        <v>-0.11749999999999999</v>
      </c>
      <c r="S115" s="4">
        <v>-0.11749999999999999</v>
      </c>
      <c r="T115" s="4">
        <v>-0.1275</v>
      </c>
      <c r="U115" s="4">
        <v>-8.3250000000000005E-2</v>
      </c>
      <c r="V115" s="4">
        <v>-4.65E-2</v>
      </c>
      <c r="W115" s="4">
        <v>0.155</v>
      </c>
      <c r="X115" s="4">
        <v>0.17499999999999999</v>
      </c>
      <c r="Y115" s="4">
        <v>0.13</v>
      </c>
      <c r="Z115" s="4">
        <v>0.5</v>
      </c>
      <c r="AA115" s="4">
        <v>0.23499999999999999</v>
      </c>
      <c r="AB115" s="4">
        <v>0.34</v>
      </c>
      <c r="AC115" s="4">
        <v>-1.2999999999999999E-2</v>
      </c>
      <c r="AD115" s="4">
        <v>-3.2000000000000001E-2</v>
      </c>
      <c r="AE115" s="4">
        <v>8.5000000000000006E-3</v>
      </c>
      <c r="AF115" s="4">
        <v>-8.9999999999999993E-3</v>
      </c>
      <c r="AG115" s="4">
        <v>2.5000000000000001E-3</v>
      </c>
      <c r="AH115" s="4">
        <v>-2.2499999999999999E-2</v>
      </c>
      <c r="AI115" s="4">
        <v>-7.4999999999999997E-2</v>
      </c>
      <c r="AJ115" s="4">
        <v>-5.7500000000000002E-2</v>
      </c>
      <c r="AK115" s="4">
        <v>-0.08</v>
      </c>
      <c r="AL115" s="4">
        <v>-9.4999990000000003E-3</v>
      </c>
      <c r="AM115" s="4">
        <v>-6.4000000000000001E-2</v>
      </c>
      <c r="AN115" s="4">
        <v>-0.12</v>
      </c>
      <c r="AO115" s="4">
        <v>-8.9999989999999998E-3</v>
      </c>
      <c r="AP115" s="4">
        <v>3.1E-2</v>
      </c>
      <c r="AQ115" s="4">
        <v>1.6</v>
      </c>
      <c r="AR115" s="4">
        <v>-0.03</v>
      </c>
      <c r="AS115" s="4">
        <v>-0.34</v>
      </c>
      <c r="AT115" s="4">
        <v>-7.0000000000000007E-2</v>
      </c>
      <c r="AU115" s="4">
        <v>-0.13</v>
      </c>
      <c r="AV115" s="4">
        <v>0.248</v>
      </c>
      <c r="AW115" s="4">
        <v>-0.26</v>
      </c>
      <c r="AX115" s="4">
        <v>0</v>
      </c>
      <c r="AY115" s="4">
        <v>0.35</v>
      </c>
      <c r="AZ115" s="4">
        <v>-0.34</v>
      </c>
      <c r="BA115" s="4">
        <v>-0.17549999999999999</v>
      </c>
      <c r="BB115" s="4">
        <v>-0.06</v>
      </c>
      <c r="BC115" s="4">
        <v>-0.11550000000000001</v>
      </c>
      <c r="BD115" s="4">
        <v>-4.65E-2</v>
      </c>
      <c r="BE115" s="4">
        <v>-0.10100000000000001</v>
      </c>
      <c r="BF115" s="4">
        <v>-1.4500000000000001E-2</v>
      </c>
      <c r="BG115" s="4">
        <v>-6.6500000000000004E-2</v>
      </c>
      <c r="BH115" s="4">
        <v>-0.06</v>
      </c>
      <c r="BI115" s="4">
        <v>-7.4999999999999997E-2</v>
      </c>
      <c r="BJ115" s="4">
        <v>0</v>
      </c>
      <c r="BK115" s="4">
        <v>0.17</v>
      </c>
      <c r="BL115" s="4">
        <v>0.17499999999999999</v>
      </c>
      <c r="BM115" s="4">
        <v>0.155</v>
      </c>
      <c r="BN115" s="4">
        <v>1.04</v>
      </c>
      <c r="BO115" s="4">
        <v>2.5000000000000001E-3</v>
      </c>
      <c r="BP115" s="4">
        <v>-2.5000000000000001E-2</v>
      </c>
      <c r="BQ115" s="4">
        <v>5.0000000000000001E-3</v>
      </c>
      <c r="BR115" s="4">
        <v>0</v>
      </c>
      <c r="BS115" s="4">
        <v>0</v>
      </c>
      <c r="BT115" s="4">
        <v>5.0000000000000001E-3</v>
      </c>
      <c r="BU115" s="4">
        <v>5.0000000000000001E-3</v>
      </c>
      <c r="BV115" s="4">
        <v>0.45</v>
      </c>
      <c r="BW115">
        <v>0.02</v>
      </c>
      <c r="BX115">
        <v>4.2000000000000003E-2</v>
      </c>
      <c r="BY115">
        <v>4.2000000000000003E-2</v>
      </c>
      <c r="BZ115">
        <v>0.03</v>
      </c>
    </row>
    <row r="116" spans="3:78" x14ac:dyDescent="0.25">
      <c r="C116" s="173"/>
      <c r="G116" s="66">
        <f t="shared" si="3"/>
        <v>40603</v>
      </c>
      <c r="H116">
        <v>3.9125000000000001</v>
      </c>
      <c r="I116" s="7">
        <v>0.18</v>
      </c>
      <c r="J116" s="4">
        <v>5.8263487713752699E-2</v>
      </c>
      <c r="K116" s="4">
        <v>-0.125</v>
      </c>
      <c r="L116" s="4">
        <v>-0.14499999999999999</v>
      </c>
      <c r="M116" s="14">
        <v>-0.01</v>
      </c>
      <c r="N116" s="14">
        <v>-0.13</v>
      </c>
      <c r="O116" s="4">
        <v>0</v>
      </c>
      <c r="P116" s="4">
        <v>-4.65E-2</v>
      </c>
      <c r="Q116" s="4">
        <v>-8.1500000000000003E-2</v>
      </c>
      <c r="R116" s="4">
        <v>-0.115</v>
      </c>
      <c r="S116" s="4">
        <v>-0.115</v>
      </c>
      <c r="T116" s="4">
        <v>-0.125</v>
      </c>
      <c r="U116" s="4">
        <v>-7.6999999999999999E-2</v>
      </c>
      <c r="V116" s="4">
        <v>-4.65E-2</v>
      </c>
      <c r="W116" s="4">
        <v>0.155</v>
      </c>
      <c r="X116" s="4">
        <v>0.17499999999999999</v>
      </c>
      <c r="Y116" s="4">
        <v>0.13</v>
      </c>
      <c r="Z116" s="4">
        <v>0.5</v>
      </c>
      <c r="AA116" s="4">
        <v>0.19500000000000001</v>
      </c>
      <c r="AB116" s="4">
        <v>0.28999999999999998</v>
      </c>
      <c r="AC116" s="4">
        <v>-1.2999999999999999E-2</v>
      </c>
      <c r="AD116" s="4">
        <v>-3.2000000000000001E-2</v>
      </c>
      <c r="AE116" s="4">
        <v>1.6E-2</v>
      </c>
      <c r="AF116" s="4">
        <v>-1.5E-3</v>
      </c>
      <c r="AG116" s="4">
        <v>2.5000000000000001E-3</v>
      </c>
      <c r="AH116" s="4">
        <v>-2.2499999999999999E-2</v>
      </c>
      <c r="AI116" s="4">
        <v>-7.4999999999999997E-2</v>
      </c>
      <c r="AJ116" s="4">
        <v>-5.7500000000000002E-2</v>
      </c>
      <c r="AK116" s="4">
        <v>-0.08</v>
      </c>
      <c r="AL116" s="4">
        <v>-9.4999990000000003E-3</v>
      </c>
      <c r="AM116" s="4">
        <v>-6.4000000000000001E-2</v>
      </c>
      <c r="AN116" s="4">
        <v>-0.1075</v>
      </c>
      <c r="AO116" s="4">
        <v>-8.9999989999999998E-3</v>
      </c>
      <c r="AP116" s="4">
        <v>3.1E-2</v>
      </c>
      <c r="AQ116" s="4">
        <v>0.64</v>
      </c>
      <c r="AR116" s="4">
        <v>-1.7500000000000002E-2</v>
      </c>
      <c r="AS116" s="4">
        <v>-0.34</v>
      </c>
      <c r="AT116" s="4">
        <v>-7.0000000000000007E-2</v>
      </c>
      <c r="AU116" s="4">
        <v>-0.13</v>
      </c>
      <c r="AV116" s="4">
        <v>6.8000000000000005E-2</v>
      </c>
      <c r="AW116" s="4">
        <v>-0.26</v>
      </c>
      <c r="AX116" s="4">
        <v>0</v>
      </c>
      <c r="AY116" s="4">
        <v>0.35</v>
      </c>
      <c r="AZ116" s="4">
        <v>-0.34</v>
      </c>
      <c r="BA116" s="4">
        <v>-0.16550000000000001</v>
      </c>
      <c r="BB116" s="4">
        <v>-0.06</v>
      </c>
      <c r="BC116" s="4">
        <v>-0.1055</v>
      </c>
      <c r="BD116" s="4">
        <v>-4.65E-2</v>
      </c>
      <c r="BE116" s="4">
        <v>-0.10100000000000001</v>
      </c>
      <c r="BF116" s="4">
        <v>-1.4500000000000001E-2</v>
      </c>
      <c r="BG116" s="4">
        <v>-6.6500000000000004E-2</v>
      </c>
      <c r="BH116" s="4">
        <v>-4.7500000000000001E-2</v>
      </c>
      <c r="BI116" s="4">
        <v>-7.4999999999999997E-2</v>
      </c>
      <c r="BJ116" s="4">
        <v>0</v>
      </c>
      <c r="BK116" s="4">
        <v>0.17</v>
      </c>
      <c r="BL116" s="4">
        <v>0.17499999999999999</v>
      </c>
      <c r="BM116" s="4">
        <v>0.155</v>
      </c>
      <c r="BN116" s="4">
        <v>0.54</v>
      </c>
      <c r="BO116" s="4">
        <v>2.5000000000000001E-3</v>
      </c>
      <c r="BP116" s="4">
        <v>-0.02</v>
      </c>
      <c r="BQ116" s="4">
        <v>5.0000000000000001E-3</v>
      </c>
      <c r="BR116" s="4">
        <v>0</v>
      </c>
      <c r="BS116" s="4">
        <v>0</v>
      </c>
      <c r="BT116" s="4">
        <v>5.0000000000000001E-3</v>
      </c>
      <c r="BU116" s="4">
        <v>5.0000000000000001E-3</v>
      </c>
      <c r="BV116" s="4">
        <v>0.1</v>
      </c>
      <c r="BW116">
        <v>0.02</v>
      </c>
      <c r="BX116">
        <v>4.2000000000000003E-2</v>
      </c>
      <c r="BY116">
        <v>4.2000000000000003E-2</v>
      </c>
      <c r="BZ116">
        <v>0.03</v>
      </c>
    </row>
    <row r="117" spans="3:78" x14ac:dyDescent="0.25">
      <c r="C117" s="173"/>
      <c r="G117" s="66">
        <f t="shared" si="3"/>
        <v>40634</v>
      </c>
      <c r="H117">
        <v>3.7275</v>
      </c>
      <c r="I117" s="7">
        <v>0.18</v>
      </c>
      <c r="J117" s="4">
        <v>5.8366986188063602E-2</v>
      </c>
      <c r="K117" s="4">
        <v>-0.13</v>
      </c>
      <c r="L117" s="4">
        <v>-0.15</v>
      </c>
      <c r="M117" s="14">
        <v>-0.09</v>
      </c>
      <c r="N117" s="14">
        <v>-0.13</v>
      </c>
      <c r="O117" s="4">
        <v>-0.09</v>
      </c>
      <c r="P117" s="4">
        <v>-4.3999999999999997E-2</v>
      </c>
      <c r="Q117" s="4">
        <v>-6.4000000000000001E-2</v>
      </c>
      <c r="R117" s="4">
        <v>-0.12</v>
      </c>
      <c r="S117" s="4">
        <v>-0.12</v>
      </c>
      <c r="T117" s="4">
        <v>-0.13</v>
      </c>
      <c r="U117" s="4">
        <v>-5.7000000000000002E-2</v>
      </c>
      <c r="V117" s="4">
        <v>-4.3999999999999997E-2</v>
      </c>
      <c r="W117" s="4">
        <v>0.125</v>
      </c>
      <c r="X117" s="4">
        <v>0.14499999999999999</v>
      </c>
      <c r="Y117" s="4">
        <v>0.04</v>
      </c>
      <c r="Z117" s="4">
        <v>0.5</v>
      </c>
      <c r="AA117" s="4">
        <v>0.14499999999999999</v>
      </c>
      <c r="AB117" s="4">
        <v>0.19500000000000001</v>
      </c>
      <c r="AC117" s="4">
        <v>-1.55E-2</v>
      </c>
      <c r="AD117" s="4">
        <v>-4.7E-2</v>
      </c>
      <c r="AE117" s="4">
        <v>1.6E-2</v>
      </c>
      <c r="AF117" s="4">
        <v>-1.5E-3</v>
      </c>
      <c r="AG117" s="4">
        <v>2.5000000000000001E-3</v>
      </c>
      <c r="AH117" s="4">
        <v>-2.2499999999999999E-2</v>
      </c>
      <c r="AI117" s="4">
        <v>-7.2499999999999995E-2</v>
      </c>
      <c r="AJ117" s="4">
        <v>-5.5E-2</v>
      </c>
      <c r="AK117" s="4">
        <v>-7.7499999999999999E-2</v>
      </c>
      <c r="AL117" s="4">
        <v>-1.4500000000000001E-2</v>
      </c>
      <c r="AM117" s="4">
        <v>-7.1999999999999995E-2</v>
      </c>
      <c r="AN117" s="4">
        <v>-7.0000000000000007E-2</v>
      </c>
      <c r="AO117" s="4">
        <v>-1.7000000000000001E-2</v>
      </c>
      <c r="AP117" s="4">
        <v>2.3E-2</v>
      </c>
      <c r="AQ117" s="4">
        <v>0.38</v>
      </c>
      <c r="AR117" s="4">
        <v>0.02</v>
      </c>
      <c r="AS117" s="4">
        <v>-0.45</v>
      </c>
      <c r="AT117" s="4">
        <v>-7.0000000000000007E-2</v>
      </c>
      <c r="AU117" s="4">
        <v>-0.19500000000000001</v>
      </c>
      <c r="AV117" s="4">
        <v>-0.25</v>
      </c>
      <c r="AW117" s="4">
        <v>-0.37</v>
      </c>
      <c r="AX117" s="4">
        <v>0</v>
      </c>
      <c r="AY117" s="4">
        <v>0.43</v>
      </c>
      <c r="AZ117" s="4">
        <v>-0.45</v>
      </c>
      <c r="BA117" s="4">
        <v>-0.20599999999999999</v>
      </c>
      <c r="BB117" s="4">
        <v>-0.06</v>
      </c>
      <c r="BC117" s="4">
        <v>-0.14599999999999999</v>
      </c>
      <c r="BD117" s="4">
        <v>-4.3999999999999997E-2</v>
      </c>
      <c r="BE117" s="4">
        <v>-0.1235</v>
      </c>
      <c r="BF117" s="4">
        <v>-1.4500000000000001E-2</v>
      </c>
      <c r="BG117" s="4">
        <v>-4.9000000000000002E-2</v>
      </c>
      <c r="BH117" s="4">
        <v>-0.01</v>
      </c>
      <c r="BI117" s="4">
        <v>-7.2499999999999995E-2</v>
      </c>
      <c r="BJ117" s="4">
        <v>0</v>
      </c>
      <c r="BK117" s="4">
        <v>0.14000000000000001</v>
      </c>
      <c r="BL117" s="4">
        <v>0.14499999999999999</v>
      </c>
      <c r="BM117" s="4">
        <v>0.125</v>
      </c>
      <c r="BN117" s="4">
        <v>0.36</v>
      </c>
      <c r="BO117" s="4">
        <v>2.5000000000000001E-3</v>
      </c>
      <c r="BP117" s="4">
        <v>-1.4999999999999999E-2</v>
      </c>
      <c r="BQ117" s="4">
        <v>5.0000000000000001E-3</v>
      </c>
      <c r="BR117" s="4">
        <v>-0.01</v>
      </c>
      <c r="BS117" s="4">
        <v>0</v>
      </c>
      <c r="BT117" s="4">
        <v>5.0000000000000001E-3</v>
      </c>
      <c r="BU117" s="4">
        <v>2.5000000000000001E-3</v>
      </c>
      <c r="BV117" s="4">
        <v>0.02</v>
      </c>
      <c r="BW117">
        <v>5.0000000000000001E-3</v>
      </c>
      <c r="BX117">
        <v>4.2000000000000003E-2</v>
      </c>
      <c r="BY117">
        <v>4.2000000000000003E-2</v>
      </c>
      <c r="BZ117">
        <v>0.03</v>
      </c>
    </row>
    <row r="118" spans="3:78" x14ac:dyDescent="0.25">
      <c r="C118" s="173"/>
      <c r="G118" s="66">
        <f t="shared" si="3"/>
        <v>40664</v>
      </c>
      <c r="H118">
        <v>3.7225000000000001</v>
      </c>
      <c r="I118" s="7">
        <v>0.18</v>
      </c>
      <c r="J118" s="4">
        <v>5.84671460053037E-2</v>
      </c>
      <c r="K118" s="4">
        <v>-0.13</v>
      </c>
      <c r="L118" s="4">
        <v>-0.15</v>
      </c>
      <c r="M118" s="14">
        <v>-0.09</v>
      </c>
      <c r="N118" s="14">
        <v>-0.13</v>
      </c>
      <c r="O118" s="4">
        <v>-0.09</v>
      </c>
      <c r="P118" s="4">
        <v>-4.3999999999999997E-2</v>
      </c>
      <c r="Q118" s="4">
        <v>-6.4000000000000001E-2</v>
      </c>
      <c r="R118" s="4">
        <v>-0.12</v>
      </c>
      <c r="S118" s="4">
        <v>-0.12</v>
      </c>
      <c r="T118" s="4">
        <v>-0.13</v>
      </c>
      <c r="U118" s="4">
        <v>-5.7000000000000002E-2</v>
      </c>
      <c r="V118" s="4">
        <v>-4.3999999999999997E-2</v>
      </c>
      <c r="W118" s="4">
        <v>0.125</v>
      </c>
      <c r="X118" s="4">
        <v>0.14499999999999999</v>
      </c>
      <c r="Y118" s="4">
        <v>0.04</v>
      </c>
      <c r="Z118" s="4">
        <v>0.5</v>
      </c>
      <c r="AA118" s="4">
        <v>0.125</v>
      </c>
      <c r="AB118" s="4">
        <v>0.13500000000000001</v>
      </c>
      <c r="AC118" s="4">
        <v>-1.55E-2</v>
      </c>
      <c r="AD118" s="4">
        <v>-4.7E-2</v>
      </c>
      <c r="AE118" s="4">
        <v>1.8499999999999999E-2</v>
      </c>
      <c r="AF118" s="4">
        <v>1E-3</v>
      </c>
      <c r="AG118" s="4">
        <v>2.5000000000000001E-3</v>
      </c>
      <c r="AH118" s="4">
        <v>-2.2499999999999999E-2</v>
      </c>
      <c r="AI118" s="4">
        <v>-7.2499999999999995E-2</v>
      </c>
      <c r="AJ118" s="4">
        <v>-5.5E-2</v>
      </c>
      <c r="AK118" s="4">
        <v>-7.7499999999999999E-2</v>
      </c>
      <c r="AL118" s="4">
        <v>-1.4500000000000001E-2</v>
      </c>
      <c r="AM118" s="4">
        <v>-7.1999999999999995E-2</v>
      </c>
      <c r="AN118" s="4">
        <v>-7.0000000000000007E-2</v>
      </c>
      <c r="AO118" s="4">
        <v>-1.7000000000000001E-2</v>
      </c>
      <c r="AP118" s="4">
        <v>2.3E-2</v>
      </c>
      <c r="AQ118" s="4">
        <v>0.33</v>
      </c>
      <c r="AR118" s="4">
        <v>0.02</v>
      </c>
      <c r="AS118" s="4">
        <v>-0.45</v>
      </c>
      <c r="AT118" s="4">
        <v>-7.0000000000000007E-2</v>
      </c>
      <c r="AU118" s="4">
        <v>-0.19500000000000001</v>
      </c>
      <c r="AV118" s="4">
        <v>-0.1</v>
      </c>
      <c r="AW118" s="4">
        <v>-0.37</v>
      </c>
      <c r="AX118" s="4">
        <v>0</v>
      </c>
      <c r="AY118" s="4">
        <v>0.43</v>
      </c>
      <c r="AZ118" s="4">
        <v>-0.45</v>
      </c>
      <c r="BA118" s="4">
        <v>-0.1835</v>
      </c>
      <c r="BB118" s="4">
        <v>-0.06</v>
      </c>
      <c r="BC118" s="4">
        <v>-0.1235</v>
      </c>
      <c r="BD118" s="4">
        <v>-4.3999999999999997E-2</v>
      </c>
      <c r="BE118" s="4">
        <v>-0.11600000000000001</v>
      </c>
      <c r="BF118" s="4">
        <v>-1.4500000000000001E-2</v>
      </c>
      <c r="BG118" s="4">
        <v>-4.9000000000000002E-2</v>
      </c>
      <c r="BH118" s="4">
        <v>-0.01</v>
      </c>
      <c r="BI118" s="4">
        <v>-7.2499999999999995E-2</v>
      </c>
      <c r="BJ118" s="4">
        <v>0</v>
      </c>
      <c r="BK118" s="4">
        <v>0.14000000000000001</v>
      </c>
      <c r="BL118" s="4">
        <v>0.14499999999999999</v>
      </c>
      <c r="BM118" s="4">
        <v>0.125</v>
      </c>
      <c r="BN118" s="4">
        <v>0.32500000000000001</v>
      </c>
      <c r="BO118" s="4">
        <v>2.5000000000000001E-3</v>
      </c>
      <c r="BP118" s="4">
        <v>-1.4999999999999999E-2</v>
      </c>
      <c r="BQ118" s="4">
        <v>5.0000000000000001E-3</v>
      </c>
      <c r="BR118" s="4">
        <v>-0.01</v>
      </c>
      <c r="BS118" s="4">
        <v>0</v>
      </c>
      <c r="BT118" s="4">
        <v>5.0000000000000001E-3</v>
      </c>
      <c r="BU118" s="4">
        <v>2.5000000000000001E-3</v>
      </c>
      <c r="BV118" s="4">
        <v>0.02</v>
      </c>
      <c r="BW118">
        <v>5.0000000000000001E-3</v>
      </c>
      <c r="BX118">
        <v>0</v>
      </c>
      <c r="BY118">
        <v>0</v>
      </c>
      <c r="BZ118">
        <v>0.03</v>
      </c>
    </row>
    <row r="119" spans="3:78" x14ac:dyDescent="0.25">
      <c r="C119" s="173"/>
      <c r="G119" s="66">
        <f t="shared" si="3"/>
        <v>40695</v>
      </c>
      <c r="H119">
        <v>3.7574999999999998</v>
      </c>
      <c r="I119" s="7">
        <v>0.18</v>
      </c>
      <c r="J119" s="4">
        <v>5.8570644486623601E-2</v>
      </c>
      <c r="K119" s="4">
        <v>-0.13</v>
      </c>
      <c r="L119" s="4">
        <v>-0.15</v>
      </c>
      <c r="M119" s="14">
        <v>-0.09</v>
      </c>
      <c r="N119" s="14">
        <v>-0.13</v>
      </c>
      <c r="O119" s="4">
        <v>-0.09</v>
      </c>
      <c r="P119" s="4">
        <v>-4.3999999999999997E-2</v>
      </c>
      <c r="Q119" s="4">
        <v>-6.4000000000000001E-2</v>
      </c>
      <c r="R119" s="4">
        <v>-0.12</v>
      </c>
      <c r="S119" s="4">
        <v>-0.12</v>
      </c>
      <c r="T119" s="4">
        <v>-0.13</v>
      </c>
      <c r="U119" s="4">
        <v>-5.45E-2</v>
      </c>
      <c r="V119" s="4">
        <v>-4.3999999999999997E-2</v>
      </c>
      <c r="W119" s="4">
        <v>0.125</v>
      </c>
      <c r="X119" s="4">
        <v>0.14499999999999999</v>
      </c>
      <c r="Y119" s="4">
        <v>0.04</v>
      </c>
      <c r="Z119" s="4">
        <v>0.5</v>
      </c>
      <c r="AA119" s="4">
        <v>0.14499999999999999</v>
      </c>
      <c r="AB119" s="4">
        <v>0.16500000000000001</v>
      </c>
      <c r="AC119" s="4">
        <v>-1.55E-2</v>
      </c>
      <c r="AD119" s="4">
        <v>-4.4499999999999998E-2</v>
      </c>
      <c r="AE119" s="4">
        <v>1.8499999999999999E-2</v>
      </c>
      <c r="AF119" s="4">
        <v>1E-3</v>
      </c>
      <c r="AG119" s="4">
        <v>2.5000000000000001E-3</v>
      </c>
      <c r="AH119" s="4">
        <v>-2.2499999999999999E-2</v>
      </c>
      <c r="AI119" s="4">
        <v>-7.2499999999999995E-2</v>
      </c>
      <c r="AJ119" s="4">
        <v>-5.5E-2</v>
      </c>
      <c r="AK119" s="4">
        <v>-7.7499999999999999E-2</v>
      </c>
      <c r="AL119" s="4">
        <v>-1.4500000000000001E-2</v>
      </c>
      <c r="AM119" s="4">
        <v>-7.1999999999999995E-2</v>
      </c>
      <c r="AN119" s="4">
        <v>-6.5000000000000002E-2</v>
      </c>
      <c r="AO119" s="4">
        <v>-1.7000000000000001E-2</v>
      </c>
      <c r="AP119" s="4">
        <v>2.3E-2</v>
      </c>
      <c r="AQ119" s="4">
        <v>0.37</v>
      </c>
      <c r="AR119" s="4">
        <v>2.5000000000000001E-2</v>
      </c>
      <c r="AS119" s="4">
        <v>-0.45</v>
      </c>
      <c r="AT119" s="4">
        <v>-7.0000000000000007E-2</v>
      </c>
      <c r="AU119" s="4">
        <v>-0.19500000000000001</v>
      </c>
      <c r="AV119" s="4">
        <v>-0.1</v>
      </c>
      <c r="AW119" s="4">
        <v>-0.37</v>
      </c>
      <c r="AX119" s="4">
        <v>0</v>
      </c>
      <c r="AY119" s="4">
        <v>0.43</v>
      </c>
      <c r="AZ119" s="4">
        <v>-0.45</v>
      </c>
      <c r="BA119" s="4">
        <v>-0.13100000000000001</v>
      </c>
      <c r="BB119" s="4">
        <v>-0.06</v>
      </c>
      <c r="BC119" s="4">
        <v>-7.0999999999999994E-2</v>
      </c>
      <c r="BD119" s="4">
        <v>-4.3999999999999997E-2</v>
      </c>
      <c r="BE119" s="4">
        <v>-7.3499999999999996E-2</v>
      </c>
      <c r="BF119" s="4">
        <v>-1.4500000000000001E-2</v>
      </c>
      <c r="BG119" s="4">
        <v>-4.9000000000000002E-2</v>
      </c>
      <c r="BH119" s="4">
        <v>-5.0000000000000001E-3</v>
      </c>
      <c r="BI119" s="4">
        <v>-7.2499999999999995E-2</v>
      </c>
      <c r="BJ119" s="4">
        <v>0</v>
      </c>
      <c r="BK119" s="4">
        <v>0.14000000000000001</v>
      </c>
      <c r="BL119" s="4">
        <v>0.14499999999999999</v>
      </c>
      <c r="BM119" s="4">
        <v>0.125</v>
      </c>
      <c r="BN119" s="4">
        <v>0.33500000000000002</v>
      </c>
      <c r="BO119" s="4">
        <v>2.5000000000000001E-3</v>
      </c>
      <c r="BP119" s="4">
        <v>-1.4999999999999999E-2</v>
      </c>
      <c r="BQ119" s="4">
        <v>5.0000000000000001E-3</v>
      </c>
      <c r="BR119" s="4">
        <v>-0.01</v>
      </c>
      <c r="BS119" s="4">
        <v>0</v>
      </c>
      <c r="BT119" s="4">
        <v>5.0000000000000001E-3</v>
      </c>
      <c r="BU119" s="4">
        <v>2.5000000000000001E-3</v>
      </c>
      <c r="BV119" s="4">
        <v>3.5000000000000003E-2</v>
      </c>
      <c r="BW119">
        <v>5.0000000000000001E-3</v>
      </c>
      <c r="BX119">
        <v>0</v>
      </c>
      <c r="BY119">
        <v>0</v>
      </c>
      <c r="BZ119">
        <v>0.03</v>
      </c>
    </row>
    <row r="120" spans="3:78" x14ac:dyDescent="0.25">
      <c r="C120" s="173"/>
      <c r="G120" s="66">
        <f t="shared" si="3"/>
        <v>40725</v>
      </c>
      <c r="H120">
        <v>3.7974999999999999</v>
      </c>
      <c r="I120" s="7">
        <v>0.18</v>
      </c>
      <c r="J120" s="4">
        <v>5.86708043106468E-2</v>
      </c>
      <c r="K120" s="4">
        <v>-0.13</v>
      </c>
      <c r="L120" s="4">
        <v>-0.15</v>
      </c>
      <c r="M120" s="14">
        <v>-0.09</v>
      </c>
      <c r="N120" s="14">
        <v>-0.13</v>
      </c>
      <c r="O120" s="4">
        <v>-0.09</v>
      </c>
      <c r="P120" s="4">
        <v>-4.3999999999999997E-2</v>
      </c>
      <c r="Q120" s="4">
        <v>-6.4000000000000001E-2</v>
      </c>
      <c r="R120" s="4">
        <v>-0.12</v>
      </c>
      <c r="S120" s="4">
        <v>-0.12</v>
      </c>
      <c r="T120" s="4">
        <v>-0.13</v>
      </c>
      <c r="U120" s="4">
        <v>-5.3249999999999999E-2</v>
      </c>
      <c r="V120" s="4">
        <v>-4.3999999999999997E-2</v>
      </c>
      <c r="W120" s="4">
        <v>0.125</v>
      </c>
      <c r="X120" s="4">
        <v>0.14499999999999999</v>
      </c>
      <c r="Y120" s="4">
        <v>0.04</v>
      </c>
      <c r="Z120" s="4">
        <v>0.5</v>
      </c>
      <c r="AA120" s="4">
        <v>0.15</v>
      </c>
      <c r="AB120" s="4">
        <v>0.20499999999999999</v>
      </c>
      <c r="AC120" s="4">
        <v>-1.55E-2</v>
      </c>
      <c r="AD120" s="4">
        <v>-4.4499999999999998E-2</v>
      </c>
      <c r="AE120" s="4">
        <v>1.8499999999999999E-2</v>
      </c>
      <c r="AF120" s="4">
        <v>1E-3</v>
      </c>
      <c r="AG120" s="4">
        <v>2.5000000000000001E-3</v>
      </c>
      <c r="AH120" s="4">
        <v>-2.2499999999999999E-2</v>
      </c>
      <c r="AI120" s="4">
        <v>-7.2499999999999995E-2</v>
      </c>
      <c r="AJ120" s="4">
        <v>-5.5E-2</v>
      </c>
      <c r="AK120" s="4">
        <v>-7.7499999999999999E-2</v>
      </c>
      <c r="AL120" s="4">
        <v>-1.4500000000000001E-2</v>
      </c>
      <c r="AM120" s="4">
        <v>-7.1999999999999995E-2</v>
      </c>
      <c r="AN120" s="4">
        <v>-6.25E-2</v>
      </c>
      <c r="AO120" s="4">
        <v>-1.7000000000000001E-2</v>
      </c>
      <c r="AP120" s="4">
        <v>2.3E-2</v>
      </c>
      <c r="AQ120" s="4">
        <v>0.41</v>
      </c>
      <c r="AR120" s="4">
        <v>2.75E-2</v>
      </c>
      <c r="AS120" s="4">
        <v>-0.45</v>
      </c>
      <c r="AT120" s="4">
        <v>-7.0000000000000007E-2</v>
      </c>
      <c r="AU120" s="4">
        <v>-0.19500000000000001</v>
      </c>
      <c r="AV120" s="4">
        <v>-0.1</v>
      </c>
      <c r="AW120" s="4">
        <v>-0.37</v>
      </c>
      <c r="AX120" s="4">
        <v>0</v>
      </c>
      <c r="AY120" s="4">
        <v>0.43</v>
      </c>
      <c r="AZ120" s="4">
        <v>-0.45</v>
      </c>
      <c r="BA120" s="4">
        <v>-0.14099999999999999</v>
      </c>
      <c r="BB120" s="4">
        <v>-0.06</v>
      </c>
      <c r="BC120" s="4">
        <v>-8.1000000000000003E-2</v>
      </c>
      <c r="BD120" s="4">
        <v>-4.3999999999999997E-2</v>
      </c>
      <c r="BE120" s="4">
        <v>-7.0999999999999994E-2</v>
      </c>
      <c r="BF120" s="4">
        <v>-1.4500000000000001E-2</v>
      </c>
      <c r="BG120" s="4">
        <v>-4.9000000000000002E-2</v>
      </c>
      <c r="BH120" s="4">
        <v>-2.5000000000000001E-3</v>
      </c>
      <c r="BI120" s="4">
        <v>-7.2499999999999995E-2</v>
      </c>
      <c r="BJ120" s="4">
        <v>0</v>
      </c>
      <c r="BK120" s="4">
        <v>0.14000000000000001</v>
      </c>
      <c r="BL120" s="4">
        <v>0.14499999999999999</v>
      </c>
      <c r="BM120" s="4">
        <v>0.125</v>
      </c>
      <c r="BN120" s="4">
        <v>0.35</v>
      </c>
      <c r="BO120" s="4">
        <v>2.5000000000000001E-3</v>
      </c>
      <c r="BP120" s="4">
        <v>-0.01</v>
      </c>
      <c r="BQ120" s="4">
        <v>5.0000000000000001E-3</v>
      </c>
      <c r="BR120" s="4">
        <v>-0.01</v>
      </c>
      <c r="BS120" s="4">
        <v>0</v>
      </c>
      <c r="BT120" s="4">
        <v>5.0000000000000001E-3</v>
      </c>
      <c r="BU120" s="4">
        <v>2.5000000000000001E-3</v>
      </c>
      <c r="BV120" s="4">
        <v>3.5000000000000003E-2</v>
      </c>
      <c r="BW120">
        <v>5.0000000000000001E-3</v>
      </c>
      <c r="BX120">
        <v>0</v>
      </c>
      <c r="BY120">
        <v>0</v>
      </c>
      <c r="BZ120">
        <v>0.03</v>
      </c>
    </row>
    <row r="121" spans="3:78" x14ac:dyDescent="0.25">
      <c r="C121" s="173"/>
      <c r="G121" s="66">
        <f t="shared" si="3"/>
        <v>40756</v>
      </c>
      <c r="H121">
        <v>3.8374999999999999</v>
      </c>
      <c r="I121" s="7">
        <v>0.18</v>
      </c>
      <c r="J121" s="4">
        <v>5.8774302798974401E-2</v>
      </c>
      <c r="K121" s="4">
        <v>-0.13</v>
      </c>
      <c r="L121" s="4">
        <v>-0.15</v>
      </c>
      <c r="M121" s="14">
        <v>-0.09</v>
      </c>
      <c r="N121" s="14">
        <v>-0.13</v>
      </c>
      <c r="O121" s="4">
        <v>-0.09</v>
      </c>
      <c r="P121" s="4">
        <v>-4.3999999999999997E-2</v>
      </c>
      <c r="Q121" s="4">
        <v>-6.4000000000000001E-2</v>
      </c>
      <c r="R121" s="4">
        <v>-0.12</v>
      </c>
      <c r="S121" s="4">
        <v>-0.12</v>
      </c>
      <c r="T121" s="4">
        <v>-0.13</v>
      </c>
      <c r="U121" s="4">
        <v>-5.1999999999999998E-2</v>
      </c>
      <c r="V121" s="4">
        <v>-4.3999999999999997E-2</v>
      </c>
      <c r="W121" s="4">
        <v>0.125</v>
      </c>
      <c r="X121" s="4">
        <v>0.14499999999999999</v>
      </c>
      <c r="Y121" s="4">
        <v>0.04</v>
      </c>
      <c r="Z121" s="4">
        <v>0.5</v>
      </c>
      <c r="AA121" s="4">
        <v>0.15</v>
      </c>
      <c r="AB121" s="4">
        <v>0.20499999999999999</v>
      </c>
      <c r="AC121" s="4">
        <v>-1.55E-2</v>
      </c>
      <c r="AD121" s="4">
        <v>-4.4499999999999998E-2</v>
      </c>
      <c r="AE121" s="4">
        <v>1.35E-2</v>
      </c>
      <c r="AF121" s="4">
        <v>-4.0000000000000001E-3</v>
      </c>
      <c r="AG121" s="4">
        <v>2.5000000000000001E-3</v>
      </c>
      <c r="AH121" s="4">
        <v>-2.2499999999999999E-2</v>
      </c>
      <c r="AI121" s="4">
        <v>-7.2499999999999995E-2</v>
      </c>
      <c r="AJ121" s="4">
        <v>-5.5E-2</v>
      </c>
      <c r="AK121" s="4">
        <v>-7.7499999999999999E-2</v>
      </c>
      <c r="AL121" s="4">
        <v>-1.4500000000000001E-2</v>
      </c>
      <c r="AM121" s="4">
        <v>-7.1999999999999995E-2</v>
      </c>
      <c r="AN121" s="4">
        <v>-0.06</v>
      </c>
      <c r="AO121" s="4">
        <v>-1.7000000000000001E-2</v>
      </c>
      <c r="AP121" s="4">
        <v>2.3E-2</v>
      </c>
      <c r="AQ121" s="4">
        <v>0.41</v>
      </c>
      <c r="AR121" s="4">
        <v>0.03</v>
      </c>
      <c r="AS121" s="4">
        <v>-0.45</v>
      </c>
      <c r="AT121" s="4">
        <v>-7.0000000000000007E-2</v>
      </c>
      <c r="AU121" s="4">
        <v>-0.19500000000000001</v>
      </c>
      <c r="AV121" s="4">
        <v>-0.1</v>
      </c>
      <c r="AW121" s="4">
        <v>-0.37</v>
      </c>
      <c r="AX121" s="4">
        <v>0</v>
      </c>
      <c r="AY121" s="4">
        <v>0.43</v>
      </c>
      <c r="AZ121" s="4">
        <v>-0.45</v>
      </c>
      <c r="BA121" s="4">
        <v>-0.13600000000000001</v>
      </c>
      <c r="BB121" s="4">
        <v>-0.06</v>
      </c>
      <c r="BC121" s="4">
        <v>-7.5999999999999998E-2</v>
      </c>
      <c r="BD121" s="4">
        <v>-4.3999999999999997E-2</v>
      </c>
      <c r="BE121" s="4">
        <v>-6.8500000000000005E-2</v>
      </c>
      <c r="BF121" s="4">
        <v>-1.4500000000000001E-2</v>
      </c>
      <c r="BG121" s="4">
        <v>-4.9000000000000002E-2</v>
      </c>
      <c r="BH121" s="4">
        <v>0</v>
      </c>
      <c r="BI121" s="4">
        <v>-7.2499999999999995E-2</v>
      </c>
      <c r="BJ121" s="4">
        <v>0</v>
      </c>
      <c r="BK121" s="4">
        <v>0.14000000000000001</v>
      </c>
      <c r="BL121" s="4">
        <v>0.14499999999999999</v>
      </c>
      <c r="BM121" s="4">
        <v>0.125</v>
      </c>
      <c r="BN121" s="4">
        <v>0.35</v>
      </c>
      <c r="BO121" s="4">
        <v>2.5000000000000001E-3</v>
      </c>
      <c r="BP121" s="4">
        <v>-0.01</v>
      </c>
      <c r="BQ121" s="4">
        <v>5.0000000000000001E-3</v>
      </c>
      <c r="BR121" s="4">
        <v>-0.01</v>
      </c>
      <c r="BS121" s="4">
        <v>0</v>
      </c>
      <c r="BT121" s="4">
        <v>5.0000000000000001E-3</v>
      </c>
      <c r="BU121" s="4">
        <v>2.5000000000000001E-3</v>
      </c>
      <c r="BV121" s="4">
        <v>0.01</v>
      </c>
      <c r="BW121">
        <v>5.0000000000000001E-3</v>
      </c>
      <c r="BX121">
        <v>0</v>
      </c>
      <c r="BY121">
        <v>0</v>
      </c>
      <c r="BZ121">
        <v>0.03</v>
      </c>
    </row>
    <row r="122" spans="3:78" x14ac:dyDescent="0.25">
      <c r="C122" s="173"/>
      <c r="G122" s="66">
        <f t="shared" si="3"/>
        <v>40787</v>
      </c>
      <c r="H122">
        <v>3.8325</v>
      </c>
      <c r="I122" s="7">
        <v>0.18</v>
      </c>
      <c r="J122" s="4">
        <v>5.8877801290863702E-2</v>
      </c>
      <c r="K122" s="4">
        <v>-0.13</v>
      </c>
      <c r="L122" s="4">
        <v>-0.15</v>
      </c>
      <c r="M122" s="14">
        <v>-0.09</v>
      </c>
      <c r="N122" s="14">
        <v>-0.13</v>
      </c>
      <c r="O122" s="4">
        <v>-0.09</v>
      </c>
      <c r="P122" s="4">
        <v>-4.3999999999999997E-2</v>
      </c>
      <c r="Q122" s="4">
        <v>-6.4000000000000001E-2</v>
      </c>
      <c r="R122" s="4">
        <v>-0.12</v>
      </c>
      <c r="S122" s="4">
        <v>-0.12</v>
      </c>
      <c r="T122" s="4">
        <v>-0.13</v>
      </c>
      <c r="U122" s="4">
        <v>-5.5750000000000001E-2</v>
      </c>
      <c r="V122" s="4">
        <v>-4.3999999999999997E-2</v>
      </c>
      <c r="W122" s="4">
        <v>0.125</v>
      </c>
      <c r="X122" s="4">
        <v>0.14499999999999999</v>
      </c>
      <c r="Y122" s="4">
        <v>0.04</v>
      </c>
      <c r="Z122" s="4">
        <v>0.5</v>
      </c>
      <c r="AA122" s="4">
        <v>0.125</v>
      </c>
      <c r="AB122" s="4">
        <v>0.14499999999999999</v>
      </c>
      <c r="AC122" s="4">
        <v>-1.55E-2</v>
      </c>
      <c r="AD122" s="4">
        <v>-4.9500000000000002E-2</v>
      </c>
      <c r="AE122" s="4">
        <v>1.35E-2</v>
      </c>
      <c r="AF122" s="4">
        <v>-4.0000000000000001E-3</v>
      </c>
      <c r="AG122" s="4">
        <v>2.5000000000000001E-3</v>
      </c>
      <c r="AH122" s="4">
        <v>-2.2499999999999999E-2</v>
      </c>
      <c r="AI122" s="4">
        <v>-7.2499999999999995E-2</v>
      </c>
      <c r="AJ122" s="4">
        <v>-5.5E-2</v>
      </c>
      <c r="AK122" s="4">
        <v>-7.7499999999999999E-2</v>
      </c>
      <c r="AL122" s="4">
        <v>-1.4500000000000001E-2</v>
      </c>
      <c r="AM122" s="4">
        <v>-7.1999999999999995E-2</v>
      </c>
      <c r="AN122" s="4">
        <v>-6.7500000000000004E-2</v>
      </c>
      <c r="AO122" s="4">
        <v>-1.7000000000000001E-2</v>
      </c>
      <c r="AP122" s="4">
        <v>2.3E-2</v>
      </c>
      <c r="AQ122" s="4">
        <v>0.36</v>
      </c>
      <c r="AR122" s="4">
        <v>2.2499999999999999E-2</v>
      </c>
      <c r="AS122" s="4">
        <v>-0.45</v>
      </c>
      <c r="AT122" s="4">
        <v>-7.0000000000000007E-2</v>
      </c>
      <c r="AU122" s="4">
        <v>-0.19500000000000001</v>
      </c>
      <c r="AV122" s="4">
        <v>-0.1</v>
      </c>
      <c r="AW122" s="4">
        <v>-0.37</v>
      </c>
      <c r="AX122" s="4">
        <v>0</v>
      </c>
      <c r="AY122" s="4">
        <v>0.43</v>
      </c>
      <c r="AZ122" s="4">
        <v>-0.45</v>
      </c>
      <c r="BA122" s="4">
        <v>-0.14599999999999999</v>
      </c>
      <c r="BB122" s="4">
        <v>-0.06</v>
      </c>
      <c r="BC122" s="4">
        <v>-8.5999999999999993E-2</v>
      </c>
      <c r="BD122" s="4">
        <v>-4.3999999999999997E-2</v>
      </c>
      <c r="BE122" s="4">
        <v>-7.3499999999999996E-2</v>
      </c>
      <c r="BF122" s="4">
        <v>-1.4500000000000001E-2</v>
      </c>
      <c r="BG122" s="4">
        <v>-4.9000000000000002E-2</v>
      </c>
      <c r="BH122" s="4">
        <v>-7.4999999999999997E-3</v>
      </c>
      <c r="BI122" s="4">
        <v>-7.2499999999999995E-2</v>
      </c>
      <c r="BJ122" s="4">
        <v>0</v>
      </c>
      <c r="BK122" s="4">
        <v>0.14000000000000001</v>
      </c>
      <c r="BL122" s="4">
        <v>0.14499999999999999</v>
      </c>
      <c r="BM122" s="4">
        <v>0.125</v>
      </c>
      <c r="BN122" s="4">
        <v>0.315</v>
      </c>
      <c r="BO122" s="4">
        <v>2.5000000000000001E-3</v>
      </c>
      <c r="BP122" s="4">
        <v>-0.01</v>
      </c>
      <c r="BQ122" s="4">
        <v>5.0000000000000001E-3</v>
      </c>
      <c r="BR122" s="4">
        <v>-0.01</v>
      </c>
      <c r="BS122" s="4">
        <v>0</v>
      </c>
      <c r="BT122" s="4">
        <v>5.0000000000000001E-3</v>
      </c>
      <c r="BU122" s="4">
        <v>2.5000000000000001E-3</v>
      </c>
      <c r="BV122" s="4">
        <v>0.01</v>
      </c>
      <c r="BW122">
        <v>5.0000000000000001E-3</v>
      </c>
      <c r="BX122">
        <v>0</v>
      </c>
      <c r="BY122">
        <v>0</v>
      </c>
      <c r="BZ122">
        <v>0.03</v>
      </c>
    </row>
    <row r="123" spans="3:78" x14ac:dyDescent="0.25">
      <c r="C123" s="173"/>
      <c r="G123" s="66">
        <f t="shared" si="3"/>
        <v>40817</v>
      </c>
      <c r="H123">
        <v>3.8574999999999999</v>
      </c>
      <c r="I123" s="7">
        <v>0.18</v>
      </c>
      <c r="J123" s="4">
        <v>5.8977961125114199E-2</v>
      </c>
      <c r="K123" s="4">
        <v>-0.13</v>
      </c>
      <c r="L123" s="4">
        <v>-0.15</v>
      </c>
      <c r="M123" s="14">
        <v>-0.09</v>
      </c>
      <c r="N123" s="14">
        <v>-0.13</v>
      </c>
      <c r="O123" s="4">
        <v>-0.09</v>
      </c>
      <c r="P123" s="4">
        <v>-4.3999999999999997E-2</v>
      </c>
      <c r="Q123" s="4">
        <v>-6.4000000000000001E-2</v>
      </c>
      <c r="R123" s="4">
        <v>-0.12</v>
      </c>
      <c r="S123" s="4">
        <v>-0.12</v>
      </c>
      <c r="T123" s="4">
        <v>-0.13</v>
      </c>
      <c r="U123" s="4">
        <v>-6.0749999999999998E-2</v>
      </c>
      <c r="V123" s="4">
        <v>-4.3999999999999997E-2</v>
      </c>
      <c r="W123" s="4">
        <v>0.125</v>
      </c>
      <c r="X123" s="4">
        <v>0.14499999999999999</v>
      </c>
      <c r="Y123" s="4">
        <v>0.04</v>
      </c>
      <c r="Z123" s="4">
        <v>0.5</v>
      </c>
      <c r="AA123" s="4">
        <v>0.14499999999999999</v>
      </c>
      <c r="AB123" s="4">
        <v>0.17499999999999999</v>
      </c>
      <c r="AC123" s="4">
        <v>-1.55E-2</v>
      </c>
      <c r="AD123" s="4">
        <v>-4.9500000000000002E-2</v>
      </c>
      <c r="AE123" s="4">
        <v>8.5000000000000006E-3</v>
      </c>
      <c r="AF123" s="4">
        <v>-8.9999999999999993E-3</v>
      </c>
      <c r="AG123" s="4">
        <v>2.5000000000000001E-3</v>
      </c>
      <c r="AH123" s="4">
        <v>-2.2499999999999999E-2</v>
      </c>
      <c r="AI123" s="4">
        <v>-7.2499999999999995E-2</v>
      </c>
      <c r="AJ123" s="4">
        <v>-5.5E-2</v>
      </c>
      <c r="AK123" s="4">
        <v>-7.7499999999999999E-2</v>
      </c>
      <c r="AL123" s="4">
        <v>-1.4500000000000001E-2</v>
      </c>
      <c r="AM123" s="4">
        <v>-7.1999999999999995E-2</v>
      </c>
      <c r="AN123" s="4">
        <v>-7.7499999999999999E-2</v>
      </c>
      <c r="AO123" s="4">
        <v>-1.7000000000000001E-2</v>
      </c>
      <c r="AP123" s="4">
        <v>2.3E-2</v>
      </c>
      <c r="AQ123" s="4">
        <v>0.4</v>
      </c>
      <c r="AR123" s="4">
        <v>1.2500000000000001E-2</v>
      </c>
      <c r="AS123" s="4">
        <v>-0.45</v>
      </c>
      <c r="AT123" s="4">
        <v>-7.0000000000000007E-2</v>
      </c>
      <c r="AU123" s="4">
        <v>-0.19500000000000001</v>
      </c>
      <c r="AV123" s="4">
        <v>-0.1</v>
      </c>
      <c r="AW123" s="4">
        <v>-0.37</v>
      </c>
      <c r="AX123" s="4">
        <v>0</v>
      </c>
      <c r="AY123" s="4">
        <v>0.43</v>
      </c>
      <c r="AZ123" s="4">
        <v>-0.45</v>
      </c>
      <c r="BA123" s="4">
        <v>-0.13350000000000001</v>
      </c>
      <c r="BB123" s="4">
        <v>-0.06</v>
      </c>
      <c r="BC123" s="4">
        <v>-7.3499999999999996E-2</v>
      </c>
      <c r="BD123" s="4">
        <v>-4.3999999999999997E-2</v>
      </c>
      <c r="BE123" s="4">
        <v>-7.5999999999999998E-2</v>
      </c>
      <c r="BF123" s="4">
        <v>-1.4500000000000001E-2</v>
      </c>
      <c r="BG123" s="4">
        <v>-4.9000000000000002E-2</v>
      </c>
      <c r="BH123" s="4">
        <v>-1.7500000000000002E-2</v>
      </c>
      <c r="BI123" s="4">
        <v>-7.2499999999999995E-2</v>
      </c>
      <c r="BJ123" s="4">
        <v>0</v>
      </c>
      <c r="BK123" s="4">
        <v>0.14000000000000001</v>
      </c>
      <c r="BL123" s="4">
        <v>0.14499999999999999</v>
      </c>
      <c r="BM123" s="4">
        <v>0.125</v>
      </c>
      <c r="BN123" s="4">
        <v>0.36</v>
      </c>
      <c r="BO123" s="4">
        <v>2.5000000000000001E-3</v>
      </c>
      <c r="BP123" s="4">
        <v>-1.4999999999999999E-2</v>
      </c>
      <c r="BQ123" s="4">
        <v>5.0000000000000001E-3</v>
      </c>
      <c r="BR123" s="4">
        <v>-0.01</v>
      </c>
      <c r="BS123" s="4">
        <v>0</v>
      </c>
      <c r="BT123" s="4">
        <v>5.0000000000000001E-3</v>
      </c>
      <c r="BU123" s="4">
        <v>2.5000000000000001E-3</v>
      </c>
      <c r="BV123" s="4">
        <v>0.01</v>
      </c>
      <c r="BW123">
        <v>5.0000000000000001E-3</v>
      </c>
      <c r="BX123">
        <v>0</v>
      </c>
      <c r="BY123">
        <v>0</v>
      </c>
      <c r="BZ123">
        <v>0.03</v>
      </c>
    </row>
    <row r="124" spans="3:78" x14ac:dyDescent="0.25">
      <c r="C124" s="173"/>
      <c r="G124" s="66">
        <f t="shared" si="3"/>
        <v>40848</v>
      </c>
      <c r="H124">
        <v>4.0095000000000001</v>
      </c>
      <c r="I124" s="7">
        <v>0.18</v>
      </c>
      <c r="J124" s="4">
        <v>5.9081459624010797E-2</v>
      </c>
      <c r="K124" s="4">
        <v>-0.13</v>
      </c>
      <c r="L124" s="4">
        <v>-0.15</v>
      </c>
      <c r="M124" s="14">
        <v>-0.01</v>
      </c>
      <c r="N124" s="14">
        <v>-0.13</v>
      </c>
      <c r="O124" s="4">
        <v>0</v>
      </c>
      <c r="P124" s="4">
        <v>-4.3499999999999997E-2</v>
      </c>
      <c r="Q124" s="4">
        <v>-7.85E-2</v>
      </c>
      <c r="R124" s="4">
        <v>-0.12</v>
      </c>
      <c r="S124" s="4">
        <v>-0.12</v>
      </c>
      <c r="T124" s="4">
        <v>-0.13</v>
      </c>
      <c r="U124" s="4">
        <v>-7.8E-2</v>
      </c>
      <c r="V124" s="4">
        <v>-4.3499999999999997E-2</v>
      </c>
      <c r="W124" s="4">
        <v>0.155</v>
      </c>
      <c r="X124" s="4">
        <v>0.17499999999999999</v>
      </c>
      <c r="Y124" s="4">
        <v>0.13</v>
      </c>
      <c r="Z124" s="4">
        <v>0.5</v>
      </c>
      <c r="AA124" s="4">
        <v>0.19500000000000001</v>
      </c>
      <c r="AB124" s="4">
        <v>0.21</v>
      </c>
      <c r="AC124" s="4">
        <v>-1.2999999999999999E-2</v>
      </c>
      <c r="AD124" s="4">
        <v>-3.0499999999999999E-2</v>
      </c>
      <c r="AE124" s="4">
        <v>9.4999999999999998E-3</v>
      </c>
      <c r="AF124" s="4">
        <v>-8.0000000000000002E-3</v>
      </c>
      <c r="AG124" s="4">
        <v>2.5000000000000001E-3</v>
      </c>
      <c r="AH124" s="4">
        <v>-2.2499999999999999E-2</v>
      </c>
      <c r="AI124" s="4">
        <v>-7.4999999999999997E-2</v>
      </c>
      <c r="AJ124" s="4">
        <v>-5.7500000000000002E-2</v>
      </c>
      <c r="AK124" s="4">
        <v>-0.08</v>
      </c>
      <c r="AL124" s="4">
        <v>-1.0999999999999999E-2</v>
      </c>
      <c r="AM124" s="4">
        <v>-6.4000000000000001E-2</v>
      </c>
      <c r="AN124" s="4">
        <v>-0.1125</v>
      </c>
      <c r="AO124" s="4">
        <v>-8.9999989999999998E-3</v>
      </c>
      <c r="AP124" s="4">
        <v>3.1E-2</v>
      </c>
      <c r="AQ124" s="4">
        <v>0.65</v>
      </c>
      <c r="AR124" s="4">
        <v>-2.2499999999999999E-2</v>
      </c>
      <c r="AS124" s="4">
        <v>-0.34</v>
      </c>
      <c r="AT124" s="4">
        <v>-7.0000000000000007E-2</v>
      </c>
      <c r="AU124" s="4">
        <v>-0.13</v>
      </c>
      <c r="AV124" s="4">
        <v>0.248</v>
      </c>
      <c r="AW124" s="4">
        <v>-0.26</v>
      </c>
      <c r="AX124" s="4">
        <v>0</v>
      </c>
      <c r="AY124" s="4">
        <v>0.35</v>
      </c>
      <c r="AZ124" s="4">
        <v>-0.34</v>
      </c>
      <c r="BA124" s="4">
        <v>-0.14099999999999999</v>
      </c>
      <c r="BB124" s="4">
        <v>-0.06</v>
      </c>
      <c r="BC124" s="4">
        <v>-8.1000000000000003E-2</v>
      </c>
      <c r="BD124" s="4">
        <v>-4.3499999999999997E-2</v>
      </c>
      <c r="BE124" s="4">
        <v>-7.0999999999999994E-2</v>
      </c>
      <c r="BF124" s="4">
        <v>-1.6E-2</v>
      </c>
      <c r="BG124" s="4">
        <v>-6.3500000000000001E-2</v>
      </c>
      <c r="BH124" s="4">
        <v>-5.2499999999999998E-2</v>
      </c>
      <c r="BI124" s="4">
        <v>-7.4999999999999997E-2</v>
      </c>
      <c r="BJ124" s="4">
        <v>0</v>
      </c>
      <c r="BK124" s="4">
        <v>0.17</v>
      </c>
      <c r="BL124" s="4">
        <v>0.17499999999999999</v>
      </c>
      <c r="BM124" s="4">
        <v>0.155</v>
      </c>
      <c r="BN124" s="4">
        <v>0.46</v>
      </c>
      <c r="BO124" s="4">
        <v>2.5000000000000001E-3</v>
      </c>
      <c r="BP124" s="4">
        <v>-0.02</v>
      </c>
      <c r="BQ124" s="4">
        <v>5.0000000000000001E-3</v>
      </c>
      <c r="BR124" s="4">
        <v>0</v>
      </c>
      <c r="BS124" s="4">
        <v>0</v>
      </c>
      <c r="BT124" s="4">
        <v>5.0000000000000001E-3</v>
      </c>
      <c r="BU124" s="4">
        <v>5.0000000000000001E-3</v>
      </c>
      <c r="BV124" s="4">
        <v>5.5E-2</v>
      </c>
      <c r="BW124">
        <v>0.02</v>
      </c>
      <c r="BX124">
        <v>0</v>
      </c>
      <c r="BY124">
        <v>0</v>
      </c>
      <c r="BZ124">
        <v>0.03</v>
      </c>
    </row>
    <row r="125" spans="3:78" x14ac:dyDescent="0.25">
      <c r="C125" s="173"/>
      <c r="G125" s="66">
        <f t="shared" si="3"/>
        <v>40878</v>
      </c>
      <c r="H125">
        <v>4.1524999999999999</v>
      </c>
      <c r="I125" s="7">
        <v>0.18</v>
      </c>
      <c r="J125" s="4">
        <v>5.9181619465042502E-2</v>
      </c>
      <c r="K125" s="4">
        <v>-0.13250000000000001</v>
      </c>
      <c r="L125" s="4">
        <v>-0.1525</v>
      </c>
      <c r="M125" s="14">
        <v>-5.0000000000000001E-3</v>
      </c>
      <c r="N125" s="14">
        <v>-0.13</v>
      </c>
      <c r="O125" s="4">
        <v>5.0000000000000001E-3</v>
      </c>
      <c r="P125" s="4">
        <v>-4.3499999999999997E-2</v>
      </c>
      <c r="Q125" s="4">
        <v>-7.85E-2</v>
      </c>
      <c r="R125" s="4">
        <v>-0.1225</v>
      </c>
      <c r="S125" s="4">
        <v>-0.1225</v>
      </c>
      <c r="T125" s="4">
        <v>-0.13250000000000001</v>
      </c>
      <c r="U125" s="4">
        <v>-8.9249999999999996E-2</v>
      </c>
      <c r="V125" s="4">
        <v>-4.3499999999999997E-2</v>
      </c>
      <c r="W125" s="4">
        <v>0.155</v>
      </c>
      <c r="X125" s="4">
        <v>0.17499999999999999</v>
      </c>
      <c r="Y125" s="4">
        <v>0.13</v>
      </c>
      <c r="Z125" s="4">
        <v>0.5</v>
      </c>
      <c r="AA125" s="4">
        <v>0.215</v>
      </c>
      <c r="AB125" s="4">
        <v>0.28999999999999998</v>
      </c>
      <c r="AC125" s="4">
        <v>-1.2999999999999999E-2</v>
      </c>
      <c r="AD125" s="4">
        <v>-3.0499999999999999E-2</v>
      </c>
      <c r="AE125" s="4">
        <v>9.4999999999999998E-3</v>
      </c>
      <c r="AF125" s="4">
        <v>-8.0000000000000002E-3</v>
      </c>
      <c r="AG125" s="4">
        <v>2.5000000000000001E-3</v>
      </c>
      <c r="AH125" s="4">
        <v>-2.2499999999999999E-2</v>
      </c>
      <c r="AI125" s="4">
        <v>-7.4999999999999997E-2</v>
      </c>
      <c r="AJ125" s="4">
        <v>-5.5500000000000001E-2</v>
      </c>
      <c r="AK125" s="4">
        <v>-7.8E-2</v>
      </c>
      <c r="AL125" s="4">
        <v>-8.4999989999999994E-3</v>
      </c>
      <c r="AM125" s="4">
        <v>-6.4000000000000001E-2</v>
      </c>
      <c r="AN125" s="4">
        <v>-0.13500000000000001</v>
      </c>
      <c r="AO125" s="4">
        <v>-8.9999989999999998E-3</v>
      </c>
      <c r="AP125" s="4">
        <v>3.1E-2</v>
      </c>
      <c r="AQ125" s="4">
        <v>0.98</v>
      </c>
      <c r="AR125" s="4">
        <v>-4.4999999999999998E-2</v>
      </c>
      <c r="AS125" s="4">
        <v>-0.34</v>
      </c>
      <c r="AT125" s="4">
        <v>-7.0000000000000007E-2</v>
      </c>
      <c r="AU125" s="4">
        <v>-0.13</v>
      </c>
      <c r="AV125" s="4">
        <v>0.308</v>
      </c>
      <c r="AW125" s="4">
        <v>-0.26</v>
      </c>
      <c r="AX125" s="4">
        <v>0</v>
      </c>
      <c r="AY125" s="4">
        <v>0.35</v>
      </c>
      <c r="AZ125" s="4">
        <v>-0.34</v>
      </c>
      <c r="BA125" s="4">
        <v>-0.16850000000000001</v>
      </c>
      <c r="BB125" s="4">
        <v>-0.06</v>
      </c>
      <c r="BC125" s="4">
        <v>-0.1085</v>
      </c>
      <c r="BD125" s="4">
        <v>-4.3499999999999997E-2</v>
      </c>
      <c r="BE125" s="4">
        <v>-9.8500000000000004E-2</v>
      </c>
      <c r="BF125" s="4">
        <v>-1.35E-2</v>
      </c>
      <c r="BG125" s="4">
        <v>-6.3500000000000001E-2</v>
      </c>
      <c r="BH125" s="4">
        <v>-7.4999999999999997E-2</v>
      </c>
      <c r="BI125" s="4">
        <v>-7.4999999999999997E-2</v>
      </c>
      <c r="BJ125" s="4">
        <v>0</v>
      </c>
      <c r="BK125" s="4">
        <v>0.17</v>
      </c>
      <c r="BL125" s="4">
        <v>0.17499999999999999</v>
      </c>
      <c r="BM125" s="4">
        <v>0.155</v>
      </c>
      <c r="BN125" s="4">
        <v>0.77</v>
      </c>
      <c r="BO125" s="4">
        <v>2.5000000000000001E-3</v>
      </c>
      <c r="BP125" s="4">
        <v>-2.5000000000000001E-2</v>
      </c>
      <c r="BQ125" s="4">
        <v>5.0000000000000001E-3</v>
      </c>
      <c r="BR125" s="4">
        <v>0</v>
      </c>
      <c r="BS125" s="4">
        <v>0</v>
      </c>
      <c r="BT125" s="4">
        <v>5.0000000000000001E-3</v>
      </c>
      <c r="BU125" s="4">
        <v>5.0000000000000001E-3</v>
      </c>
      <c r="BV125" s="4">
        <v>0.25</v>
      </c>
      <c r="BW125">
        <v>0.02</v>
      </c>
      <c r="BX125">
        <v>0</v>
      </c>
      <c r="BY125">
        <v>0</v>
      </c>
      <c r="BZ125">
        <v>0.03</v>
      </c>
    </row>
    <row r="126" spans="3:78" x14ac:dyDescent="0.25">
      <c r="C126" s="173"/>
      <c r="G126" s="66">
        <f t="shared" si="3"/>
        <v>40909</v>
      </c>
      <c r="H126">
        <v>4.2125000000000004</v>
      </c>
      <c r="I126" s="7">
        <v>0.18</v>
      </c>
      <c r="J126" s="4">
        <v>5.9250470698565497E-2</v>
      </c>
      <c r="K126" s="4">
        <v>-0.13500000000000001</v>
      </c>
      <c r="L126" s="4">
        <v>-0.155</v>
      </c>
      <c r="M126" s="14">
        <v>1.4999999999999999E-2</v>
      </c>
      <c r="N126" s="14">
        <v>-0.13</v>
      </c>
      <c r="O126" s="4">
        <v>2.5000000000000001E-2</v>
      </c>
      <c r="P126" s="4">
        <v>-4.3499999999999997E-2</v>
      </c>
      <c r="Q126" s="4">
        <v>-7.85E-2</v>
      </c>
      <c r="R126" s="4">
        <v>-0.125</v>
      </c>
      <c r="S126" s="4">
        <v>-0.125</v>
      </c>
      <c r="T126" s="4">
        <v>-0.13500000000000001</v>
      </c>
      <c r="U126" s="4">
        <v>-9.0499999999999997E-2</v>
      </c>
      <c r="V126" s="4">
        <v>-4.3499999999999997E-2</v>
      </c>
      <c r="W126" s="4">
        <v>0.155</v>
      </c>
      <c r="X126" s="4">
        <v>0.17499999999999999</v>
      </c>
      <c r="Y126" s="4">
        <v>0.13</v>
      </c>
      <c r="Z126" s="4">
        <v>0.5</v>
      </c>
      <c r="AA126" s="4">
        <v>0.23499999999999999</v>
      </c>
      <c r="AB126" s="4">
        <v>0.34</v>
      </c>
      <c r="AC126" s="4">
        <v>-1.0999999999999999E-2</v>
      </c>
      <c r="AD126" s="4">
        <v>-3.0499999999999999E-2</v>
      </c>
      <c r="AE126" s="4">
        <v>9.4999999999999998E-3</v>
      </c>
      <c r="AF126" s="4">
        <v>-8.0000000000000002E-3</v>
      </c>
      <c r="AG126" s="4">
        <v>2.5000000000000001E-3</v>
      </c>
      <c r="AH126" s="4">
        <v>-2.2499999999999999E-2</v>
      </c>
      <c r="AI126" s="4">
        <v>-7.4999999999999997E-2</v>
      </c>
      <c r="AJ126" s="4">
        <v>-5.5500000000000001E-2</v>
      </c>
      <c r="AK126" s="4">
        <v>-7.8E-2</v>
      </c>
      <c r="AL126" s="4">
        <v>-8.4999989999999994E-3</v>
      </c>
      <c r="AM126" s="4">
        <v>-6.4000000000000001E-2</v>
      </c>
      <c r="AN126" s="4">
        <v>-0.13750000000000001</v>
      </c>
      <c r="AO126" s="4">
        <v>-8.9999989999999998E-3</v>
      </c>
      <c r="AP126" s="4">
        <v>3.1E-2</v>
      </c>
      <c r="AQ126" s="4">
        <v>1.6</v>
      </c>
      <c r="AR126" s="4">
        <v>-4.7500000000000001E-2</v>
      </c>
      <c r="AS126" s="4">
        <v>-0.34</v>
      </c>
      <c r="AT126" s="4">
        <v>-7.0000000000000007E-2</v>
      </c>
      <c r="AU126" s="4">
        <v>-0.13</v>
      </c>
      <c r="AV126" s="4">
        <v>0.378</v>
      </c>
      <c r="AW126" s="4">
        <v>-0.26</v>
      </c>
      <c r="AX126" s="4">
        <v>0</v>
      </c>
      <c r="AY126" s="4">
        <v>0.35</v>
      </c>
      <c r="AZ126" s="4">
        <v>-0.34</v>
      </c>
      <c r="BA126" s="4">
        <v>-0.1835</v>
      </c>
      <c r="BB126" s="4">
        <v>-0.06</v>
      </c>
      <c r="BC126" s="4">
        <v>-0.1235</v>
      </c>
      <c r="BD126" s="4">
        <v>-4.3499999999999997E-2</v>
      </c>
      <c r="BE126" s="4">
        <v>-9.9000000000000005E-2</v>
      </c>
      <c r="BF126" s="4">
        <v>-1.35E-2</v>
      </c>
      <c r="BG126" s="4">
        <v>-6.3500000000000001E-2</v>
      </c>
      <c r="BH126" s="4">
        <v>-7.7499999999999999E-2</v>
      </c>
      <c r="BI126" s="4">
        <v>-7.4999999999999997E-2</v>
      </c>
      <c r="BJ126" s="4">
        <v>0</v>
      </c>
      <c r="BK126" s="4">
        <v>0.17</v>
      </c>
      <c r="BL126" s="4">
        <v>0.17499999999999999</v>
      </c>
      <c r="BM126" s="4">
        <v>0.155</v>
      </c>
      <c r="BN126" s="4">
        <v>1.04</v>
      </c>
      <c r="BO126" s="4">
        <v>2.5000000000000001E-3</v>
      </c>
      <c r="BP126" s="4">
        <v>-2.5000000000000001E-2</v>
      </c>
      <c r="BQ126" s="4">
        <v>5.0000000000000001E-3</v>
      </c>
      <c r="BR126" s="4">
        <v>0</v>
      </c>
      <c r="BS126" s="4">
        <v>0</v>
      </c>
      <c r="BT126" s="4">
        <v>5.0000000000000001E-3</v>
      </c>
      <c r="BU126" s="4">
        <v>5.0000000000000001E-3</v>
      </c>
      <c r="BV126" s="4">
        <v>0.45</v>
      </c>
      <c r="BW126">
        <v>0.02</v>
      </c>
      <c r="BX126">
        <v>0</v>
      </c>
      <c r="BY126">
        <v>0</v>
      </c>
      <c r="BZ126">
        <v>0.03</v>
      </c>
    </row>
    <row r="127" spans="3:78" x14ac:dyDescent="0.25">
      <c r="C127" s="173"/>
      <c r="G127" s="66">
        <f t="shared" si="3"/>
        <v>40940</v>
      </c>
      <c r="H127">
        <v>4.1275000000000004</v>
      </c>
      <c r="I127" s="7">
        <v>0.17499999999999999</v>
      </c>
      <c r="J127" s="4">
        <v>5.9294298903287398E-2</v>
      </c>
      <c r="K127" s="4">
        <v>-0.1275</v>
      </c>
      <c r="L127" s="4">
        <v>-0.14749999999999999</v>
      </c>
      <c r="M127" s="14">
        <v>0.01</v>
      </c>
      <c r="N127" s="14">
        <v>-0.13</v>
      </c>
      <c r="O127" s="4">
        <v>0.02</v>
      </c>
      <c r="P127" s="4">
        <v>-4.3499999999999997E-2</v>
      </c>
      <c r="Q127" s="4">
        <v>-7.85E-2</v>
      </c>
      <c r="R127" s="4">
        <v>-0.11749999999999999</v>
      </c>
      <c r="S127" s="4">
        <v>-0.11749999999999999</v>
      </c>
      <c r="T127" s="4">
        <v>-0.1275</v>
      </c>
      <c r="U127" s="4">
        <v>-8.1750000000000003E-2</v>
      </c>
      <c r="V127" s="4">
        <v>-4.3499999999999997E-2</v>
      </c>
      <c r="W127" s="4">
        <v>0.155</v>
      </c>
      <c r="X127" s="4">
        <v>0.17499999999999999</v>
      </c>
      <c r="Y127" s="4">
        <v>0.13</v>
      </c>
      <c r="Z127" s="4">
        <v>0.5</v>
      </c>
      <c r="AA127" s="4">
        <v>0.23499999999999999</v>
      </c>
      <c r="AB127" s="4">
        <v>0.34</v>
      </c>
      <c r="AC127" s="4">
        <v>-1.0999999999999999E-2</v>
      </c>
      <c r="AD127" s="4">
        <v>-3.0499999999999999E-2</v>
      </c>
      <c r="AE127" s="4">
        <v>9.4999999999999998E-3</v>
      </c>
      <c r="AF127" s="4">
        <v>-8.0000000000000002E-3</v>
      </c>
      <c r="AG127" s="4">
        <v>2.5000000000000001E-3</v>
      </c>
      <c r="AH127" s="4">
        <v>-2.2499999999999999E-2</v>
      </c>
      <c r="AI127" s="4">
        <v>-7.4999999999999997E-2</v>
      </c>
      <c r="AJ127" s="4">
        <v>-5.5500000000000001E-2</v>
      </c>
      <c r="AK127" s="4">
        <v>-7.8E-2</v>
      </c>
      <c r="AL127" s="4">
        <v>-8.4999989999999994E-3</v>
      </c>
      <c r="AM127" s="4">
        <v>-6.4000000000000001E-2</v>
      </c>
      <c r="AN127" s="4">
        <v>-0.12</v>
      </c>
      <c r="AO127" s="4">
        <v>-8.9999989999999998E-3</v>
      </c>
      <c r="AP127" s="4">
        <v>3.1E-2</v>
      </c>
      <c r="AQ127" s="4">
        <v>1.6</v>
      </c>
      <c r="AR127" s="4">
        <v>-0.03</v>
      </c>
      <c r="AS127" s="4">
        <v>-0.34</v>
      </c>
      <c r="AT127" s="4">
        <v>-7.0000000000000007E-2</v>
      </c>
      <c r="AU127" s="4">
        <v>-0.13</v>
      </c>
      <c r="AV127" s="4">
        <v>0.248</v>
      </c>
      <c r="AW127" s="4">
        <v>-0.26</v>
      </c>
      <c r="AX127" s="4">
        <v>0</v>
      </c>
      <c r="AY127" s="4">
        <v>0.35</v>
      </c>
      <c r="AZ127" s="4">
        <v>-0.34</v>
      </c>
      <c r="BA127" s="4">
        <v>-0.17349999999999999</v>
      </c>
      <c r="BB127" s="4">
        <v>-0.06</v>
      </c>
      <c r="BC127" s="4">
        <v>-0.1135</v>
      </c>
      <c r="BD127" s="4">
        <v>-4.3499999999999997E-2</v>
      </c>
      <c r="BE127" s="4">
        <v>-9.9000000000000005E-2</v>
      </c>
      <c r="BF127" s="4">
        <v>-1.35E-2</v>
      </c>
      <c r="BG127" s="4">
        <v>-6.3500000000000001E-2</v>
      </c>
      <c r="BH127" s="4">
        <v>-0.06</v>
      </c>
      <c r="BI127" s="4">
        <v>-7.4999999999999997E-2</v>
      </c>
      <c r="BJ127" s="4">
        <v>0</v>
      </c>
      <c r="BK127" s="4">
        <v>0.17</v>
      </c>
      <c r="BL127" s="4">
        <v>0.17499999999999999</v>
      </c>
      <c r="BM127" s="4">
        <v>0.155</v>
      </c>
      <c r="BN127" s="4">
        <v>1.04</v>
      </c>
      <c r="BO127" s="4">
        <v>2.5000000000000001E-3</v>
      </c>
      <c r="BP127" s="4">
        <v>-2.5000000000000001E-2</v>
      </c>
      <c r="BQ127" s="4">
        <v>5.0000000000000001E-3</v>
      </c>
      <c r="BR127" s="4">
        <v>0</v>
      </c>
      <c r="BS127" s="4">
        <v>0</v>
      </c>
      <c r="BT127" s="4">
        <v>5.0000000000000001E-3</v>
      </c>
      <c r="BU127" s="4">
        <v>5.0000000000000001E-3</v>
      </c>
      <c r="BV127" s="4">
        <v>0.45</v>
      </c>
      <c r="BW127">
        <v>0.02</v>
      </c>
      <c r="BX127">
        <v>0</v>
      </c>
      <c r="BY127">
        <v>0</v>
      </c>
      <c r="BZ127">
        <v>0.03</v>
      </c>
    </row>
    <row r="128" spans="3:78" x14ac:dyDescent="0.25">
      <c r="C128" s="173"/>
      <c r="G128" s="66">
        <f t="shared" si="3"/>
        <v>40969</v>
      </c>
      <c r="H128">
        <v>3.9975000000000001</v>
      </c>
      <c r="I128" s="7">
        <v>0.17</v>
      </c>
      <c r="J128" s="4">
        <v>5.9335299482475602E-2</v>
      </c>
      <c r="K128" s="4">
        <v>-0.125</v>
      </c>
      <c r="L128" s="4">
        <v>-0.14499999999999999</v>
      </c>
      <c r="M128" s="14">
        <v>-0.01</v>
      </c>
      <c r="N128" s="14">
        <v>-0.13</v>
      </c>
      <c r="O128" s="4">
        <v>0</v>
      </c>
      <c r="P128" s="4">
        <v>-4.3499999999999997E-2</v>
      </c>
      <c r="Q128" s="4">
        <v>-7.85E-2</v>
      </c>
      <c r="R128" s="4">
        <v>-0.115</v>
      </c>
      <c r="S128" s="4">
        <v>-0.115</v>
      </c>
      <c r="T128" s="4">
        <v>-0.125</v>
      </c>
      <c r="U128" s="4">
        <v>-7.5499999999999998E-2</v>
      </c>
      <c r="V128" s="4">
        <v>-4.3499999999999997E-2</v>
      </c>
      <c r="W128" s="4">
        <v>0.155</v>
      </c>
      <c r="X128" s="4">
        <v>0.17499999999999999</v>
      </c>
      <c r="Y128" s="4">
        <v>0.13</v>
      </c>
      <c r="Z128" s="4">
        <v>0.5</v>
      </c>
      <c r="AA128" s="4">
        <v>0.19500000000000001</v>
      </c>
      <c r="AB128" s="4">
        <v>0.28999999999999998</v>
      </c>
      <c r="AC128" s="4">
        <v>-1.0999999999999999E-2</v>
      </c>
      <c r="AD128" s="4">
        <v>-3.0499999999999999E-2</v>
      </c>
      <c r="AE128" s="4">
        <v>1.7000000000000001E-2</v>
      </c>
      <c r="AF128" s="4">
        <v>4.9999999999999697E-4</v>
      </c>
      <c r="AG128" s="4">
        <v>2.5000000000000001E-3</v>
      </c>
      <c r="AH128" s="4">
        <v>-2.2499999999999999E-2</v>
      </c>
      <c r="AI128" s="4">
        <v>-7.4999999999999997E-2</v>
      </c>
      <c r="AJ128" s="4">
        <v>-5.5500000000000001E-2</v>
      </c>
      <c r="AK128" s="4">
        <v>-7.8E-2</v>
      </c>
      <c r="AL128" s="4">
        <v>-8.4999989999999994E-3</v>
      </c>
      <c r="AM128" s="4">
        <v>-6.4000000000000001E-2</v>
      </c>
      <c r="AN128" s="4">
        <v>-0.1075</v>
      </c>
      <c r="AO128" s="4">
        <v>-8.9999989999999998E-3</v>
      </c>
      <c r="AP128" s="4">
        <v>3.1E-2</v>
      </c>
      <c r="AQ128" s="4">
        <v>0.64</v>
      </c>
      <c r="AR128" s="4">
        <v>-1.7500000000000002E-2</v>
      </c>
      <c r="AS128" s="4">
        <v>-0.34</v>
      </c>
      <c r="AT128" s="4">
        <v>-7.0000000000000007E-2</v>
      </c>
      <c r="AU128" s="4">
        <v>-0.13</v>
      </c>
      <c r="AV128" s="4">
        <v>6.8000000000000005E-2</v>
      </c>
      <c r="AW128" s="4">
        <v>-0.26</v>
      </c>
      <c r="AX128" s="4">
        <v>0</v>
      </c>
      <c r="AY128" s="4">
        <v>0.35</v>
      </c>
      <c r="AZ128" s="4">
        <v>-0.34</v>
      </c>
      <c r="BA128" s="4">
        <v>-0.16350000000000001</v>
      </c>
      <c r="BB128" s="4">
        <v>-0.06</v>
      </c>
      <c r="BC128" s="4">
        <v>-0.10349999999999999</v>
      </c>
      <c r="BD128" s="4">
        <v>-4.3499999999999997E-2</v>
      </c>
      <c r="BE128" s="4">
        <v>-9.9000000000000005E-2</v>
      </c>
      <c r="BF128" s="4">
        <v>-1.35E-2</v>
      </c>
      <c r="BG128" s="4">
        <v>-6.3500000000000001E-2</v>
      </c>
      <c r="BH128" s="4">
        <v>-4.7500000000000001E-2</v>
      </c>
      <c r="BI128" s="4">
        <v>-7.4999999999999997E-2</v>
      </c>
      <c r="BJ128" s="4">
        <v>0</v>
      </c>
      <c r="BK128" s="4">
        <v>0.17</v>
      </c>
      <c r="BL128" s="4">
        <v>0.17499999999999999</v>
      </c>
      <c r="BM128" s="4">
        <v>0.155</v>
      </c>
      <c r="BN128" s="4">
        <v>0.54</v>
      </c>
      <c r="BO128" s="4">
        <v>2.5000000000000001E-3</v>
      </c>
      <c r="BP128" s="4">
        <v>-0.02</v>
      </c>
      <c r="BQ128" s="4">
        <v>5.0000000000000001E-3</v>
      </c>
      <c r="BR128" s="4">
        <v>0</v>
      </c>
      <c r="BS128" s="4">
        <v>0</v>
      </c>
      <c r="BT128" s="4">
        <v>5.0000000000000001E-3</v>
      </c>
      <c r="BU128" s="4">
        <v>5.0000000000000001E-3</v>
      </c>
      <c r="BV128" s="4">
        <v>0.1</v>
      </c>
      <c r="BW128">
        <v>0.02</v>
      </c>
      <c r="BX128">
        <v>0</v>
      </c>
      <c r="BY128">
        <v>0</v>
      </c>
      <c r="BZ128">
        <v>0.03</v>
      </c>
    </row>
    <row r="129" spans="3:78" x14ac:dyDescent="0.25">
      <c r="C129" s="173"/>
      <c r="G129" s="66">
        <f t="shared" si="3"/>
        <v>41000</v>
      </c>
      <c r="H129">
        <v>3.8125</v>
      </c>
      <c r="I129" s="7">
        <v>0.17</v>
      </c>
      <c r="J129" s="4">
        <v>5.9379127688433002E-2</v>
      </c>
      <c r="K129" s="4">
        <v>-0.13</v>
      </c>
      <c r="L129" s="4">
        <v>-0.15</v>
      </c>
      <c r="M129" s="14">
        <v>-0.09</v>
      </c>
      <c r="N129" s="14">
        <v>-0.13</v>
      </c>
      <c r="O129" s="4">
        <v>-0.09</v>
      </c>
      <c r="P129" s="4">
        <v>-4.1000000000000002E-2</v>
      </c>
      <c r="Q129" s="4">
        <v>-6.0999999999999999E-2</v>
      </c>
      <c r="R129" s="4">
        <v>-0.12</v>
      </c>
      <c r="S129" s="4">
        <v>-0.12</v>
      </c>
      <c r="T129" s="4">
        <v>-0.13</v>
      </c>
      <c r="U129" s="4">
        <v>-5.5500000000000001E-2</v>
      </c>
      <c r="V129" s="4">
        <v>-4.1000000000000002E-2</v>
      </c>
      <c r="W129" s="4">
        <v>0.125</v>
      </c>
      <c r="X129" s="4">
        <v>0.14499999999999999</v>
      </c>
      <c r="Y129" s="4">
        <v>0.04</v>
      </c>
      <c r="Z129" s="4">
        <v>0.5</v>
      </c>
      <c r="AA129" s="4">
        <v>0.14499999999999999</v>
      </c>
      <c r="AB129" s="4">
        <v>0.19500000000000001</v>
      </c>
      <c r="AC129" s="4">
        <v>-1.35E-2</v>
      </c>
      <c r="AD129" s="4">
        <v>-4.5499999999999999E-2</v>
      </c>
      <c r="AE129" s="4">
        <v>1.7000000000000001E-2</v>
      </c>
      <c r="AF129" s="4">
        <v>4.9999999999999697E-4</v>
      </c>
      <c r="AG129" s="4">
        <v>2.5000000000000001E-3</v>
      </c>
      <c r="AH129" s="4">
        <v>-2.2499999999999999E-2</v>
      </c>
      <c r="AI129" s="4">
        <v>-7.2499999999999995E-2</v>
      </c>
      <c r="AJ129" s="4">
        <v>-5.2999999999999999E-2</v>
      </c>
      <c r="AK129" s="4">
        <v>-7.5499999999999998E-2</v>
      </c>
      <c r="AL129" s="4">
        <v>-1.35E-2</v>
      </c>
      <c r="AM129" s="4">
        <v>-7.1999999999999995E-2</v>
      </c>
      <c r="AN129" s="4">
        <v>-7.0000000000000007E-2</v>
      </c>
      <c r="AO129" s="4">
        <v>-1.7000000000000001E-2</v>
      </c>
      <c r="AP129" s="4">
        <v>2.3E-2</v>
      </c>
      <c r="AQ129" s="4">
        <v>0.38</v>
      </c>
      <c r="AR129" s="4">
        <v>0.02</v>
      </c>
      <c r="AS129" s="4">
        <v>-0.45</v>
      </c>
      <c r="AT129" s="4">
        <v>-7.0000000000000007E-2</v>
      </c>
      <c r="AU129" s="4">
        <v>-0.19500000000000001</v>
      </c>
      <c r="AV129" s="4">
        <v>-0.25</v>
      </c>
      <c r="AW129" s="4">
        <v>-0.37</v>
      </c>
      <c r="AX129" s="4">
        <v>0</v>
      </c>
      <c r="AY129" s="4">
        <v>0.43</v>
      </c>
      <c r="AZ129" s="4">
        <v>-0.45</v>
      </c>
      <c r="BA129" s="4">
        <v>-0.20399999999999999</v>
      </c>
      <c r="BB129" s="4">
        <v>-0.06</v>
      </c>
      <c r="BC129" s="4">
        <v>-0.14399999999999999</v>
      </c>
      <c r="BD129" s="4">
        <v>-4.1000000000000002E-2</v>
      </c>
      <c r="BE129" s="4">
        <v>-0.1215</v>
      </c>
      <c r="BF129" s="4">
        <v>-1.35E-2</v>
      </c>
      <c r="BG129" s="4">
        <v>-4.5999999999999999E-2</v>
      </c>
      <c r="BH129" s="4">
        <v>-0.01</v>
      </c>
      <c r="BI129" s="4">
        <v>-7.2499999999999995E-2</v>
      </c>
      <c r="BJ129" s="4">
        <v>0</v>
      </c>
      <c r="BK129" s="4">
        <v>0.14000000000000001</v>
      </c>
      <c r="BL129" s="4">
        <v>0.14499999999999999</v>
      </c>
      <c r="BM129" s="4">
        <v>0.125</v>
      </c>
      <c r="BN129" s="4">
        <v>0.36</v>
      </c>
      <c r="BO129" s="4">
        <v>2.5000000000000001E-3</v>
      </c>
      <c r="BP129" s="4">
        <v>-1.4999999999999999E-2</v>
      </c>
      <c r="BQ129" s="4">
        <v>5.0000000000000001E-3</v>
      </c>
      <c r="BR129" s="4">
        <v>-0.01</v>
      </c>
      <c r="BS129" s="4">
        <v>0</v>
      </c>
      <c r="BT129" s="4">
        <v>5.0000000000000001E-3</v>
      </c>
      <c r="BU129" s="4">
        <v>2.5000000000000001E-3</v>
      </c>
      <c r="BV129" s="4">
        <v>0.02</v>
      </c>
      <c r="BW129">
        <v>5.0000000000000001E-3</v>
      </c>
      <c r="BX129">
        <v>0</v>
      </c>
      <c r="BY129">
        <v>0</v>
      </c>
      <c r="BZ129">
        <v>0.03</v>
      </c>
    </row>
    <row r="130" spans="3:78" x14ac:dyDescent="0.25">
      <c r="C130" s="173"/>
      <c r="G130" s="66">
        <f t="shared" si="3"/>
        <v>41030</v>
      </c>
      <c r="H130">
        <v>3.8075000000000001</v>
      </c>
      <c r="I130" s="7">
        <v>0.17</v>
      </c>
      <c r="J130" s="4">
        <v>5.9421542081902902E-2</v>
      </c>
      <c r="K130" s="4">
        <v>-0.13</v>
      </c>
      <c r="L130" s="4">
        <v>-0.15</v>
      </c>
      <c r="M130" s="14">
        <v>-0.09</v>
      </c>
      <c r="N130" s="14">
        <v>-0.13</v>
      </c>
      <c r="O130" s="4">
        <v>-0.09</v>
      </c>
      <c r="P130" s="4">
        <v>-4.1000000000000002E-2</v>
      </c>
      <c r="Q130" s="4">
        <v>-6.0999999999999999E-2</v>
      </c>
      <c r="R130" s="4">
        <v>-0.12</v>
      </c>
      <c r="S130" s="4">
        <v>-0.12</v>
      </c>
      <c r="T130" s="4">
        <v>-0.13</v>
      </c>
      <c r="U130" s="4">
        <v>-5.5500000000000001E-2</v>
      </c>
      <c r="V130" s="4">
        <v>-4.1000000000000002E-2</v>
      </c>
      <c r="W130" s="4">
        <v>0.125</v>
      </c>
      <c r="X130" s="4">
        <v>0.14499999999999999</v>
      </c>
      <c r="Y130" s="4">
        <v>0.04</v>
      </c>
      <c r="Z130" s="4">
        <v>0.5</v>
      </c>
      <c r="AA130" s="4">
        <v>0.125</v>
      </c>
      <c r="AB130" s="4">
        <v>0.13500000000000001</v>
      </c>
      <c r="AC130" s="4">
        <v>-1.35E-2</v>
      </c>
      <c r="AD130" s="4">
        <v>-4.5499999999999999E-2</v>
      </c>
      <c r="AE130" s="4">
        <v>1.95E-2</v>
      </c>
      <c r="AF130" s="4">
        <v>2E-3</v>
      </c>
      <c r="AG130" s="4">
        <v>2.5000000000000001E-3</v>
      </c>
      <c r="AH130" s="4">
        <v>-2.2499999999999999E-2</v>
      </c>
      <c r="AI130" s="4">
        <v>-7.2499999999999995E-2</v>
      </c>
      <c r="AJ130" s="4">
        <v>-5.2999999999999999E-2</v>
      </c>
      <c r="AK130" s="4">
        <v>-7.5499999999999998E-2</v>
      </c>
      <c r="AL130" s="4">
        <v>-1.35E-2</v>
      </c>
      <c r="AM130" s="4">
        <v>-7.1999999999999995E-2</v>
      </c>
      <c r="AN130" s="4">
        <v>-7.0000000000000007E-2</v>
      </c>
      <c r="AO130" s="4">
        <v>-1.7000000000000001E-2</v>
      </c>
      <c r="AP130" s="4">
        <v>2.3E-2</v>
      </c>
      <c r="AQ130" s="4">
        <v>0.33</v>
      </c>
      <c r="AR130" s="4">
        <v>0.02</v>
      </c>
      <c r="AS130" s="4">
        <v>-0.45</v>
      </c>
      <c r="AT130" s="4">
        <v>-7.0000000000000007E-2</v>
      </c>
      <c r="AU130" s="4">
        <v>-0.19500000000000001</v>
      </c>
      <c r="AV130" s="4">
        <v>-0.1</v>
      </c>
      <c r="AW130" s="4">
        <v>-0.37</v>
      </c>
      <c r="AX130" s="4">
        <v>0</v>
      </c>
      <c r="AY130" s="4">
        <v>0.43</v>
      </c>
      <c r="AZ130" s="4">
        <v>-0.45</v>
      </c>
      <c r="BA130" s="4">
        <v>-0.18149999999999999</v>
      </c>
      <c r="BB130" s="4">
        <v>-0.06</v>
      </c>
      <c r="BC130" s="4">
        <v>-0.1215</v>
      </c>
      <c r="BD130" s="4">
        <v>-4.1000000000000002E-2</v>
      </c>
      <c r="BE130" s="4">
        <v>-0.114</v>
      </c>
      <c r="BF130" s="4">
        <v>-1.35E-2</v>
      </c>
      <c r="BG130" s="4">
        <v>-4.5999999999999999E-2</v>
      </c>
      <c r="BH130" s="4">
        <v>-0.01</v>
      </c>
      <c r="BI130" s="4">
        <v>-7.2499999999999995E-2</v>
      </c>
      <c r="BJ130" s="4">
        <v>0</v>
      </c>
      <c r="BK130" s="4">
        <v>0.14000000000000001</v>
      </c>
      <c r="BL130" s="4">
        <v>0.14499999999999999</v>
      </c>
      <c r="BM130" s="4">
        <v>0.125</v>
      </c>
      <c r="BN130" s="4">
        <v>0.32500000000000001</v>
      </c>
      <c r="BO130" s="4">
        <v>2.5000000000000001E-3</v>
      </c>
      <c r="BP130" s="4">
        <v>-1.4999999999999999E-2</v>
      </c>
      <c r="BQ130" s="4">
        <v>5.0000000000000001E-3</v>
      </c>
      <c r="BR130" s="4">
        <v>-0.01</v>
      </c>
      <c r="BS130" s="4">
        <v>0</v>
      </c>
      <c r="BT130" s="4">
        <v>5.0000000000000001E-3</v>
      </c>
      <c r="BU130" s="4">
        <v>2.5000000000000001E-3</v>
      </c>
      <c r="BV130" s="4">
        <v>0.02</v>
      </c>
      <c r="BW130">
        <v>5.0000000000000001E-3</v>
      </c>
      <c r="BX130">
        <v>0</v>
      </c>
      <c r="BY130">
        <v>0</v>
      </c>
      <c r="BZ130">
        <v>0.03</v>
      </c>
    </row>
    <row r="131" spans="3:78" x14ac:dyDescent="0.25">
      <c r="C131" s="173"/>
      <c r="G131" s="66">
        <f t="shared" si="3"/>
        <v>41061</v>
      </c>
      <c r="H131">
        <v>3.8424999999999998</v>
      </c>
      <c r="I131" s="7">
        <v>0.17</v>
      </c>
      <c r="J131" s="4">
        <v>5.9465370289116602E-2</v>
      </c>
      <c r="K131" s="4">
        <v>-0.13</v>
      </c>
      <c r="L131" s="4">
        <v>-0.15</v>
      </c>
      <c r="M131" s="14">
        <v>-0.09</v>
      </c>
      <c r="N131" s="14">
        <v>-0.13</v>
      </c>
      <c r="O131" s="4">
        <v>-0.09</v>
      </c>
      <c r="P131" s="4">
        <v>-4.1000000000000002E-2</v>
      </c>
      <c r="Q131" s="4">
        <v>-6.0999999999999999E-2</v>
      </c>
      <c r="R131" s="4">
        <v>-0.12</v>
      </c>
      <c r="S131" s="4">
        <v>-0.12</v>
      </c>
      <c r="T131" s="4">
        <v>-0.13</v>
      </c>
      <c r="U131" s="4">
        <v>-5.2999999999999999E-2</v>
      </c>
      <c r="V131" s="4">
        <v>-4.1000000000000002E-2</v>
      </c>
      <c r="W131" s="4">
        <v>0.125</v>
      </c>
      <c r="X131" s="4">
        <v>0.14499999999999999</v>
      </c>
      <c r="Y131" s="4">
        <v>0.04</v>
      </c>
      <c r="Z131" s="4">
        <v>0.5</v>
      </c>
      <c r="AA131" s="4">
        <v>0.14499999999999999</v>
      </c>
      <c r="AB131" s="4">
        <v>0.16500000000000001</v>
      </c>
      <c r="AC131" s="4">
        <v>-1.35E-2</v>
      </c>
      <c r="AD131" s="4">
        <v>-4.2999999999999997E-2</v>
      </c>
      <c r="AE131" s="4">
        <v>1.95E-2</v>
      </c>
      <c r="AF131" s="4">
        <v>2E-3</v>
      </c>
      <c r="AG131" s="4">
        <v>2.5000000000000001E-3</v>
      </c>
      <c r="AH131" s="4">
        <v>-2.2499999999999999E-2</v>
      </c>
      <c r="AI131" s="4">
        <v>-7.2499999999999995E-2</v>
      </c>
      <c r="AJ131" s="4">
        <v>-5.2999999999999999E-2</v>
      </c>
      <c r="AK131" s="4">
        <v>-7.5499999999999998E-2</v>
      </c>
      <c r="AL131" s="4">
        <v>-1.35E-2</v>
      </c>
      <c r="AM131" s="4">
        <v>-7.1999999999999995E-2</v>
      </c>
      <c r="AN131" s="4">
        <v>-6.5000000000000002E-2</v>
      </c>
      <c r="AO131" s="4">
        <v>-1.7000000000000001E-2</v>
      </c>
      <c r="AP131" s="4">
        <v>2.3E-2</v>
      </c>
      <c r="AQ131" s="4">
        <v>0.37</v>
      </c>
      <c r="AR131" s="4">
        <v>2.5000000000000001E-2</v>
      </c>
      <c r="AS131" s="4">
        <v>-0.45</v>
      </c>
      <c r="AT131" s="4">
        <v>-7.0000000000000007E-2</v>
      </c>
      <c r="AU131" s="4">
        <v>-0.19500000000000001</v>
      </c>
      <c r="AV131" s="4">
        <v>-0.1</v>
      </c>
      <c r="AW131" s="4">
        <v>-0.37</v>
      </c>
      <c r="AX131" s="4">
        <v>0</v>
      </c>
      <c r="AY131" s="4">
        <v>0.43</v>
      </c>
      <c r="AZ131" s="4">
        <v>-0.45</v>
      </c>
      <c r="BA131" s="4">
        <v>-0.129</v>
      </c>
      <c r="BB131" s="4">
        <v>-0.06</v>
      </c>
      <c r="BC131" s="4">
        <v>-6.9000000000000006E-2</v>
      </c>
      <c r="BD131" s="4">
        <v>-4.1000000000000002E-2</v>
      </c>
      <c r="BE131" s="4">
        <v>-7.1499999999999994E-2</v>
      </c>
      <c r="BF131" s="4">
        <v>-1.35E-2</v>
      </c>
      <c r="BG131" s="4">
        <v>-4.5999999999999999E-2</v>
      </c>
      <c r="BH131" s="4">
        <v>-5.0000000000000001E-3</v>
      </c>
      <c r="BI131" s="4">
        <v>-7.2499999999999995E-2</v>
      </c>
      <c r="BJ131" s="4">
        <v>0</v>
      </c>
      <c r="BK131" s="4">
        <v>0.14000000000000001</v>
      </c>
      <c r="BL131" s="4">
        <v>0.14499999999999999</v>
      </c>
      <c r="BM131" s="4">
        <v>0.125</v>
      </c>
      <c r="BN131" s="4">
        <v>0.33500000000000002</v>
      </c>
      <c r="BO131" s="4">
        <v>2.5000000000000001E-3</v>
      </c>
      <c r="BP131" s="4">
        <v>-1.4999999999999999E-2</v>
      </c>
      <c r="BQ131" s="4">
        <v>5.0000000000000001E-3</v>
      </c>
      <c r="BR131" s="4">
        <v>-0.01</v>
      </c>
      <c r="BS131" s="4">
        <v>0</v>
      </c>
      <c r="BT131" s="4">
        <v>5.0000000000000001E-3</v>
      </c>
      <c r="BU131" s="4">
        <v>2.5000000000000001E-3</v>
      </c>
      <c r="BV131" s="4">
        <v>3.5000000000000003E-2</v>
      </c>
      <c r="BW131">
        <v>5.0000000000000001E-3</v>
      </c>
      <c r="BX131">
        <v>0</v>
      </c>
      <c r="BY131">
        <v>0</v>
      </c>
      <c r="BZ131">
        <v>0.03</v>
      </c>
    </row>
    <row r="132" spans="3:78" x14ac:dyDescent="0.25">
      <c r="C132" s="173"/>
      <c r="G132" s="66">
        <f t="shared" si="3"/>
        <v>41091</v>
      </c>
      <c r="H132">
        <v>3.8824999999999998</v>
      </c>
      <c r="I132" s="7">
        <v>0.17</v>
      </c>
      <c r="J132" s="4">
        <v>5.9507784683801898E-2</v>
      </c>
      <c r="K132" s="4">
        <v>-0.13</v>
      </c>
      <c r="L132" s="4">
        <v>-0.15</v>
      </c>
      <c r="M132" s="14">
        <v>-0.09</v>
      </c>
      <c r="N132" s="14">
        <v>-0.13</v>
      </c>
      <c r="O132" s="4">
        <v>-0.09</v>
      </c>
      <c r="P132" s="4">
        <v>-4.1000000000000002E-2</v>
      </c>
      <c r="Q132" s="4">
        <v>-6.0999999999999999E-2</v>
      </c>
      <c r="R132" s="4">
        <v>-0.12</v>
      </c>
      <c r="S132" s="4">
        <v>-0.12</v>
      </c>
      <c r="T132" s="4">
        <v>-0.13</v>
      </c>
      <c r="U132" s="4">
        <v>-5.1749999999999997E-2</v>
      </c>
      <c r="V132" s="4">
        <v>-4.1000000000000002E-2</v>
      </c>
      <c r="W132" s="4">
        <v>0.125</v>
      </c>
      <c r="X132" s="4">
        <v>0.14499999999999999</v>
      </c>
      <c r="Y132" s="4">
        <v>0.04</v>
      </c>
      <c r="Z132" s="4">
        <v>0.5</v>
      </c>
      <c r="AA132" s="4">
        <v>0.15</v>
      </c>
      <c r="AB132" s="4">
        <v>0.20499999999999999</v>
      </c>
      <c r="AC132" s="4">
        <v>-1.35E-2</v>
      </c>
      <c r="AD132" s="4">
        <v>-4.2999999999999997E-2</v>
      </c>
      <c r="AE132" s="4">
        <v>1.95E-2</v>
      </c>
      <c r="AF132" s="4">
        <v>2E-3</v>
      </c>
      <c r="AG132" s="4">
        <v>2.5000000000000001E-3</v>
      </c>
      <c r="AH132" s="4">
        <v>-2.2499999999999999E-2</v>
      </c>
      <c r="AI132" s="4">
        <v>-7.2499999999999995E-2</v>
      </c>
      <c r="AJ132" s="4">
        <v>-5.2999999999999999E-2</v>
      </c>
      <c r="AK132" s="4">
        <v>-7.5499999999999998E-2</v>
      </c>
      <c r="AL132" s="4">
        <v>-1.35E-2</v>
      </c>
      <c r="AM132" s="4">
        <v>-7.1999999999999995E-2</v>
      </c>
      <c r="AN132" s="4">
        <v>-6.25E-2</v>
      </c>
      <c r="AO132" s="4">
        <v>-1.7000000000000001E-2</v>
      </c>
      <c r="AP132" s="4">
        <v>2.3E-2</v>
      </c>
      <c r="AQ132" s="4">
        <v>0.41</v>
      </c>
      <c r="AR132" s="4">
        <v>2.75E-2</v>
      </c>
      <c r="AS132" s="4">
        <v>-0.45</v>
      </c>
      <c r="AT132" s="4">
        <v>-7.0000000000000007E-2</v>
      </c>
      <c r="AU132" s="4">
        <v>-0.19500000000000001</v>
      </c>
      <c r="AV132" s="4">
        <v>-0.1</v>
      </c>
      <c r="AW132" s="4">
        <v>-0.37</v>
      </c>
      <c r="AX132" s="4">
        <v>0</v>
      </c>
      <c r="AY132" s="4">
        <v>0.43</v>
      </c>
      <c r="AZ132" s="4">
        <v>-0.45</v>
      </c>
      <c r="BA132" s="4">
        <v>-0.13900000000000001</v>
      </c>
      <c r="BB132" s="4">
        <v>-0.06</v>
      </c>
      <c r="BC132" s="4">
        <v>-7.9000000000000001E-2</v>
      </c>
      <c r="BD132" s="4">
        <v>-4.1000000000000002E-2</v>
      </c>
      <c r="BE132" s="4">
        <v>-6.9000000000000006E-2</v>
      </c>
      <c r="BF132" s="4">
        <v>-1.35E-2</v>
      </c>
      <c r="BG132" s="4">
        <v>-4.5999999999999999E-2</v>
      </c>
      <c r="BH132" s="4">
        <v>-2.5000000000000001E-3</v>
      </c>
      <c r="BI132" s="4">
        <v>-7.2499999999999995E-2</v>
      </c>
      <c r="BJ132" s="4">
        <v>0</v>
      </c>
      <c r="BK132" s="4">
        <v>0.14000000000000001</v>
      </c>
      <c r="BL132" s="4">
        <v>0.14499999999999999</v>
      </c>
      <c r="BM132" s="4">
        <v>0.125</v>
      </c>
      <c r="BN132" s="4">
        <v>0.35</v>
      </c>
      <c r="BO132" s="4">
        <v>2.5000000000000001E-3</v>
      </c>
      <c r="BP132" s="4">
        <v>-0.01</v>
      </c>
      <c r="BQ132" s="4">
        <v>5.0000000000000001E-3</v>
      </c>
      <c r="BR132" s="4">
        <v>-0.01</v>
      </c>
      <c r="BS132" s="4">
        <v>0</v>
      </c>
      <c r="BT132" s="4">
        <v>5.0000000000000001E-3</v>
      </c>
      <c r="BU132" s="4">
        <v>2.5000000000000001E-3</v>
      </c>
      <c r="BV132" s="4">
        <v>3.5000000000000003E-2</v>
      </c>
      <c r="BW132">
        <v>5.0000000000000001E-3</v>
      </c>
      <c r="BX132">
        <v>0</v>
      </c>
      <c r="BY132">
        <v>0</v>
      </c>
      <c r="BZ132">
        <v>0.03</v>
      </c>
    </row>
    <row r="133" spans="3:78" x14ac:dyDescent="0.25">
      <c r="C133" s="173"/>
      <c r="G133" s="66">
        <f t="shared" si="3"/>
        <v>41122</v>
      </c>
      <c r="H133">
        <v>3.9224999999999999</v>
      </c>
      <c r="I133" s="7">
        <v>0.17</v>
      </c>
      <c r="J133" s="4">
        <v>5.9551612892272003E-2</v>
      </c>
      <c r="K133" s="4">
        <v>-0.13</v>
      </c>
      <c r="L133" s="4">
        <v>-0.15</v>
      </c>
      <c r="M133" s="14">
        <v>-0.09</v>
      </c>
      <c r="N133" s="14">
        <v>-0.13</v>
      </c>
      <c r="O133" s="4">
        <v>-0.09</v>
      </c>
      <c r="P133" s="4">
        <v>-4.1000000000000002E-2</v>
      </c>
      <c r="Q133" s="4">
        <v>-6.0999999999999999E-2</v>
      </c>
      <c r="R133" s="4">
        <v>-0.12</v>
      </c>
      <c r="S133" s="4">
        <v>-0.12</v>
      </c>
      <c r="T133" s="4">
        <v>-0.13</v>
      </c>
      <c r="U133" s="4">
        <v>-5.0500000000000003E-2</v>
      </c>
      <c r="V133" s="4">
        <v>-4.1000000000000002E-2</v>
      </c>
      <c r="W133" s="4">
        <v>0.125</v>
      </c>
      <c r="X133" s="4">
        <v>0.14499999999999999</v>
      </c>
      <c r="Y133" s="4">
        <v>0.04</v>
      </c>
      <c r="Z133" s="4">
        <v>0.5</v>
      </c>
      <c r="AA133" s="4">
        <v>0.15</v>
      </c>
      <c r="AB133" s="4">
        <v>0.20499999999999999</v>
      </c>
      <c r="AC133" s="4">
        <v>-1.35E-2</v>
      </c>
      <c r="AD133" s="4">
        <v>-4.2999999999999997E-2</v>
      </c>
      <c r="AE133" s="4">
        <v>1.4500000000000001E-2</v>
      </c>
      <c r="AF133" s="4">
        <v>-3.0000000000000001E-3</v>
      </c>
      <c r="AG133" s="4">
        <v>2.5000000000000001E-3</v>
      </c>
      <c r="AH133" s="4">
        <v>-2.2499999999999999E-2</v>
      </c>
      <c r="AI133" s="4">
        <v>-7.2499999999999995E-2</v>
      </c>
      <c r="AJ133" s="4">
        <v>-5.2999999999999999E-2</v>
      </c>
      <c r="AK133" s="4">
        <v>-7.5499999999999998E-2</v>
      </c>
      <c r="AL133" s="4">
        <v>-1.35E-2</v>
      </c>
      <c r="AM133" s="4">
        <v>-7.1999999999999995E-2</v>
      </c>
      <c r="AN133" s="4">
        <v>-0.06</v>
      </c>
      <c r="AO133" s="4">
        <v>-1.7000000000000001E-2</v>
      </c>
      <c r="AP133" s="4">
        <v>2.3E-2</v>
      </c>
      <c r="AQ133" s="4">
        <v>0.41</v>
      </c>
      <c r="AR133" s="4">
        <v>0.03</v>
      </c>
      <c r="AS133" s="4">
        <v>-0.45</v>
      </c>
      <c r="AT133" s="4">
        <v>-7.0000000000000007E-2</v>
      </c>
      <c r="AU133" s="4">
        <v>-0.19500000000000001</v>
      </c>
      <c r="AV133" s="4">
        <v>-0.1</v>
      </c>
      <c r="AW133" s="4">
        <v>-0.37</v>
      </c>
      <c r="AX133" s="4">
        <v>0</v>
      </c>
      <c r="AY133" s="4">
        <v>0.43</v>
      </c>
      <c r="AZ133" s="4">
        <v>-0.45</v>
      </c>
      <c r="BA133" s="4">
        <v>-0.13400000000000001</v>
      </c>
      <c r="BB133" s="4">
        <v>-0.06</v>
      </c>
      <c r="BC133" s="4">
        <v>-7.3999999999999996E-2</v>
      </c>
      <c r="BD133" s="4">
        <v>-4.1000000000000002E-2</v>
      </c>
      <c r="BE133" s="4">
        <v>-6.6500000000000004E-2</v>
      </c>
      <c r="BF133" s="4">
        <v>-1.35E-2</v>
      </c>
      <c r="BG133" s="4">
        <v>-4.5999999999999999E-2</v>
      </c>
      <c r="BH133" s="4">
        <v>0</v>
      </c>
      <c r="BI133" s="4">
        <v>-7.2499999999999995E-2</v>
      </c>
      <c r="BJ133" s="4">
        <v>0</v>
      </c>
      <c r="BK133" s="4">
        <v>0.14000000000000001</v>
      </c>
      <c r="BL133" s="4">
        <v>0.14499999999999999</v>
      </c>
      <c r="BM133" s="4">
        <v>0.125</v>
      </c>
      <c r="BN133" s="4">
        <v>0.35</v>
      </c>
      <c r="BO133" s="4">
        <v>2.5000000000000001E-3</v>
      </c>
      <c r="BP133" s="4">
        <v>-0.01</v>
      </c>
      <c r="BQ133" s="4">
        <v>5.0000000000000001E-3</v>
      </c>
      <c r="BR133" s="4">
        <v>-0.01</v>
      </c>
      <c r="BS133" s="4">
        <v>0</v>
      </c>
      <c r="BT133" s="4">
        <v>5.0000000000000001E-3</v>
      </c>
      <c r="BU133" s="4">
        <v>2.5000000000000001E-3</v>
      </c>
      <c r="BV133" s="4">
        <v>0.01</v>
      </c>
      <c r="BW133">
        <v>5.0000000000000001E-3</v>
      </c>
      <c r="BX133">
        <v>0</v>
      </c>
      <c r="BY133">
        <v>0</v>
      </c>
      <c r="BZ133">
        <v>0.03</v>
      </c>
    </row>
    <row r="134" spans="3:78" x14ac:dyDescent="0.25">
      <c r="C134" s="173"/>
      <c r="G134" s="66">
        <f t="shared" si="3"/>
        <v>41153</v>
      </c>
      <c r="H134">
        <v>3.9175</v>
      </c>
      <c r="I134" s="7">
        <v>0.17</v>
      </c>
      <c r="J134" s="4">
        <v>5.9595441101380202E-2</v>
      </c>
      <c r="K134" s="4">
        <v>-0.13</v>
      </c>
      <c r="L134" s="4">
        <v>-0.15</v>
      </c>
      <c r="M134" s="14">
        <v>-0.09</v>
      </c>
      <c r="N134" s="14">
        <v>-0.13</v>
      </c>
      <c r="O134" s="4">
        <v>-0.09</v>
      </c>
      <c r="P134" s="4">
        <v>-4.1000000000000002E-2</v>
      </c>
      <c r="Q134" s="4">
        <v>-6.0999999999999999E-2</v>
      </c>
      <c r="R134" s="4">
        <v>-0.12</v>
      </c>
      <c r="S134" s="4">
        <v>-0.12</v>
      </c>
      <c r="T134" s="4">
        <v>-0.13</v>
      </c>
      <c r="U134" s="4">
        <v>-5.425E-2</v>
      </c>
      <c r="V134" s="4">
        <v>-4.1000000000000002E-2</v>
      </c>
      <c r="W134" s="4">
        <v>0.125</v>
      </c>
      <c r="X134" s="4">
        <v>0.14499999999999999</v>
      </c>
      <c r="Y134" s="4">
        <v>0.04</v>
      </c>
      <c r="Z134" s="4">
        <v>0.5</v>
      </c>
      <c r="AA134" s="4">
        <v>0.125</v>
      </c>
      <c r="AB134" s="4">
        <v>0.14499999999999999</v>
      </c>
      <c r="AC134" s="4">
        <v>-1.35E-2</v>
      </c>
      <c r="AD134" s="4">
        <v>-4.8000000000000001E-2</v>
      </c>
      <c r="AE134" s="4">
        <v>1.4500000000000001E-2</v>
      </c>
      <c r="AF134" s="4">
        <v>-3.0000000000000001E-3</v>
      </c>
      <c r="AG134" s="4">
        <v>2.5000000000000001E-3</v>
      </c>
      <c r="AH134" s="4">
        <v>-2.2499999999999999E-2</v>
      </c>
      <c r="AI134" s="4">
        <v>-7.2499999999999995E-2</v>
      </c>
      <c r="AJ134" s="4">
        <v>-5.2999999999999999E-2</v>
      </c>
      <c r="AK134" s="4">
        <v>-7.5499999999999998E-2</v>
      </c>
      <c r="AL134" s="4">
        <v>-1.35E-2</v>
      </c>
      <c r="AM134" s="4">
        <v>-7.1999999999999995E-2</v>
      </c>
      <c r="AN134" s="4">
        <v>-6.7500000000000004E-2</v>
      </c>
      <c r="AO134" s="4">
        <v>-1.7000000000000001E-2</v>
      </c>
      <c r="AP134" s="4">
        <v>2.3E-2</v>
      </c>
      <c r="AQ134" s="4">
        <v>0.36</v>
      </c>
      <c r="AR134" s="4">
        <v>2.2499999999999999E-2</v>
      </c>
      <c r="AS134" s="4">
        <v>-0.45</v>
      </c>
      <c r="AT134" s="4">
        <v>-7.0000000000000007E-2</v>
      </c>
      <c r="AU134" s="4">
        <v>-0.19500000000000001</v>
      </c>
      <c r="AV134" s="4">
        <v>-0.1</v>
      </c>
      <c r="AW134" s="4">
        <v>-0.37</v>
      </c>
      <c r="AX134" s="4">
        <v>0</v>
      </c>
      <c r="AY134" s="4">
        <v>0.43</v>
      </c>
      <c r="AZ134" s="4">
        <v>-0.45</v>
      </c>
      <c r="BA134" s="4">
        <v>-0.14399999999999999</v>
      </c>
      <c r="BB134" s="4">
        <v>-0.06</v>
      </c>
      <c r="BC134" s="4">
        <v>-8.4000000000000005E-2</v>
      </c>
      <c r="BD134" s="4">
        <v>-4.1000000000000002E-2</v>
      </c>
      <c r="BE134" s="4">
        <v>-7.1499999999999994E-2</v>
      </c>
      <c r="BF134" s="4">
        <v>-1.35E-2</v>
      </c>
      <c r="BG134" s="4">
        <v>-4.5999999999999999E-2</v>
      </c>
      <c r="BH134" s="4">
        <v>-7.4999999999999997E-3</v>
      </c>
      <c r="BI134" s="4">
        <v>-7.2499999999999995E-2</v>
      </c>
      <c r="BJ134" s="4">
        <v>0</v>
      </c>
      <c r="BK134" s="4">
        <v>0.14000000000000001</v>
      </c>
      <c r="BL134" s="4">
        <v>0.14499999999999999</v>
      </c>
      <c r="BM134" s="4">
        <v>0.125</v>
      </c>
      <c r="BN134" s="4">
        <v>0.315</v>
      </c>
      <c r="BO134" s="4">
        <v>2.5000000000000001E-3</v>
      </c>
      <c r="BP134" s="4">
        <v>-0.01</v>
      </c>
      <c r="BQ134" s="4">
        <v>5.0000000000000001E-3</v>
      </c>
      <c r="BR134" s="4">
        <v>-0.01</v>
      </c>
      <c r="BS134" s="4">
        <v>0</v>
      </c>
      <c r="BT134" s="4">
        <v>5.0000000000000001E-3</v>
      </c>
      <c r="BU134" s="4">
        <v>2.5000000000000001E-3</v>
      </c>
      <c r="BV134" s="4">
        <v>0.01</v>
      </c>
      <c r="BW134">
        <v>5.0000000000000001E-3</v>
      </c>
      <c r="BX134">
        <v>0</v>
      </c>
      <c r="BY134">
        <v>0</v>
      </c>
      <c r="BZ134">
        <v>0.03</v>
      </c>
    </row>
    <row r="135" spans="3:78" x14ac:dyDescent="0.25">
      <c r="C135" s="173"/>
      <c r="G135" s="66">
        <f t="shared" ref="G135:G198" si="4">EOMONTH(G134,0)+1</f>
        <v>41183</v>
      </c>
      <c r="H135">
        <v>3.9424999999999999</v>
      </c>
      <c r="I135" s="7">
        <v>0.17</v>
      </c>
      <c r="J135" s="4">
        <v>5.96378554978991E-2</v>
      </c>
      <c r="K135" s="4">
        <v>-0.13</v>
      </c>
      <c r="L135" s="4">
        <v>-0.15</v>
      </c>
      <c r="M135" s="14">
        <v>-0.09</v>
      </c>
      <c r="N135" s="14">
        <v>-0.13</v>
      </c>
      <c r="O135" s="4">
        <v>-0.09</v>
      </c>
      <c r="P135" s="4">
        <v>-4.1000000000000002E-2</v>
      </c>
      <c r="Q135" s="4">
        <v>-6.0999999999999999E-2</v>
      </c>
      <c r="R135" s="4">
        <v>-0.12</v>
      </c>
      <c r="S135" s="4">
        <v>-0.12</v>
      </c>
      <c r="T135" s="4">
        <v>-0.13</v>
      </c>
      <c r="U135" s="4">
        <v>-5.9249999999999997E-2</v>
      </c>
      <c r="V135" s="4">
        <v>-4.1000000000000002E-2</v>
      </c>
      <c r="W135" s="4">
        <v>0.125</v>
      </c>
      <c r="X135" s="4">
        <v>0.14499999999999999</v>
      </c>
      <c r="Y135" s="4">
        <v>0.04</v>
      </c>
      <c r="Z135" s="4">
        <v>0.5</v>
      </c>
      <c r="AA135" s="4">
        <v>0.14499999999999999</v>
      </c>
      <c r="AB135" s="4">
        <v>0.17499999999999999</v>
      </c>
      <c r="AC135" s="4">
        <v>-1.35E-2</v>
      </c>
      <c r="AD135" s="4">
        <v>-4.8000000000000001E-2</v>
      </c>
      <c r="AE135" s="4">
        <v>9.4999999999999998E-3</v>
      </c>
      <c r="AF135" s="4">
        <v>-8.0000000000000002E-3</v>
      </c>
      <c r="AG135" s="4">
        <v>2.5000000000000001E-3</v>
      </c>
      <c r="AH135" s="4">
        <v>-2.2499999999999999E-2</v>
      </c>
      <c r="AI135" s="4">
        <v>-7.2499999999999995E-2</v>
      </c>
      <c r="AJ135" s="4">
        <v>-5.2999999999999999E-2</v>
      </c>
      <c r="AK135" s="4">
        <v>-7.5499999999999998E-2</v>
      </c>
      <c r="AL135" s="4">
        <v>-1.35E-2</v>
      </c>
      <c r="AM135" s="4">
        <v>-7.1999999999999995E-2</v>
      </c>
      <c r="AN135" s="4">
        <v>-7.7499999999999999E-2</v>
      </c>
      <c r="AO135" s="4">
        <v>-1.7000000000000001E-2</v>
      </c>
      <c r="AP135" s="4">
        <v>2.3E-2</v>
      </c>
      <c r="AQ135" s="4">
        <v>0.4</v>
      </c>
      <c r="AR135" s="4">
        <v>1.2500000000000001E-2</v>
      </c>
      <c r="AS135" s="4">
        <v>-0.45</v>
      </c>
      <c r="AT135" s="4">
        <v>-7.0000000000000007E-2</v>
      </c>
      <c r="AU135" s="4">
        <v>-0.19500000000000001</v>
      </c>
      <c r="AV135" s="4">
        <v>-0.1</v>
      </c>
      <c r="AW135" s="4">
        <v>-0.37</v>
      </c>
      <c r="AX135" s="4">
        <v>0</v>
      </c>
      <c r="AY135" s="4">
        <v>0.43</v>
      </c>
      <c r="AZ135" s="4">
        <v>-0.45</v>
      </c>
      <c r="BA135" s="4">
        <v>-0.13150000000000001</v>
      </c>
      <c r="BB135" s="4">
        <v>-0.06</v>
      </c>
      <c r="BC135" s="4">
        <v>-7.1499999999999994E-2</v>
      </c>
      <c r="BD135" s="4">
        <v>-4.1000000000000002E-2</v>
      </c>
      <c r="BE135" s="4">
        <v>-7.3999999999999996E-2</v>
      </c>
      <c r="BF135" s="4">
        <v>-1.35E-2</v>
      </c>
      <c r="BG135" s="4">
        <v>-4.5999999999999999E-2</v>
      </c>
      <c r="BH135" s="4">
        <v>-1.7500000000000002E-2</v>
      </c>
      <c r="BI135" s="4">
        <v>-7.2499999999999995E-2</v>
      </c>
      <c r="BJ135" s="4">
        <v>0</v>
      </c>
      <c r="BK135" s="4">
        <v>0.14000000000000001</v>
      </c>
      <c r="BL135" s="4">
        <v>0.14499999999999999</v>
      </c>
      <c r="BM135" s="4">
        <v>0.125</v>
      </c>
      <c r="BN135" s="4">
        <v>0.36</v>
      </c>
      <c r="BO135" s="4">
        <v>2.5000000000000001E-3</v>
      </c>
      <c r="BP135" s="4">
        <v>-1.4999999999999999E-2</v>
      </c>
      <c r="BQ135" s="4">
        <v>5.0000000000000001E-3</v>
      </c>
      <c r="BR135" s="4">
        <v>-0.01</v>
      </c>
      <c r="BS135" s="4">
        <v>0</v>
      </c>
      <c r="BT135" s="4">
        <v>5.0000000000000001E-3</v>
      </c>
      <c r="BU135" s="4">
        <v>2.5000000000000001E-3</v>
      </c>
      <c r="BV135" s="4">
        <v>0.01</v>
      </c>
      <c r="BW135">
        <v>5.0000000000000001E-3</v>
      </c>
      <c r="BX135">
        <v>0</v>
      </c>
      <c r="BY135">
        <v>0</v>
      </c>
      <c r="BZ135">
        <v>0.03</v>
      </c>
    </row>
    <row r="136" spans="3:78" x14ac:dyDescent="0.25">
      <c r="C136" s="173"/>
      <c r="G136" s="66">
        <f t="shared" si="4"/>
        <v>41214</v>
      </c>
      <c r="H136">
        <v>4.0945</v>
      </c>
      <c r="I136" s="7">
        <v>0.17</v>
      </c>
      <c r="J136" s="4">
        <v>5.9681683708263697E-2</v>
      </c>
      <c r="K136" s="4">
        <v>-0.13</v>
      </c>
      <c r="L136" s="4">
        <v>-0.15</v>
      </c>
      <c r="M136" s="14">
        <v>-0.01</v>
      </c>
      <c r="N136" s="14">
        <v>-0.13</v>
      </c>
      <c r="O136" s="4">
        <v>0</v>
      </c>
      <c r="P136" s="4">
        <v>-4.0500000000000001E-2</v>
      </c>
      <c r="Q136" s="4">
        <v>-7.5499999999999998E-2</v>
      </c>
      <c r="R136" s="4">
        <v>-0.12</v>
      </c>
      <c r="S136" s="4">
        <v>-0.12</v>
      </c>
      <c r="T136" s="4">
        <v>-0.13</v>
      </c>
      <c r="U136" s="4">
        <v>-7.6499999999999999E-2</v>
      </c>
      <c r="V136" s="4">
        <v>-4.0500000000000001E-2</v>
      </c>
      <c r="W136" s="4">
        <v>0.155</v>
      </c>
      <c r="X136" s="4">
        <v>0.17499999999999999</v>
      </c>
      <c r="Y136" s="4">
        <v>0.13</v>
      </c>
      <c r="Z136" s="4">
        <v>0.5</v>
      </c>
      <c r="AA136" s="4">
        <v>0.19500000000000001</v>
      </c>
      <c r="AB136" s="4">
        <v>0.21</v>
      </c>
      <c r="AC136" s="4">
        <v>-1.0999999999999999E-2</v>
      </c>
      <c r="AD136" s="4">
        <v>-2.9000000000000001E-2</v>
      </c>
      <c r="AE136" s="4">
        <v>1.0500000000000001E-2</v>
      </c>
      <c r="AF136" s="4">
        <v>-7.0000000000000001E-3</v>
      </c>
      <c r="AG136" s="4">
        <v>2.5000000000000001E-3</v>
      </c>
      <c r="AH136" s="4">
        <v>-2.2499999999999999E-2</v>
      </c>
      <c r="AI136" s="4">
        <v>-7.4999999999999997E-2</v>
      </c>
      <c r="AJ136" s="4">
        <v>-5.5500000000000001E-2</v>
      </c>
      <c r="AK136" s="4">
        <v>-7.8E-2</v>
      </c>
      <c r="AL136" s="4">
        <v>-9.9999990000000007E-3</v>
      </c>
      <c r="AM136" s="4">
        <v>-6.4000000000000001E-2</v>
      </c>
      <c r="AN136" s="4">
        <v>-0.1125</v>
      </c>
      <c r="AO136" s="4">
        <v>-8.9999989999999998E-3</v>
      </c>
      <c r="AP136" s="4">
        <v>3.1E-2</v>
      </c>
      <c r="AQ136" s="4">
        <v>0.65</v>
      </c>
      <c r="AR136" s="4">
        <v>-2.2499999999999999E-2</v>
      </c>
      <c r="AS136" s="4">
        <v>-0.34</v>
      </c>
      <c r="AT136" s="4">
        <v>-7.0000000000000007E-2</v>
      </c>
      <c r="AU136" s="4">
        <v>-0.13</v>
      </c>
      <c r="AV136" s="4">
        <v>0.248</v>
      </c>
      <c r="AW136" s="4">
        <v>-0.26</v>
      </c>
      <c r="AX136" s="4">
        <v>0</v>
      </c>
      <c r="AY136" s="4">
        <v>0.35</v>
      </c>
      <c r="AZ136" s="4">
        <v>-0.34</v>
      </c>
      <c r="BA136" s="4">
        <v>-0.13900000000000001</v>
      </c>
      <c r="BB136" s="4">
        <v>-0.06</v>
      </c>
      <c r="BC136" s="4">
        <v>-7.9000000000000001E-2</v>
      </c>
      <c r="BD136" s="4">
        <v>-4.0500000000000001E-2</v>
      </c>
      <c r="BE136" s="4">
        <v>-6.9000000000000006E-2</v>
      </c>
      <c r="BF136" s="4">
        <v>-1.4999999999999999E-2</v>
      </c>
      <c r="BG136" s="4">
        <v>-6.0499999999999998E-2</v>
      </c>
      <c r="BH136" s="4">
        <v>-5.2499999999999998E-2</v>
      </c>
      <c r="BI136" s="4">
        <v>-7.4999999999999997E-2</v>
      </c>
      <c r="BJ136" s="4">
        <v>0</v>
      </c>
      <c r="BK136" s="4">
        <v>0.17</v>
      </c>
      <c r="BL136" s="4">
        <v>0.17499999999999999</v>
      </c>
      <c r="BM136" s="4">
        <v>0.155</v>
      </c>
      <c r="BN136" s="4">
        <v>0.46</v>
      </c>
      <c r="BO136" s="4">
        <v>2.5000000000000001E-3</v>
      </c>
      <c r="BP136" s="4">
        <v>-0.02</v>
      </c>
      <c r="BQ136" s="4">
        <v>5.0000000000000001E-3</v>
      </c>
      <c r="BR136" s="4">
        <v>0</v>
      </c>
      <c r="BS136" s="4">
        <v>0</v>
      </c>
      <c r="BT136" s="4">
        <v>5.0000000000000001E-3</v>
      </c>
      <c r="BU136" s="4">
        <v>5.0000000000000001E-3</v>
      </c>
      <c r="BV136" s="4">
        <v>5.5E-2</v>
      </c>
      <c r="BW136">
        <v>0.02</v>
      </c>
      <c r="BX136">
        <v>0</v>
      </c>
      <c r="BY136">
        <v>0</v>
      </c>
      <c r="BZ136">
        <v>0.03</v>
      </c>
    </row>
    <row r="137" spans="3:78" x14ac:dyDescent="0.25">
      <c r="C137" s="173"/>
      <c r="G137" s="66">
        <f t="shared" si="4"/>
        <v>41244</v>
      </c>
      <c r="H137">
        <v>4.2374999999999998</v>
      </c>
      <c r="I137" s="7">
        <v>0.17</v>
      </c>
      <c r="J137" s="4">
        <v>5.9724098105998102E-2</v>
      </c>
      <c r="K137" s="4">
        <v>-0.13250000000000001</v>
      </c>
      <c r="L137" s="4">
        <v>-0.1525</v>
      </c>
      <c r="M137" s="14">
        <v>-5.0000000000000001E-3</v>
      </c>
      <c r="N137" s="14">
        <v>-0.13</v>
      </c>
      <c r="O137" s="4">
        <v>5.0000000000000001E-3</v>
      </c>
      <c r="P137" s="4">
        <v>-4.0500000000000001E-2</v>
      </c>
      <c r="Q137" s="4">
        <v>-7.5499999999999998E-2</v>
      </c>
      <c r="R137" s="4">
        <v>-0.1225</v>
      </c>
      <c r="S137" s="4">
        <v>-0.1225</v>
      </c>
      <c r="T137" s="4">
        <v>-0.13250000000000001</v>
      </c>
      <c r="U137" s="4">
        <v>-8.7749999999999995E-2</v>
      </c>
      <c r="V137" s="4">
        <v>-4.0500000000000001E-2</v>
      </c>
      <c r="W137" s="4">
        <v>0.155</v>
      </c>
      <c r="X137" s="4">
        <v>0.17499999999999999</v>
      </c>
      <c r="Y137" s="4">
        <v>0.13</v>
      </c>
      <c r="Z137" s="4">
        <v>0.5</v>
      </c>
      <c r="AA137" s="4">
        <v>0.215</v>
      </c>
      <c r="AB137" s="4">
        <v>0.28999999999999998</v>
      </c>
      <c r="AC137" s="4">
        <v>-1.0999999999999999E-2</v>
      </c>
      <c r="AD137" s="4">
        <v>-2.9000000000000001E-2</v>
      </c>
      <c r="AE137" s="4">
        <v>1.0500000000000001E-2</v>
      </c>
      <c r="AF137" s="4">
        <v>-7.0000000000000001E-3</v>
      </c>
      <c r="AG137" s="4">
        <v>2.5000000000000001E-3</v>
      </c>
      <c r="AH137" s="4">
        <v>-2.2499999999999999E-2</v>
      </c>
      <c r="AI137" s="4">
        <v>-7.4999999999999997E-2</v>
      </c>
      <c r="AJ137" s="4">
        <v>-5.3499999999999999E-2</v>
      </c>
      <c r="AK137" s="4">
        <v>-7.5999999999999998E-2</v>
      </c>
      <c r="AL137" s="4">
        <v>-7.4999990000000002E-3</v>
      </c>
      <c r="AM137" s="4">
        <v>-6.4000000000000001E-2</v>
      </c>
      <c r="AN137" s="4">
        <v>-0.13500000000000001</v>
      </c>
      <c r="AO137" s="4">
        <v>-8.9999989999999998E-3</v>
      </c>
      <c r="AP137" s="4">
        <v>3.1E-2</v>
      </c>
      <c r="AQ137" s="4">
        <v>0.98</v>
      </c>
      <c r="AR137" s="4">
        <v>-4.4999999999999998E-2</v>
      </c>
      <c r="AS137" s="4">
        <v>-0.34</v>
      </c>
      <c r="AT137" s="4">
        <v>-7.0000000000000007E-2</v>
      </c>
      <c r="AU137" s="4">
        <v>-0.13</v>
      </c>
      <c r="AV137" s="4">
        <v>0.308</v>
      </c>
      <c r="AW137" s="4">
        <v>-0.26</v>
      </c>
      <c r="AX137" s="4">
        <v>0</v>
      </c>
      <c r="AY137" s="4">
        <v>0.35</v>
      </c>
      <c r="AZ137" s="4">
        <v>-0.34</v>
      </c>
      <c r="BA137" s="4">
        <v>-0.16650000000000001</v>
      </c>
      <c r="BB137" s="4">
        <v>-0.06</v>
      </c>
      <c r="BC137" s="4">
        <v>-0.1065</v>
      </c>
      <c r="BD137" s="4">
        <v>-4.0500000000000001E-2</v>
      </c>
      <c r="BE137" s="4">
        <v>-9.6500000000000002E-2</v>
      </c>
      <c r="BF137" s="4">
        <v>-1.2500000000000001E-2</v>
      </c>
      <c r="BG137" s="4">
        <v>-6.0499999999999998E-2</v>
      </c>
      <c r="BH137" s="4">
        <v>-7.4999999999999997E-2</v>
      </c>
      <c r="BI137" s="4">
        <v>-7.4999999999999997E-2</v>
      </c>
      <c r="BJ137" s="4">
        <v>0</v>
      </c>
      <c r="BK137" s="4">
        <v>0.17</v>
      </c>
      <c r="BL137" s="4">
        <v>0.17499999999999999</v>
      </c>
      <c r="BM137" s="4">
        <v>0.155</v>
      </c>
      <c r="BN137" s="4">
        <v>0.77</v>
      </c>
      <c r="BO137" s="4">
        <v>2.5000000000000001E-3</v>
      </c>
      <c r="BP137" s="4">
        <v>-2.5000000000000001E-2</v>
      </c>
      <c r="BQ137" s="4">
        <v>5.0000000000000001E-3</v>
      </c>
      <c r="BR137" s="4">
        <v>0</v>
      </c>
      <c r="BS137" s="4">
        <v>0</v>
      </c>
      <c r="BT137" s="4">
        <v>5.0000000000000001E-3</v>
      </c>
      <c r="BU137" s="4">
        <v>5.0000000000000001E-3</v>
      </c>
      <c r="BV137" s="4">
        <v>0.25</v>
      </c>
      <c r="BW137">
        <v>0.02</v>
      </c>
      <c r="BX137">
        <v>0</v>
      </c>
      <c r="BY137">
        <v>0</v>
      </c>
      <c r="BZ137">
        <v>0.03</v>
      </c>
    </row>
    <row r="138" spans="3:78" x14ac:dyDescent="0.25">
      <c r="C138" s="173"/>
      <c r="G138" s="66">
        <f t="shared" si="4"/>
        <v>41275</v>
      </c>
      <c r="H138">
        <v>4.2975000000000003</v>
      </c>
      <c r="I138" s="7">
        <v>0.17</v>
      </c>
      <c r="J138" s="4">
        <v>5.9767926317619E-2</v>
      </c>
      <c r="K138" s="4">
        <v>-0.13500000000000001</v>
      </c>
      <c r="L138" s="4">
        <v>-0.155</v>
      </c>
      <c r="M138" s="14">
        <v>1.4999999999999999E-2</v>
      </c>
      <c r="N138" s="14">
        <v>-0.13</v>
      </c>
      <c r="O138" s="4">
        <v>2.5000000000000001E-2</v>
      </c>
      <c r="P138" s="4">
        <v>-4.0500000000000001E-2</v>
      </c>
      <c r="Q138" s="4">
        <v>-7.5499999999999998E-2</v>
      </c>
      <c r="R138" s="4">
        <v>-0.125</v>
      </c>
      <c r="S138" s="4">
        <v>-0.125</v>
      </c>
      <c r="T138" s="4">
        <v>-0.13500000000000001</v>
      </c>
      <c r="U138" s="4">
        <v>-8.8999999999999996E-2</v>
      </c>
      <c r="V138" s="4">
        <v>-4.0500000000000001E-2</v>
      </c>
      <c r="W138" s="4">
        <v>0.155</v>
      </c>
      <c r="X138" s="4">
        <v>0.17499999999999999</v>
      </c>
      <c r="Y138" s="4">
        <v>0.13</v>
      </c>
      <c r="Z138" s="4">
        <v>0.5</v>
      </c>
      <c r="AA138" s="4">
        <v>0.23499999999999999</v>
      </c>
      <c r="AB138" s="4">
        <v>0.34</v>
      </c>
      <c r="AC138" s="4">
        <v>-8.9999989999999998E-3</v>
      </c>
      <c r="AD138" s="4">
        <v>-2.9000000000000001E-2</v>
      </c>
      <c r="AE138" s="4">
        <v>1.0500000000000001E-2</v>
      </c>
      <c r="AF138" s="4">
        <v>-4.4999999999999997E-3</v>
      </c>
      <c r="AG138" s="4">
        <v>2.5000000000000001E-3</v>
      </c>
      <c r="AH138" s="4">
        <v>-2.2499999999999999E-2</v>
      </c>
      <c r="AI138" s="4">
        <v>-7.4999999999999997E-2</v>
      </c>
      <c r="AJ138" s="4">
        <v>-5.3499999999999999E-2</v>
      </c>
      <c r="AK138" s="4">
        <v>-7.5999999999999998E-2</v>
      </c>
      <c r="AL138" s="4">
        <v>-7.4999990000000002E-3</v>
      </c>
      <c r="AM138" s="4">
        <v>-6.4000000000000001E-2</v>
      </c>
      <c r="AN138" s="4">
        <v>-0.13750000000000001</v>
      </c>
      <c r="AO138" s="4">
        <v>-8.9999989999999998E-3</v>
      </c>
      <c r="AP138" s="4">
        <v>3.1E-2</v>
      </c>
      <c r="AQ138" s="4">
        <v>1.6</v>
      </c>
      <c r="AR138" s="4">
        <v>-4.7500000000000001E-2</v>
      </c>
      <c r="AS138" s="4">
        <v>-0.34</v>
      </c>
      <c r="AT138" s="4">
        <v>-7.0000000000000007E-2</v>
      </c>
      <c r="AU138" s="4">
        <v>-0.13</v>
      </c>
      <c r="AV138" s="4">
        <v>0.378</v>
      </c>
      <c r="AW138" s="4">
        <v>-0.26</v>
      </c>
      <c r="AX138" s="4">
        <v>0</v>
      </c>
      <c r="AY138" s="4">
        <v>0.35</v>
      </c>
      <c r="AZ138" s="4">
        <v>-0.34</v>
      </c>
      <c r="BA138" s="4">
        <v>-0.18149999999999999</v>
      </c>
      <c r="BB138" s="4">
        <v>-0.06</v>
      </c>
      <c r="BC138" s="4">
        <v>-0.1215</v>
      </c>
      <c r="BD138" s="4">
        <v>-4.0500000000000001E-2</v>
      </c>
      <c r="BE138" s="4">
        <v>-9.7000000000000003E-2</v>
      </c>
      <c r="BF138" s="4">
        <v>-1.2500000000000001E-2</v>
      </c>
      <c r="BG138" s="4">
        <v>-6.0499999999999998E-2</v>
      </c>
      <c r="BH138" s="4">
        <v>-7.7499999999999999E-2</v>
      </c>
      <c r="BI138" s="4">
        <v>-7.4999999999999997E-2</v>
      </c>
      <c r="BJ138" s="4">
        <v>0</v>
      </c>
      <c r="BK138" s="4">
        <v>0.17</v>
      </c>
      <c r="BL138" s="4">
        <v>0.17499999999999999</v>
      </c>
      <c r="BM138" s="4">
        <v>0.155</v>
      </c>
      <c r="BN138" s="4">
        <v>1.04</v>
      </c>
      <c r="BO138" s="4">
        <v>2.5000000000000001E-3</v>
      </c>
      <c r="BP138" s="4">
        <v>-2.5000000000000001E-2</v>
      </c>
      <c r="BQ138" s="4">
        <v>5.0000000000000001E-3</v>
      </c>
      <c r="BR138" s="4">
        <v>0</v>
      </c>
      <c r="BS138" s="4">
        <v>0</v>
      </c>
      <c r="BT138" s="4">
        <v>5.0000000000000001E-3</v>
      </c>
      <c r="BU138" s="4">
        <v>5.0000000000000001E-3</v>
      </c>
      <c r="BV138" s="4">
        <v>0.45</v>
      </c>
      <c r="BW138">
        <v>0.02</v>
      </c>
      <c r="BX138">
        <v>0</v>
      </c>
      <c r="BY138">
        <v>0</v>
      </c>
      <c r="BZ138">
        <v>0.03</v>
      </c>
    </row>
    <row r="139" spans="3:78" x14ac:dyDescent="0.25">
      <c r="C139" s="173"/>
      <c r="G139" s="66">
        <f t="shared" si="4"/>
        <v>41306</v>
      </c>
      <c r="H139">
        <v>4.2125000000000004</v>
      </c>
      <c r="I139" s="7">
        <v>0.17</v>
      </c>
      <c r="J139" s="4">
        <v>5.9811754529877498E-2</v>
      </c>
      <c r="K139" s="4">
        <v>-0.1275</v>
      </c>
      <c r="L139" s="4">
        <v>-0.14749999999999999</v>
      </c>
      <c r="M139" s="14">
        <v>0.01</v>
      </c>
      <c r="N139" s="14">
        <v>-0.13</v>
      </c>
      <c r="O139" s="4">
        <v>0.02</v>
      </c>
      <c r="P139" s="4">
        <v>-4.0500000000000001E-2</v>
      </c>
      <c r="Q139" s="4">
        <v>-7.5499999999999998E-2</v>
      </c>
      <c r="R139" s="4">
        <v>-0.11749999999999999</v>
      </c>
      <c r="S139" s="4">
        <v>-0.11749999999999999</v>
      </c>
      <c r="T139" s="4">
        <v>-0.1275</v>
      </c>
      <c r="U139" s="4">
        <v>-8.0250000000000002E-2</v>
      </c>
      <c r="V139" s="4">
        <v>-4.0500000000000001E-2</v>
      </c>
      <c r="W139" s="4">
        <v>0.155</v>
      </c>
      <c r="X139" s="4">
        <v>0.17499999999999999</v>
      </c>
      <c r="Y139" s="4">
        <v>0.13</v>
      </c>
      <c r="Z139" s="4">
        <v>0.5</v>
      </c>
      <c r="AA139" s="4">
        <v>0.23499999999999999</v>
      </c>
      <c r="AB139" s="4">
        <v>0.34</v>
      </c>
      <c r="AC139" s="4">
        <v>-8.9999989999999998E-3</v>
      </c>
      <c r="AD139" s="4">
        <v>-2.9000000000000001E-2</v>
      </c>
      <c r="AE139" s="4">
        <v>1.0500000000000001E-2</v>
      </c>
      <c r="AF139" s="4">
        <v>-4.4999999999999997E-3</v>
      </c>
      <c r="AG139" s="4">
        <v>2.5000000000000001E-3</v>
      </c>
      <c r="AH139" s="4">
        <v>-2.2499999999999999E-2</v>
      </c>
      <c r="AI139" s="4">
        <v>-7.4999999999999997E-2</v>
      </c>
      <c r="AJ139" s="4">
        <v>-5.3499999999999999E-2</v>
      </c>
      <c r="AK139" s="4">
        <v>-7.5999999999999998E-2</v>
      </c>
      <c r="AL139" s="4">
        <v>-7.4999990000000002E-3</v>
      </c>
      <c r="AM139" s="4">
        <v>-6.4000000000000001E-2</v>
      </c>
      <c r="AN139" s="4">
        <v>-0.12</v>
      </c>
      <c r="AO139" s="4">
        <v>-8.9999989999999998E-3</v>
      </c>
      <c r="AP139" s="4">
        <v>3.1E-2</v>
      </c>
      <c r="AQ139" s="4">
        <v>1.6</v>
      </c>
      <c r="AR139" s="4">
        <v>-0.03</v>
      </c>
      <c r="AS139" s="4">
        <v>-0.34</v>
      </c>
      <c r="AT139" s="4">
        <v>-7.0000000000000007E-2</v>
      </c>
      <c r="AU139" s="4">
        <v>-0.13</v>
      </c>
      <c r="AV139" s="4">
        <v>0.248</v>
      </c>
      <c r="AW139" s="4">
        <v>-0.26</v>
      </c>
      <c r="AX139" s="4">
        <v>0</v>
      </c>
      <c r="AY139" s="4">
        <v>0.35</v>
      </c>
      <c r="AZ139" s="4">
        <v>-0.34</v>
      </c>
      <c r="BA139" s="4">
        <v>-0.17150000000000001</v>
      </c>
      <c r="BB139" s="4">
        <v>-0.06</v>
      </c>
      <c r="BC139" s="4">
        <v>-0.1115</v>
      </c>
      <c r="BD139" s="4">
        <v>-4.0500000000000001E-2</v>
      </c>
      <c r="BE139" s="4">
        <v>-9.7000000000000003E-2</v>
      </c>
      <c r="BF139" s="4">
        <v>-1.2500000000000001E-2</v>
      </c>
      <c r="BG139" s="4">
        <v>-6.0499999999999998E-2</v>
      </c>
      <c r="BH139" s="4">
        <v>-0.06</v>
      </c>
      <c r="BI139" s="4">
        <v>-7.4999999999999997E-2</v>
      </c>
      <c r="BJ139" s="4">
        <v>0</v>
      </c>
      <c r="BK139" s="4">
        <v>0.17</v>
      </c>
      <c r="BL139" s="4">
        <v>0.17499999999999999</v>
      </c>
      <c r="BM139" s="4">
        <v>0.155</v>
      </c>
      <c r="BN139" s="4">
        <v>1.04</v>
      </c>
      <c r="BO139" s="4">
        <v>2.5000000000000001E-3</v>
      </c>
      <c r="BP139" s="4">
        <v>-2.5000000000000001E-2</v>
      </c>
      <c r="BQ139" s="4">
        <v>5.0000000000000001E-3</v>
      </c>
      <c r="BR139" s="4">
        <v>0</v>
      </c>
      <c r="BS139" s="4">
        <v>0</v>
      </c>
      <c r="BT139" s="4">
        <v>5.0000000000000001E-3</v>
      </c>
      <c r="BU139" s="4">
        <v>5.0000000000000001E-3</v>
      </c>
      <c r="BV139" s="4">
        <v>0.45</v>
      </c>
      <c r="BW139">
        <v>0.02</v>
      </c>
      <c r="BX139">
        <v>0</v>
      </c>
      <c r="BY139">
        <v>0</v>
      </c>
      <c r="BZ139">
        <v>0.03</v>
      </c>
    </row>
    <row r="140" spans="3:78" x14ac:dyDescent="0.25">
      <c r="C140" s="173"/>
      <c r="G140" s="66">
        <f t="shared" si="4"/>
        <v>41334</v>
      </c>
      <c r="H140">
        <v>4.0824999999999996</v>
      </c>
      <c r="I140" s="7">
        <v>0.17</v>
      </c>
      <c r="J140" s="4">
        <v>5.9851341302789199E-2</v>
      </c>
      <c r="K140" s="4">
        <v>-0.125</v>
      </c>
      <c r="L140" s="4">
        <v>-0.14499999999999999</v>
      </c>
      <c r="M140" s="14">
        <v>-0.01</v>
      </c>
      <c r="N140" s="14">
        <v>-0.13</v>
      </c>
      <c r="O140" s="4">
        <v>0</v>
      </c>
      <c r="P140" s="4">
        <v>-4.0500000000000001E-2</v>
      </c>
      <c r="Q140" s="4">
        <v>-7.5499999999999998E-2</v>
      </c>
      <c r="R140" s="4">
        <v>-0.115</v>
      </c>
      <c r="S140" s="4">
        <v>-0.115</v>
      </c>
      <c r="T140" s="4">
        <v>-0.125</v>
      </c>
      <c r="U140" s="4">
        <v>-7.3999999999999996E-2</v>
      </c>
      <c r="V140" s="4">
        <v>-4.0500000000000001E-2</v>
      </c>
      <c r="W140" s="4">
        <v>0.155</v>
      </c>
      <c r="X140" s="4">
        <v>0.17499999999999999</v>
      </c>
      <c r="Y140" s="4">
        <v>0.13</v>
      </c>
      <c r="Z140" s="4">
        <v>0.5</v>
      </c>
      <c r="AA140" s="4">
        <v>0.19500000000000001</v>
      </c>
      <c r="AB140" s="4">
        <v>0.28999999999999998</v>
      </c>
      <c r="AC140" s="4">
        <v>-8.9999989999999998E-3</v>
      </c>
      <c r="AD140" s="4">
        <v>-2.9000000000000001E-2</v>
      </c>
      <c r="AE140" s="4">
        <v>1.7999999999999999E-2</v>
      </c>
      <c r="AF140" s="4">
        <v>3.0000000000000001E-3</v>
      </c>
      <c r="AG140" s="4">
        <v>2.5000000000000001E-3</v>
      </c>
      <c r="AH140" s="4">
        <v>-2.2499999999999999E-2</v>
      </c>
      <c r="AI140" s="4">
        <v>-7.4999999999999997E-2</v>
      </c>
      <c r="AJ140" s="4">
        <v>-5.3499999999999999E-2</v>
      </c>
      <c r="AK140" s="4">
        <v>-7.5999999999999998E-2</v>
      </c>
      <c r="AL140" s="4">
        <v>-7.4999990000000002E-3</v>
      </c>
      <c r="AM140" s="4">
        <v>-6.4000000000000001E-2</v>
      </c>
      <c r="AN140" s="4">
        <v>-0.1075</v>
      </c>
      <c r="AO140" s="4">
        <v>-8.9999989999999998E-3</v>
      </c>
      <c r="AP140" s="4">
        <v>3.1E-2</v>
      </c>
      <c r="AQ140" s="4">
        <v>0.64</v>
      </c>
      <c r="AR140" s="4">
        <v>-1.7500000000000002E-2</v>
      </c>
      <c r="AS140" s="4">
        <v>-0.34</v>
      </c>
      <c r="AT140" s="4">
        <v>-7.0000000000000007E-2</v>
      </c>
      <c r="AU140" s="4">
        <v>-0.13</v>
      </c>
      <c r="AV140" s="4">
        <v>6.8000000000000005E-2</v>
      </c>
      <c r="AW140" s="4">
        <v>-0.26</v>
      </c>
      <c r="AX140" s="4">
        <v>0</v>
      </c>
      <c r="AY140" s="4">
        <v>0.35</v>
      </c>
      <c r="AZ140" s="4">
        <v>-0.34</v>
      </c>
      <c r="BA140" s="4">
        <v>-0.1615</v>
      </c>
      <c r="BB140" s="4">
        <v>-0.06</v>
      </c>
      <c r="BC140" s="4">
        <v>-0.10150000000000001</v>
      </c>
      <c r="BD140" s="4">
        <v>-4.0500000000000001E-2</v>
      </c>
      <c r="BE140" s="4">
        <v>-9.7000000000000003E-2</v>
      </c>
      <c r="BF140" s="4">
        <v>-1.2500000000000001E-2</v>
      </c>
      <c r="BG140" s="4">
        <v>-6.0499999999999998E-2</v>
      </c>
      <c r="BH140" s="4">
        <v>-4.7500000000000001E-2</v>
      </c>
      <c r="BI140" s="4">
        <v>-7.4999999999999997E-2</v>
      </c>
      <c r="BJ140" s="4">
        <v>0</v>
      </c>
      <c r="BK140" s="4">
        <v>0.17</v>
      </c>
      <c r="BL140" s="4">
        <v>0.17499999999999999</v>
      </c>
      <c r="BM140" s="4">
        <v>0.155</v>
      </c>
      <c r="BN140" s="4">
        <v>0.54</v>
      </c>
      <c r="BO140" s="4">
        <v>2.5000000000000001E-3</v>
      </c>
      <c r="BP140" s="4">
        <v>-0.02</v>
      </c>
      <c r="BQ140" s="4">
        <v>5.0000000000000001E-3</v>
      </c>
      <c r="BR140" s="4">
        <v>0</v>
      </c>
      <c r="BS140" s="4">
        <v>0</v>
      </c>
      <c r="BT140" s="4">
        <v>5.0000000000000001E-3</v>
      </c>
      <c r="BU140" s="4">
        <v>5.0000000000000001E-3</v>
      </c>
      <c r="BV140" s="4">
        <v>0.1</v>
      </c>
      <c r="BW140">
        <v>0.02</v>
      </c>
      <c r="BX140">
        <v>0</v>
      </c>
      <c r="BY140">
        <v>0</v>
      </c>
      <c r="BZ140">
        <v>0.03</v>
      </c>
    </row>
    <row r="141" spans="3:78" x14ac:dyDescent="0.25">
      <c r="C141" s="173"/>
      <c r="G141" s="66">
        <f t="shared" si="4"/>
        <v>41365</v>
      </c>
      <c r="H141">
        <v>3.8975</v>
      </c>
      <c r="I141" s="7">
        <v>0.17</v>
      </c>
      <c r="J141" s="4">
        <v>5.9895169516262399E-2</v>
      </c>
      <c r="K141" s="4">
        <v>-0.13</v>
      </c>
      <c r="L141" s="4">
        <v>-0.15</v>
      </c>
      <c r="M141" s="14">
        <v>-0.09</v>
      </c>
      <c r="N141" s="14">
        <v>-0.13</v>
      </c>
      <c r="O141" s="4">
        <v>-0.09</v>
      </c>
      <c r="P141" s="4">
        <v>-3.7999999999999999E-2</v>
      </c>
      <c r="Q141" s="4">
        <v>-5.8000000000000003E-2</v>
      </c>
      <c r="R141" s="4">
        <v>-0.12</v>
      </c>
      <c r="S141" s="4">
        <v>-0.12</v>
      </c>
      <c r="T141" s="4">
        <v>-0.13</v>
      </c>
      <c r="U141" s="4">
        <v>-5.3999999999999999E-2</v>
      </c>
      <c r="V141" s="4">
        <v>-3.7999999999999999E-2</v>
      </c>
      <c r="W141" s="4">
        <v>0.125</v>
      </c>
      <c r="X141" s="4">
        <v>0.14499999999999999</v>
      </c>
      <c r="Y141" s="4">
        <v>0.04</v>
      </c>
      <c r="Z141" s="4">
        <v>0.5</v>
      </c>
      <c r="AA141" s="4">
        <v>0.14499999999999999</v>
      </c>
      <c r="AB141" s="4">
        <v>0.19500000000000001</v>
      </c>
      <c r="AC141" s="4">
        <v>-1.15E-2</v>
      </c>
      <c r="AD141" s="4">
        <v>-4.3999999999999997E-2</v>
      </c>
      <c r="AE141" s="4">
        <v>1.7999999999999999E-2</v>
      </c>
      <c r="AF141" s="4">
        <v>3.0000000000000001E-3</v>
      </c>
      <c r="AG141" s="4">
        <v>2.5000000000000001E-3</v>
      </c>
      <c r="AH141" s="4">
        <v>-2.2499999999999999E-2</v>
      </c>
      <c r="AI141" s="4">
        <v>-7.2499999999999995E-2</v>
      </c>
      <c r="AJ141" s="4">
        <v>-5.0999999999999997E-2</v>
      </c>
      <c r="AK141" s="4">
        <v>-7.3499999999999996E-2</v>
      </c>
      <c r="AL141" s="4">
        <v>-1.2500000000000001E-2</v>
      </c>
      <c r="AM141" s="4">
        <v>-7.1999999999999995E-2</v>
      </c>
      <c r="AN141" s="4">
        <v>-7.0000000000000007E-2</v>
      </c>
      <c r="AO141" s="4">
        <v>-1.7000000000000001E-2</v>
      </c>
      <c r="AP141" s="4">
        <v>2.3E-2</v>
      </c>
      <c r="AQ141" s="4">
        <v>0.38</v>
      </c>
      <c r="AR141" s="4">
        <v>0.02</v>
      </c>
      <c r="AS141" s="4">
        <v>-0.45</v>
      </c>
      <c r="AT141" s="4">
        <v>-7.0000000000000007E-2</v>
      </c>
      <c r="AU141" s="4">
        <v>-0.19500000000000001</v>
      </c>
      <c r="AV141" s="4">
        <v>-0.25</v>
      </c>
      <c r="AW141" s="4">
        <v>-0.37</v>
      </c>
      <c r="AX141" s="4">
        <v>0</v>
      </c>
      <c r="AY141" s="4">
        <v>0.43</v>
      </c>
      <c r="AZ141" s="4">
        <v>-0.45</v>
      </c>
      <c r="BA141" s="4">
        <v>-0.20200000000000001</v>
      </c>
      <c r="BB141" s="4">
        <v>-0.06</v>
      </c>
      <c r="BC141" s="4">
        <v>-0.14199999999999999</v>
      </c>
      <c r="BD141" s="4">
        <v>-3.7999999999999999E-2</v>
      </c>
      <c r="BE141" s="4">
        <v>-0.1195</v>
      </c>
      <c r="BF141" s="4">
        <v>-1.2500000000000001E-2</v>
      </c>
      <c r="BG141" s="4">
        <v>-4.2999999999999997E-2</v>
      </c>
      <c r="BH141" s="4">
        <v>-0.01</v>
      </c>
      <c r="BI141" s="4">
        <v>-7.2499999999999995E-2</v>
      </c>
      <c r="BJ141" s="4">
        <v>0</v>
      </c>
      <c r="BK141" s="4">
        <v>0.14000000000000001</v>
      </c>
      <c r="BL141" s="4">
        <v>0.14499999999999999</v>
      </c>
      <c r="BM141" s="4">
        <v>0.125</v>
      </c>
      <c r="BN141" s="4">
        <v>0.36</v>
      </c>
      <c r="BO141" s="4">
        <v>2.5000000000000001E-3</v>
      </c>
      <c r="BP141" s="4">
        <v>-1.4999999999999999E-2</v>
      </c>
      <c r="BQ141" s="4">
        <v>5.0000000000000001E-3</v>
      </c>
      <c r="BR141" s="4">
        <v>-0.01</v>
      </c>
      <c r="BS141" s="4">
        <v>0</v>
      </c>
      <c r="BT141" s="4">
        <v>5.0000000000000001E-3</v>
      </c>
      <c r="BU141" s="4">
        <v>2.5000000000000001E-3</v>
      </c>
      <c r="BV141" s="4">
        <v>0.02</v>
      </c>
      <c r="BW141">
        <v>5.0000000000000001E-3</v>
      </c>
      <c r="BX141">
        <v>0</v>
      </c>
      <c r="BY141">
        <v>0</v>
      </c>
      <c r="BZ141">
        <v>0.03</v>
      </c>
    </row>
    <row r="142" spans="3:78" x14ac:dyDescent="0.25">
      <c r="C142" s="173"/>
      <c r="G142" s="66">
        <f t="shared" si="4"/>
        <v>41395</v>
      </c>
      <c r="H142">
        <v>3.8925000000000001</v>
      </c>
      <c r="I142" s="7">
        <v>0.17</v>
      </c>
      <c r="J142" s="4">
        <v>5.9937583917006397E-2</v>
      </c>
      <c r="K142" s="4">
        <v>-0.13</v>
      </c>
      <c r="L142" s="4">
        <v>-0.15</v>
      </c>
      <c r="M142" s="14">
        <v>-0.09</v>
      </c>
      <c r="N142" s="14">
        <v>-0.13</v>
      </c>
      <c r="O142" s="4">
        <v>-0.09</v>
      </c>
      <c r="P142" s="4">
        <v>-3.7999999999999999E-2</v>
      </c>
      <c r="Q142" s="4">
        <v>-5.8000000000000003E-2</v>
      </c>
      <c r="R142" s="4">
        <v>-0.12</v>
      </c>
      <c r="S142" s="4">
        <v>-0.12</v>
      </c>
      <c r="T142" s="4">
        <v>-0.13</v>
      </c>
      <c r="U142" s="4">
        <v>-5.3999999999999999E-2</v>
      </c>
      <c r="V142" s="4">
        <v>-3.7999999999999999E-2</v>
      </c>
      <c r="W142" s="4">
        <v>0.125</v>
      </c>
      <c r="X142" s="4">
        <v>0.14499999999999999</v>
      </c>
      <c r="Y142" s="4">
        <v>0.04</v>
      </c>
      <c r="Z142" s="4">
        <v>0.5</v>
      </c>
      <c r="AA142" s="4">
        <v>0.125</v>
      </c>
      <c r="AB142" s="4">
        <v>0.13500000000000001</v>
      </c>
      <c r="AC142" s="4">
        <v>-1.15E-2</v>
      </c>
      <c r="AD142" s="4">
        <v>-4.3999999999999997E-2</v>
      </c>
      <c r="AE142" s="4">
        <v>2.0500000000000001E-2</v>
      </c>
      <c r="AF142" s="4">
        <v>5.4999999999999997E-3</v>
      </c>
      <c r="AG142" s="4">
        <v>2.5000000000000001E-3</v>
      </c>
      <c r="AH142" s="4">
        <v>-2.2499999999999999E-2</v>
      </c>
      <c r="AI142" s="4">
        <v>-7.2499999999999995E-2</v>
      </c>
      <c r="AJ142" s="4">
        <v>-5.0999999999999997E-2</v>
      </c>
      <c r="AK142" s="4">
        <v>-7.3499999999999996E-2</v>
      </c>
      <c r="AL142" s="4">
        <v>-1.2500000000000001E-2</v>
      </c>
      <c r="AM142" s="4">
        <v>-7.1999999999999995E-2</v>
      </c>
      <c r="AN142" s="4">
        <v>-7.0000000000000007E-2</v>
      </c>
      <c r="AO142" s="4">
        <v>-1.7000000000000001E-2</v>
      </c>
      <c r="AP142" s="4">
        <v>2.3E-2</v>
      </c>
      <c r="AQ142" s="4">
        <v>0.33</v>
      </c>
      <c r="AR142" s="4">
        <v>0.02</v>
      </c>
      <c r="AS142" s="4">
        <v>-0.45</v>
      </c>
      <c r="AT142" s="4">
        <v>-7.0000000000000007E-2</v>
      </c>
      <c r="AU142" s="4">
        <v>-0.19500000000000001</v>
      </c>
      <c r="AV142" s="4">
        <v>-0.1</v>
      </c>
      <c r="AW142" s="4">
        <v>-0.37</v>
      </c>
      <c r="AX142" s="4">
        <v>0</v>
      </c>
      <c r="AY142" s="4">
        <v>0.43</v>
      </c>
      <c r="AZ142" s="4">
        <v>-0.45</v>
      </c>
      <c r="BA142" s="4">
        <v>-0.17949999999999999</v>
      </c>
      <c r="BB142" s="4">
        <v>-0.06</v>
      </c>
      <c r="BC142" s="4">
        <v>-0.1195</v>
      </c>
      <c r="BD142" s="4">
        <v>-3.7999999999999999E-2</v>
      </c>
      <c r="BE142" s="4">
        <v>-0.112</v>
      </c>
      <c r="BF142" s="4">
        <v>-1.2500000000000001E-2</v>
      </c>
      <c r="BG142" s="4">
        <v>-4.2999999999999997E-2</v>
      </c>
      <c r="BH142" s="4">
        <v>-0.01</v>
      </c>
      <c r="BI142" s="4">
        <v>-7.2499999999999995E-2</v>
      </c>
      <c r="BJ142" s="4">
        <v>0</v>
      </c>
      <c r="BK142" s="4">
        <v>0.14000000000000001</v>
      </c>
      <c r="BL142" s="4">
        <v>0.14499999999999999</v>
      </c>
      <c r="BM142" s="4">
        <v>0.125</v>
      </c>
      <c r="BN142" s="4">
        <v>0.32500000000000001</v>
      </c>
      <c r="BO142" s="4">
        <v>2.5000000000000001E-3</v>
      </c>
      <c r="BP142" s="4">
        <v>-1.4999999999999999E-2</v>
      </c>
      <c r="BQ142" s="4">
        <v>5.0000000000000001E-3</v>
      </c>
      <c r="BR142" s="4">
        <v>-0.01</v>
      </c>
      <c r="BS142" s="4">
        <v>0</v>
      </c>
      <c r="BT142" s="4">
        <v>5.0000000000000001E-3</v>
      </c>
      <c r="BU142" s="4">
        <v>2.5000000000000001E-3</v>
      </c>
      <c r="BV142" s="4">
        <v>0.02</v>
      </c>
      <c r="BW142">
        <v>5.0000000000000001E-3</v>
      </c>
      <c r="BX142">
        <v>0</v>
      </c>
      <c r="BY142">
        <v>0</v>
      </c>
      <c r="BZ142">
        <v>0.03</v>
      </c>
    </row>
    <row r="143" spans="3:78" x14ac:dyDescent="0.25">
      <c r="C143" s="173"/>
      <c r="G143" s="66">
        <f t="shared" si="4"/>
        <v>41426</v>
      </c>
      <c r="H143">
        <v>3.9275000000000002</v>
      </c>
      <c r="I143" s="7">
        <v>0.17</v>
      </c>
      <c r="J143" s="4">
        <v>5.9981412131735502E-2</v>
      </c>
      <c r="K143" s="4">
        <v>-0.13</v>
      </c>
      <c r="L143" s="4">
        <v>-0.15</v>
      </c>
      <c r="M143" s="14">
        <v>-0.09</v>
      </c>
      <c r="N143" s="14">
        <v>-0.13</v>
      </c>
      <c r="O143" s="4">
        <v>-0.09</v>
      </c>
      <c r="P143" s="4">
        <v>-3.7999999999999999E-2</v>
      </c>
      <c r="Q143" s="4">
        <v>-5.8000000000000003E-2</v>
      </c>
      <c r="R143" s="4">
        <v>-0.12</v>
      </c>
      <c r="S143" s="4">
        <v>-0.12</v>
      </c>
      <c r="T143" s="4">
        <v>-0.13</v>
      </c>
      <c r="U143" s="4">
        <v>-5.1499999999999997E-2</v>
      </c>
      <c r="V143" s="4">
        <v>-3.7999999999999999E-2</v>
      </c>
      <c r="W143" s="4">
        <v>0.125</v>
      </c>
      <c r="X143" s="4">
        <v>0.14499999999999999</v>
      </c>
      <c r="Y143" s="4">
        <v>0.04</v>
      </c>
      <c r="Z143" s="4">
        <v>0.5</v>
      </c>
      <c r="AA143" s="4">
        <v>0.14499999999999999</v>
      </c>
      <c r="AB143" s="4">
        <v>0.16500000000000001</v>
      </c>
      <c r="AC143" s="4">
        <v>-1.15E-2</v>
      </c>
      <c r="AD143" s="4">
        <v>-4.1500000000000002E-2</v>
      </c>
      <c r="AE143" s="4">
        <v>2.0500000000000001E-2</v>
      </c>
      <c r="AF143" s="4">
        <v>6.4999999999999997E-3</v>
      </c>
      <c r="AG143" s="4">
        <v>2.5000000000000001E-3</v>
      </c>
      <c r="AH143" s="4">
        <v>-2.2499999999999999E-2</v>
      </c>
      <c r="AI143" s="4">
        <v>-7.2499999999999995E-2</v>
      </c>
      <c r="AJ143" s="4">
        <v>-5.0999999999999997E-2</v>
      </c>
      <c r="AK143" s="4">
        <v>-7.3499999999999996E-2</v>
      </c>
      <c r="AL143" s="4">
        <v>-1.2500000000000001E-2</v>
      </c>
      <c r="AM143" s="4">
        <v>-7.1999999999999995E-2</v>
      </c>
      <c r="AN143" s="4">
        <v>-6.5000000000000002E-2</v>
      </c>
      <c r="AO143" s="4">
        <v>-1.7000000000000001E-2</v>
      </c>
      <c r="AP143" s="4">
        <v>2.3E-2</v>
      </c>
      <c r="AQ143" s="4">
        <v>0.37</v>
      </c>
      <c r="AR143" s="4">
        <v>2.5000000000000001E-2</v>
      </c>
      <c r="AS143" s="4">
        <v>-0.45</v>
      </c>
      <c r="AT143" s="4">
        <v>-7.0000000000000007E-2</v>
      </c>
      <c r="AU143" s="4">
        <v>-0.19500000000000001</v>
      </c>
      <c r="AV143" s="4">
        <v>-0.1</v>
      </c>
      <c r="AW143" s="4">
        <v>-0.37</v>
      </c>
      <c r="AX143" s="4">
        <v>0</v>
      </c>
      <c r="AY143" s="4">
        <v>0.43</v>
      </c>
      <c r="AZ143" s="4">
        <v>-0.45</v>
      </c>
      <c r="BA143" s="4">
        <v>-0.127</v>
      </c>
      <c r="BB143" s="4">
        <v>-0.06</v>
      </c>
      <c r="BC143" s="4">
        <v>-6.7000000000000004E-2</v>
      </c>
      <c r="BD143" s="4">
        <v>-3.7999999999999999E-2</v>
      </c>
      <c r="BE143" s="4">
        <v>-6.9500000000000006E-2</v>
      </c>
      <c r="BF143" s="4">
        <v>-1.2500000000000001E-2</v>
      </c>
      <c r="BG143" s="4">
        <v>-4.2999999999999997E-2</v>
      </c>
      <c r="BH143" s="4">
        <v>-5.0000000000000001E-3</v>
      </c>
      <c r="BI143" s="4">
        <v>-7.2499999999999995E-2</v>
      </c>
      <c r="BJ143" s="4">
        <v>0</v>
      </c>
      <c r="BK143" s="4">
        <v>0.14000000000000001</v>
      </c>
      <c r="BL143" s="4">
        <v>0.14499999999999999</v>
      </c>
      <c r="BM143" s="4">
        <v>0.125</v>
      </c>
      <c r="BN143" s="4">
        <v>0.33500000000000002</v>
      </c>
      <c r="BO143" s="4">
        <v>2.5000000000000001E-3</v>
      </c>
      <c r="BP143" s="4">
        <v>-1.4999999999999999E-2</v>
      </c>
      <c r="BQ143" s="4">
        <v>5.0000000000000001E-3</v>
      </c>
      <c r="BR143" s="4">
        <v>-0.01</v>
      </c>
      <c r="BS143" s="4">
        <v>0</v>
      </c>
      <c r="BT143" s="4">
        <v>5.0000000000000001E-3</v>
      </c>
      <c r="BU143" s="4">
        <v>2.5000000000000001E-3</v>
      </c>
      <c r="BV143" s="4">
        <v>3.5000000000000003E-2</v>
      </c>
      <c r="BW143">
        <v>5.0000000000000001E-3</v>
      </c>
      <c r="BX143">
        <v>0</v>
      </c>
      <c r="BY143">
        <v>0</v>
      </c>
      <c r="BZ143">
        <v>0.03</v>
      </c>
    </row>
    <row r="144" spans="3:78" x14ac:dyDescent="0.25">
      <c r="C144" s="173"/>
      <c r="G144" s="66">
        <f t="shared" si="4"/>
        <v>41456</v>
      </c>
      <c r="H144">
        <v>3.9674999999999998</v>
      </c>
      <c r="I144" s="7">
        <v>0.17</v>
      </c>
      <c r="J144" s="4">
        <v>6.0023826533694501E-2</v>
      </c>
      <c r="K144" s="4">
        <v>-0.13</v>
      </c>
      <c r="L144" s="4">
        <v>-0.15</v>
      </c>
      <c r="M144" s="14">
        <v>-0.09</v>
      </c>
      <c r="N144" s="14">
        <v>-0.13</v>
      </c>
      <c r="O144" s="4">
        <v>-0.09</v>
      </c>
      <c r="P144" s="4">
        <v>-3.7999999999999999E-2</v>
      </c>
      <c r="Q144" s="4">
        <v>-5.8000000000000003E-2</v>
      </c>
      <c r="R144" s="4">
        <v>-0.12</v>
      </c>
      <c r="S144" s="4">
        <v>-0.12</v>
      </c>
      <c r="T144" s="4">
        <v>-0.13</v>
      </c>
      <c r="U144" s="4">
        <v>-5.0250000000000003E-2</v>
      </c>
      <c r="V144" s="4">
        <v>-3.7999999999999999E-2</v>
      </c>
      <c r="W144" s="4">
        <v>0.125</v>
      </c>
      <c r="X144" s="4">
        <v>0.14499999999999999</v>
      </c>
      <c r="Y144" s="4">
        <v>0.04</v>
      </c>
      <c r="Z144" s="4">
        <v>0.5</v>
      </c>
      <c r="AA144" s="4">
        <v>0.15</v>
      </c>
      <c r="AB144" s="4">
        <v>0.20499999999999999</v>
      </c>
      <c r="AC144" s="4">
        <v>-1.15E-2</v>
      </c>
      <c r="AD144" s="4">
        <v>-4.1500000000000002E-2</v>
      </c>
      <c r="AE144" s="4">
        <v>2.0500000000000001E-2</v>
      </c>
      <c r="AF144" s="4">
        <v>6.4999999999999997E-3</v>
      </c>
      <c r="AG144" s="4">
        <v>2.5000000000000001E-3</v>
      </c>
      <c r="AH144" s="4">
        <v>-2.2499999999999999E-2</v>
      </c>
      <c r="AI144" s="4">
        <v>-7.2499999999999995E-2</v>
      </c>
      <c r="AJ144" s="4">
        <v>-5.0999999999999997E-2</v>
      </c>
      <c r="AK144" s="4">
        <v>-7.3499999999999996E-2</v>
      </c>
      <c r="AL144" s="4">
        <v>-1.2500000000000001E-2</v>
      </c>
      <c r="AM144" s="4">
        <v>-7.1999999999999995E-2</v>
      </c>
      <c r="AN144" s="4">
        <v>-6.25E-2</v>
      </c>
      <c r="AO144" s="4">
        <v>-1.7000000000000001E-2</v>
      </c>
      <c r="AP144" s="4">
        <v>2.3E-2</v>
      </c>
      <c r="AQ144" s="4">
        <v>0.41</v>
      </c>
      <c r="AR144" s="4">
        <v>2.75E-2</v>
      </c>
      <c r="AS144" s="4">
        <v>-0.45</v>
      </c>
      <c r="AT144" s="4">
        <v>-7.0000000000000007E-2</v>
      </c>
      <c r="AU144" s="4">
        <v>-0.19500000000000001</v>
      </c>
      <c r="AV144" s="4">
        <v>-0.1</v>
      </c>
      <c r="AW144" s="4">
        <v>-0.37</v>
      </c>
      <c r="AX144" s="4">
        <v>0</v>
      </c>
      <c r="AY144" s="4">
        <v>0.43</v>
      </c>
      <c r="AZ144" s="4">
        <v>-0.45</v>
      </c>
      <c r="BA144" s="4">
        <v>-0.13700000000000001</v>
      </c>
      <c r="BB144" s="4">
        <v>-0.06</v>
      </c>
      <c r="BC144" s="4">
        <v>-7.6999999999999999E-2</v>
      </c>
      <c r="BD144" s="4">
        <v>-3.7999999999999999E-2</v>
      </c>
      <c r="BE144" s="4">
        <v>-6.7000000000000004E-2</v>
      </c>
      <c r="BF144" s="4">
        <v>-1.2500000000000001E-2</v>
      </c>
      <c r="BG144" s="4">
        <v>-4.2999999999999997E-2</v>
      </c>
      <c r="BH144" s="4">
        <v>-2.5000000000000001E-3</v>
      </c>
      <c r="BI144" s="4">
        <v>-7.2499999999999995E-2</v>
      </c>
      <c r="BJ144" s="4">
        <v>0</v>
      </c>
      <c r="BK144" s="4">
        <v>0.14000000000000001</v>
      </c>
      <c r="BL144" s="4">
        <v>0.14499999999999999</v>
      </c>
      <c r="BM144" s="4">
        <v>0.125</v>
      </c>
      <c r="BN144" s="4">
        <v>0.35</v>
      </c>
      <c r="BO144" s="4">
        <v>2.5000000000000001E-3</v>
      </c>
      <c r="BP144" s="4">
        <v>-0.01</v>
      </c>
      <c r="BQ144" s="4">
        <v>5.0000000000000001E-3</v>
      </c>
      <c r="BR144" s="4">
        <v>-0.01</v>
      </c>
      <c r="BS144" s="4">
        <v>0</v>
      </c>
      <c r="BT144" s="4">
        <v>5.0000000000000001E-3</v>
      </c>
      <c r="BU144" s="4">
        <v>2.5000000000000001E-3</v>
      </c>
      <c r="BV144" s="4">
        <v>3.5000000000000003E-2</v>
      </c>
      <c r="BW144">
        <v>5.0000000000000001E-3</v>
      </c>
      <c r="BX144">
        <v>0</v>
      </c>
      <c r="BY144">
        <v>0</v>
      </c>
      <c r="BZ144">
        <v>0.03</v>
      </c>
    </row>
    <row r="145" spans="3:78" x14ac:dyDescent="0.25">
      <c r="C145" s="173"/>
      <c r="G145" s="66">
        <f t="shared" si="4"/>
        <v>41487</v>
      </c>
      <c r="H145">
        <v>4.0075000000000003</v>
      </c>
      <c r="I145" s="7">
        <v>0.17</v>
      </c>
      <c r="J145" s="4">
        <v>6.00676547496799E-2</v>
      </c>
      <c r="K145" s="4">
        <v>-0.13</v>
      </c>
      <c r="L145" s="4">
        <v>-0.15</v>
      </c>
      <c r="M145" s="14">
        <v>-0.09</v>
      </c>
      <c r="N145" s="14">
        <v>-0.13</v>
      </c>
      <c r="O145" s="4">
        <v>-0.09</v>
      </c>
      <c r="P145" s="4">
        <v>-3.7999999999999999E-2</v>
      </c>
      <c r="Q145" s="4">
        <v>-5.8000000000000003E-2</v>
      </c>
      <c r="R145" s="4">
        <v>-0.12</v>
      </c>
      <c r="S145" s="4">
        <v>-0.12</v>
      </c>
      <c r="T145" s="4">
        <v>-0.13</v>
      </c>
      <c r="U145" s="4">
        <v>-4.9000000000000002E-2</v>
      </c>
      <c r="V145" s="4">
        <v>-3.7999999999999999E-2</v>
      </c>
      <c r="W145" s="4">
        <v>0.125</v>
      </c>
      <c r="X145" s="4">
        <v>0.14499999999999999</v>
      </c>
      <c r="Y145" s="4">
        <v>0.04</v>
      </c>
      <c r="Z145" s="4">
        <v>0.5</v>
      </c>
      <c r="AA145" s="4">
        <v>0.15</v>
      </c>
      <c r="AB145" s="4">
        <v>0.20499999999999999</v>
      </c>
      <c r="AC145" s="4">
        <v>-1.15E-2</v>
      </c>
      <c r="AD145" s="4">
        <v>-4.1500000000000002E-2</v>
      </c>
      <c r="AE145" s="4">
        <v>1.55E-2</v>
      </c>
      <c r="AF145" s="4">
        <v>1.5E-3</v>
      </c>
      <c r="AG145" s="4">
        <v>2.5000000000000001E-3</v>
      </c>
      <c r="AH145" s="4">
        <v>-2.2499999999999999E-2</v>
      </c>
      <c r="AI145" s="4">
        <v>-7.2499999999999995E-2</v>
      </c>
      <c r="AJ145" s="4">
        <v>-5.0999999999999997E-2</v>
      </c>
      <c r="AK145" s="4">
        <v>-7.3499999999999996E-2</v>
      </c>
      <c r="AL145" s="4">
        <v>-1.2500000000000001E-2</v>
      </c>
      <c r="AM145" s="4">
        <v>-7.1999999999999995E-2</v>
      </c>
      <c r="AN145" s="4">
        <v>-0.06</v>
      </c>
      <c r="AO145" s="4">
        <v>-1.7000000000000001E-2</v>
      </c>
      <c r="AP145" s="4">
        <v>2.3E-2</v>
      </c>
      <c r="AQ145" s="4">
        <v>0.41</v>
      </c>
      <c r="AR145" s="4">
        <v>0.03</v>
      </c>
      <c r="AS145" s="4">
        <v>-0.45</v>
      </c>
      <c r="AT145" s="4">
        <v>-7.0000000000000007E-2</v>
      </c>
      <c r="AU145" s="4">
        <v>-0.19500000000000001</v>
      </c>
      <c r="AV145" s="4">
        <v>-0.1</v>
      </c>
      <c r="AW145" s="4">
        <v>-0.37</v>
      </c>
      <c r="AX145" s="4">
        <v>0</v>
      </c>
      <c r="AY145" s="4">
        <v>0.43</v>
      </c>
      <c r="AZ145" s="4">
        <v>-0.45</v>
      </c>
      <c r="BA145" s="4">
        <v>-0.13200000000000001</v>
      </c>
      <c r="BB145" s="4">
        <v>-0.06</v>
      </c>
      <c r="BC145" s="4">
        <v>-7.1999999999999995E-2</v>
      </c>
      <c r="BD145" s="4">
        <v>-3.7999999999999999E-2</v>
      </c>
      <c r="BE145" s="4">
        <v>-6.4500000000000002E-2</v>
      </c>
      <c r="BF145" s="4">
        <v>-1.2500000000000001E-2</v>
      </c>
      <c r="BG145" s="4">
        <v>-4.2999999999999997E-2</v>
      </c>
      <c r="BH145" s="4">
        <v>0</v>
      </c>
      <c r="BI145" s="4">
        <v>-7.2499999999999995E-2</v>
      </c>
      <c r="BJ145" s="4">
        <v>0</v>
      </c>
      <c r="BK145" s="4">
        <v>0.14000000000000001</v>
      </c>
      <c r="BL145" s="4">
        <v>0.14499999999999999</v>
      </c>
      <c r="BM145" s="4">
        <v>0.125</v>
      </c>
      <c r="BN145" s="4">
        <v>0.35</v>
      </c>
      <c r="BO145" s="4">
        <v>2.5000000000000001E-3</v>
      </c>
      <c r="BP145" s="4">
        <v>-0.01</v>
      </c>
      <c r="BQ145" s="4">
        <v>5.0000000000000001E-3</v>
      </c>
      <c r="BR145" s="4">
        <v>-0.01</v>
      </c>
      <c r="BS145" s="4">
        <v>0</v>
      </c>
      <c r="BT145" s="4">
        <v>5.0000000000000001E-3</v>
      </c>
      <c r="BU145" s="4">
        <v>2.5000000000000001E-3</v>
      </c>
      <c r="BV145" s="4">
        <v>0.01</v>
      </c>
      <c r="BW145">
        <v>5.0000000000000001E-3</v>
      </c>
      <c r="BX145">
        <v>0</v>
      </c>
      <c r="BY145">
        <v>0</v>
      </c>
      <c r="BZ145">
        <v>0.03</v>
      </c>
    </row>
    <row r="146" spans="3:78" x14ac:dyDescent="0.25">
      <c r="C146" s="173"/>
      <c r="G146" s="66">
        <f t="shared" si="4"/>
        <v>41518</v>
      </c>
      <c r="H146">
        <v>4.0025000000000004</v>
      </c>
      <c r="I146" s="7">
        <v>0.17</v>
      </c>
      <c r="J146" s="4">
        <v>6.0111482966303899E-2</v>
      </c>
      <c r="K146" s="4">
        <v>-0.13</v>
      </c>
      <c r="L146" s="4">
        <v>-0.15</v>
      </c>
      <c r="M146" s="14">
        <v>-0.09</v>
      </c>
      <c r="N146" s="14">
        <v>-0.13</v>
      </c>
      <c r="O146" s="4">
        <v>-0.09</v>
      </c>
      <c r="P146" s="4">
        <v>-3.7999999999999999E-2</v>
      </c>
      <c r="Q146" s="4">
        <v>-5.8000000000000003E-2</v>
      </c>
      <c r="R146" s="4">
        <v>-0.12</v>
      </c>
      <c r="S146" s="4">
        <v>-0.12</v>
      </c>
      <c r="T146" s="4">
        <v>-0.13</v>
      </c>
      <c r="U146" s="4">
        <v>-5.2749999999999998E-2</v>
      </c>
      <c r="V146" s="4">
        <v>-3.7999999999999999E-2</v>
      </c>
      <c r="W146" s="4">
        <v>0.125</v>
      </c>
      <c r="X146" s="4">
        <v>0.14499999999999999</v>
      </c>
      <c r="Y146" s="4">
        <v>0.04</v>
      </c>
      <c r="Z146" s="4">
        <v>0.5</v>
      </c>
      <c r="AA146" s="4">
        <v>0.125</v>
      </c>
      <c r="AB146" s="4">
        <v>0.14499999999999999</v>
      </c>
      <c r="AC146" s="4">
        <v>-1.15E-2</v>
      </c>
      <c r="AD146" s="4">
        <v>-4.65E-2</v>
      </c>
      <c r="AE146" s="4">
        <v>1.55E-2</v>
      </c>
      <c r="AF146" s="4">
        <v>1.5E-3</v>
      </c>
      <c r="AG146" s="4">
        <v>2.5000000000000001E-3</v>
      </c>
      <c r="AH146" s="4">
        <v>-2.2499999999999999E-2</v>
      </c>
      <c r="AI146" s="4">
        <v>-7.2499999999999995E-2</v>
      </c>
      <c r="AJ146" s="4">
        <v>-5.0999999999999997E-2</v>
      </c>
      <c r="AK146" s="4">
        <v>-7.3499999999999996E-2</v>
      </c>
      <c r="AL146" s="4">
        <v>-1.2500000000000001E-2</v>
      </c>
      <c r="AM146" s="4">
        <v>-7.1999999999999995E-2</v>
      </c>
      <c r="AN146" s="4">
        <v>-6.7500000000000004E-2</v>
      </c>
      <c r="AO146" s="4">
        <v>-1.7000000000000001E-2</v>
      </c>
      <c r="AP146" s="4">
        <v>2.3E-2</v>
      </c>
      <c r="AQ146" s="4">
        <v>0.36</v>
      </c>
      <c r="AR146" s="4">
        <v>2.2499999999999999E-2</v>
      </c>
      <c r="AS146" s="4">
        <v>-0.45</v>
      </c>
      <c r="AT146" s="4">
        <v>-7.0000000000000007E-2</v>
      </c>
      <c r="AU146" s="4">
        <v>-0.19500000000000001</v>
      </c>
      <c r="AV146" s="4">
        <v>-0.1</v>
      </c>
      <c r="AW146" s="4">
        <v>-0.37</v>
      </c>
      <c r="AX146" s="4">
        <v>0</v>
      </c>
      <c r="AY146" s="4">
        <v>0.43</v>
      </c>
      <c r="AZ146" s="4">
        <v>-0.45</v>
      </c>
      <c r="BA146" s="4">
        <v>-0.14199999999999999</v>
      </c>
      <c r="BB146" s="4">
        <v>-0.06</v>
      </c>
      <c r="BC146" s="4">
        <v>-8.2000000000000003E-2</v>
      </c>
      <c r="BD146" s="4">
        <v>-3.7999999999999999E-2</v>
      </c>
      <c r="BE146" s="4">
        <v>-6.9500000000000006E-2</v>
      </c>
      <c r="BF146" s="4">
        <v>-1.2500000000000001E-2</v>
      </c>
      <c r="BG146" s="4">
        <v>-4.2999999999999997E-2</v>
      </c>
      <c r="BH146" s="4">
        <v>-7.4999999999999997E-3</v>
      </c>
      <c r="BI146" s="4">
        <v>-7.2499999999999995E-2</v>
      </c>
      <c r="BJ146" s="4">
        <v>0</v>
      </c>
      <c r="BK146" s="4">
        <v>0.14000000000000001</v>
      </c>
      <c r="BL146" s="4">
        <v>0.14499999999999999</v>
      </c>
      <c r="BM146" s="4">
        <v>0.125</v>
      </c>
      <c r="BN146" s="4">
        <v>0.315</v>
      </c>
      <c r="BO146" s="4">
        <v>2.5000000000000001E-3</v>
      </c>
      <c r="BP146" s="4">
        <v>-0.01</v>
      </c>
      <c r="BQ146" s="4">
        <v>5.0000000000000001E-3</v>
      </c>
      <c r="BR146" s="4">
        <v>-0.01</v>
      </c>
      <c r="BS146" s="4">
        <v>0</v>
      </c>
      <c r="BT146" s="4">
        <v>5.0000000000000001E-3</v>
      </c>
      <c r="BU146" s="4">
        <v>2.5000000000000001E-3</v>
      </c>
      <c r="BV146" s="4">
        <v>0.01</v>
      </c>
      <c r="BW146">
        <v>5.0000000000000001E-3</v>
      </c>
      <c r="BX146">
        <v>0</v>
      </c>
      <c r="BY146">
        <v>0</v>
      </c>
      <c r="BZ146">
        <v>0.03</v>
      </c>
    </row>
    <row r="147" spans="3:78" x14ac:dyDescent="0.25">
      <c r="C147" s="173"/>
      <c r="G147" s="66">
        <f t="shared" si="4"/>
        <v>41548</v>
      </c>
      <c r="H147">
        <v>4.0274999999999999</v>
      </c>
      <c r="I147" s="7">
        <v>0.17</v>
      </c>
      <c r="J147" s="4">
        <v>6.0153897370095702E-2</v>
      </c>
      <c r="K147" s="4">
        <v>-0.13</v>
      </c>
      <c r="L147" s="4">
        <v>-0.15</v>
      </c>
      <c r="M147" s="14">
        <v>-0.09</v>
      </c>
      <c r="N147" s="14">
        <v>-0.13</v>
      </c>
      <c r="O147" s="4">
        <v>-0.09</v>
      </c>
      <c r="P147" s="4">
        <v>-3.7999999999999999E-2</v>
      </c>
      <c r="Q147" s="4">
        <v>-5.8000000000000003E-2</v>
      </c>
      <c r="R147" s="4">
        <v>-0.12</v>
      </c>
      <c r="S147" s="4">
        <v>-0.12</v>
      </c>
      <c r="T147" s="4">
        <v>-0.13</v>
      </c>
      <c r="U147" s="4">
        <v>-5.7750000000000003E-2</v>
      </c>
      <c r="V147" s="4">
        <v>-3.7999999999999999E-2</v>
      </c>
      <c r="W147" s="4">
        <v>0.125</v>
      </c>
      <c r="X147" s="4">
        <v>0.14499999999999999</v>
      </c>
      <c r="Y147" s="4">
        <v>0.04</v>
      </c>
      <c r="Z147" s="4">
        <v>0.5</v>
      </c>
      <c r="AA147" s="4">
        <v>0.14499999999999999</v>
      </c>
      <c r="AB147" s="4">
        <v>0.17499999999999999</v>
      </c>
      <c r="AC147" s="4">
        <v>-1.15E-2</v>
      </c>
      <c r="AD147" s="4">
        <v>-4.65E-2</v>
      </c>
      <c r="AE147" s="4">
        <v>1.0500000000000001E-2</v>
      </c>
      <c r="AF147" s="4">
        <v>-4.4999999999999997E-3</v>
      </c>
      <c r="AG147" s="4">
        <v>2.5000000000000001E-3</v>
      </c>
      <c r="AH147" s="4">
        <v>-2.2499999999999999E-2</v>
      </c>
      <c r="AI147" s="4">
        <v>-7.2499999999999995E-2</v>
      </c>
      <c r="AJ147" s="4">
        <v>-5.0999999999999997E-2</v>
      </c>
      <c r="AK147" s="4">
        <v>-7.3499999999999996E-2</v>
      </c>
      <c r="AL147" s="4">
        <v>-1.2500000000000001E-2</v>
      </c>
      <c r="AM147" s="4">
        <v>-7.1999999999999995E-2</v>
      </c>
      <c r="AN147" s="4">
        <v>-7.7499999999999999E-2</v>
      </c>
      <c r="AO147" s="4">
        <v>-1.7000000000000001E-2</v>
      </c>
      <c r="AP147" s="4">
        <v>2.3E-2</v>
      </c>
      <c r="AQ147" s="4">
        <v>0.4</v>
      </c>
      <c r="AR147" s="4">
        <v>1.2500000000000001E-2</v>
      </c>
      <c r="AS147" s="4">
        <v>-0.45</v>
      </c>
      <c r="AT147" s="4">
        <v>-7.0000000000000007E-2</v>
      </c>
      <c r="AU147" s="4">
        <v>-0.19500000000000001</v>
      </c>
      <c r="AV147" s="4">
        <v>-0.1</v>
      </c>
      <c r="AW147" s="4">
        <v>-0.37</v>
      </c>
      <c r="AX147" s="4">
        <v>0</v>
      </c>
      <c r="AY147" s="4">
        <v>0.43</v>
      </c>
      <c r="AZ147" s="4">
        <v>-0.45</v>
      </c>
      <c r="BA147" s="4">
        <v>-0.1295</v>
      </c>
      <c r="BB147" s="4">
        <v>-0.06</v>
      </c>
      <c r="BC147" s="4">
        <v>-6.9500000000000006E-2</v>
      </c>
      <c r="BD147" s="4">
        <v>-3.7999999999999999E-2</v>
      </c>
      <c r="BE147" s="4">
        <v>-7.1999999999999995E-2</v>
      </c>
      <c r="BF147" s="4">
        <v>-1.2500000000000001E-2</v>
      </c>
      <c r="BG147" s="4">
        <v>-4.2999999999999997E-2</v>
      </c>
      <c r="BH147" s="4">
        <v>-1.7500000000000002E-2</v>
      </c>
      <c r="BI147" s="4">
        <v>-7.2499999999999995E-2</v>
      </c>
      <c r="BJ147" s="4">
        <v>0</v>
      </c>
      <c r="BK147" s="4">
        <v>0.14000000000000001</v>
      </c>
      <c r="BL147" s="4">
        <v>0.14499999999999999</v>
      </c>
      <c r="BM147" s="4">
        <v>0.125</v>
      </c>
      <c r="BN147" s="4">
        <v>0.36</v>
      </c>
      <c r="BO147" s="4">
        <v>2.5000000000000001E-3</v>
      </c>
      <c r="BP147" s="4">
        <v>-1.4999999999999999E-2</v>
      </c>
      <c r="BQ147" s="4">
        <v>5.0000000000000001E-3</v>
      </c>
      <c r="BR147" s="4">
        <v>-0.01</v>
      </c>
      <c r="BS147" s="4">
        <v>0</v>
      </c>
      <c r="BT147" s="4">
        <v>5.0000000000000001E-3</v>
      </c>
      <c r="BU147" s="4">
        <v>2.5000000000000001E-3</v>
      </c>
      <c r="BV147" s="4">
        <v>0.01</v>
      </c>
      <c r="BW147">
        <v>5.0000000000000001E-3</v>
      </c>
      <c r="BX147">
        <v>0</v>
      </c>
      <c r="BY147">
        <v>0</v>
      </c>
      <c r="BZ147">
        <v>0.03</v>
      </c>
    </row>
    <row r="148" spans="3:78" x14ac:dyDescent="0.25">
      <c r="C148" s="173"/>
      <c r="G148" s="66">
        <f t="shared" si="4"/>
        <v>41579</v>
      </c>
      <c r="H148">
        <v>4.1795</v>
      </c>
      <c r="I148" s="7">
        <v>0.17</v>
      </c>
      <c r="J148" s="4">
        <v>6.0197725587975502E-2</v>
      </c>
      <c r="K148" s="4">
        <v>-0.13</v>
      </c>
      <c r="L148" s="4">
        <v>-0.15</v>
      </c>
      <c r="M148" s="14">
        <v>-0.01</v>
      </c>
      <c r="N148" s="14">
        <v>-0.13</v>
      </c>
      <c r="O148" s="4">
        <v>0</v>
      </c>
      <c r="P148" s="4">
        <v>-3.7499999999999999E-2</v>
      </c>
      <c r="Q148" s="4">
        <v>-7.2499999999999995E-2</v>
      </c>
      <c r="R148" s="4">
        <v>-0.12</v>
      </c>
      <c r="S148" s="4">
        <v>-0.12</v>
      </c>
      <c r="T148" s="4">
        <v>-0.13</v>
      </c>
      <c r="U148" s="4">
        <v>-7.4999999999999997E-2</v>
      </c>
      <c r="V148" s="4">
        <v>-3.7499999999999999E-2</v>
      </c>
      <c r="W148" s="4">
        <v>0.155</v>
      </c>
      <c r="X148" s="4">
        <v>0.17499999999999999</v>
      </c>
      <c r="Y148" s="4">
        <v>0.13</v>
      </c>
      <c r="Z148" s="4">
        <v>0.5</v>
      </c>
      <c r="AA148" s="4">
        <v>0.19500000000000001</v>
      </c>
      <c r="AB148" s="4">
        <v>0.21</v>
      </c>
      <c r="AC148" s="4">
        <v>-8.9999989999999998E-3</v>
      </c>
      <c r="AD148" s="4">
        <v>-2.75E-2</v>
      </c>
      <c r="AE148" s="4">
        <v>1.15E-2</v>
      </c>
      <c r="AF148" s="4">
        <v>-1.5E-3</v>
      </c>
      <c r="AG148" s="4">
        <v>2.5000000000000001E-3</v>
      </c>
      <c r="AH148" s="4">
        <v>-2.2499999999999999E-2</v>
      </c>
      <c r="AI148" s="4">
        <v>-7.4999999999999997E-2</v>
      </c>
      <c r="AJ148" s="4">
        <v>-5.3499999999999999E-2</v>
      </c>
      <c r="AK148" s="4">
        <v>-7.5999999999999998E-2</v>
      </c>
      <c r="AL148" s="4">
        <v>-8.9999989999999998E-3</v>
      </c>
      <c r="AM148" s="4">
        <v>-6.4000000000000001E-2</v>
      </c>
      <c r="AN148" s="4">
        <v>-0.1125</v>
      </c>
      <c r="AO148" s="4">
        <v>-8.9999989999999998E-3</v>
      </c>
      <c r="AP148" s="4">
        <v>3.1E-2</v>
      </c>
      <c r="AQ148" s="4">
        <v>0.65</v>
      </c>
      <c r="AR148" s="4">
        <v>-2.2499999999999999E-2</v>
      </c>
      <c r="AS148" s="4">
        <v>-0.34</v>
      </c>
      <c r="AT148" s="4">
        <v>-7.0000000000000007E-2</v>
      </c>
      <c r="AU148" s="4">
        <v>-0.13</v>
      </c>
      <c r="AV148" s="4">
        <v>0.248</v>
      </c>
      <c r="AW148" s="4">
        <v>-0.26</v>
      </c>
      <c r="AX148" s="4">
        <v>0</v>
      </c>
      <c r="AY148" s="4">
        <v>0.35</v>
      </c>
      <c r="AZ148" s="4">
        <v>-0.34</v>
      </c>
      <c r="BA148" s="4">
        <v>-0.13700000000000001</v>
      </c>
      <c r="BB148" s="4">
        <v>-0.06</v>
      </c>
      <c r="BC148" s="4">
        <v>-7.6999999999999999E-2</v>
      </c>
      <c r="BD148" s="4">
        <v>-3.7499999999999999E-2</v>
      </c>
      <c r="BE148" s="4">
        <v>-6.7000000000000004E-2</v>
      </c>
      <c r="BF148" s="4">
        <v>-1.4E-2</v>
      </c>
      <c r="BG148" s="4">
        <v>-5.7500000000000002E-2</v>
      </c>
      <c r="BH148" s="4">
        <v>-5.2499999999999998E-2</v>
      </c>
      <c r="BI148" s="4">
        <v>-7.4999999999999997E-2</v>
      </c>
      <c r="BJ148" s="4">
        <v>0</v>
      </c>
      <c r="BK148" s="4">
        <v>0.17</v>
      </c>
      <c r="BL148" s="4">
        <v>0.17499999999999999</v>
      </c>
      <c r="BM148" s="4">
        <v>0.155</v>
      </c>
      <c r="BN148" s="4">
        <v>0.46</v>
      </c>
      <c r="BO148" s="4">
        <v>2.5000000000000001E-3</v>
      </c>
      <c r="BP148" s="4">
        <v>-0.02</v>
      </c>
      <c r="BQ148" s="4">
        <v>5.0000000000000001E-3</v>
      </c>
      <c r="BR148" s="4">
        <v>0</v>
      </c>
      <c r="BS148" s="4">
        <v>0</v>
      </c>
      <c r="BT148" s="4">
        <v>5.0000000000000001E-3</v>
      </c>
      <c r="BU148" s="4">
        <v>5.0000000000000001E-3</v>
      </c>
      <c r="BV148" s="4">
        <v>5.5E-2</v>
      </c>
      <c r="BW148">
        <v>0.02</v>
      </c>
      <c r="BX148">
        <v>0</v>
      </c>
      <c r="BY148">
        <v>0</v>
      </c>
      <c r="BZ148">
        <v>0.03</v>
      </c>
    </row>
    <row r="149" spans="3:78" x14ac:dyDescent="0.25">
      <c r="C149" s="173"/>
      <c r="G149" s="66">
        <f t="shared" si="4"/>
        <v>41609</v>
      </c>
      <c r="H149">
        <v>4.3224999999999998</v>
      </c>
      <c r="I149" s="7">
        <v>0.17</v>
      </c>
      <c r="J149" s="4">
        <v>6.0240139992982403E-2</v>
      </c>
      <c r="K149" s="4">
        <v>-0.13250000000000001</v>
      </c>
      <c r="L149" s="4">
        <v>-0.1525</v>
      </c>
      <c r="M149" s="14">
        <v>-5.0000000000000001E-3</v>
      </c>
      <c r="N149" s="14">
        <v>-0.13</v>
      </c>
      <c r="O149" s="4">
        <v>5.0000000000000001E-3</v>
      </c>
      <c r="P149" s="4">
        <v>-3.7499999999999999E-2</v>
      </c>
      <c r="Q149" s="4">
        <v>-7.2499999999999995E-2</v>
      </c>
      <c r="R149" s="4">
        <v>-0.1225</v>
      </c>
      <c r="S149" s="4">
        <v>-0.1225</v>
      </c>
      <c r="T149" s="4">
        <v>-0.13250000000000001</v>
      </c>
      <c r="U149" s="4">
        <v>-8.6249999999999993E-2</v>
      </c>
      <c r="V149" s="4">
        <v>-3.7499999999999999E-2</v>
      </c>
      <c r="W149" s="4">
        <v>0.155</v>
      </c>
      <c r="X149" s="4">
        <v>0.17499999999999999</v>
      </c>
      <c r="Y149" s="4">
        <v>0.13</v>
      </c>
      <c r="Z149" s="4">
        <v>0.5</v>
      </c>
      <c r="AA149" s="4">
        <v>0.215</v>
      </c>
      <c r="AB149" s="4">
        <v>0.28999999999999998</v>
      </c>
      <c r="AC149" s="4">
        <v>-8.9999989999999998E-3</v>
      </c>
      <c r="AD149" s="4">
        <v>-2.75E-2</v>
      </c>
      <c r="AE149" s="4">
        <v>1.15E-2</v>
      </c>
      <c r="AF149" s="4">
        <v>-1.5E-3</v>
      </c>
      <c r="AG149" s="4">
        <v>2.5000000000000001E-3</v>
      </c>
      <c r="AH149" s="4">
        <v>-2.2499999999999999E-2</v>
      </c>
      <c r="AI149" s="4">
        <v>-7.4999999999999997E-2</v>
      </c>
      <c r="AJ149" s="4">
        <v>-5.1499999999999997E-2</v>
      </c>
      <c r="AK149" s="4">
        <v>-7.3999999999999996E-2</v>
      </c>
      <c r="AL149" s="4">
        <v>-6.4999990000000002E-3</v>
      </c>
      <c r="AM149" s="4">
        <v>-6.4000000000000001E-2</v>
      </c>
      <c r="AN149" s="4">
        <v>-0.13500000000000001</v>
      </c>
      <c r="AO149" s="4">
        <v>-8.9999989999999998E-3</v>
      </c>
      <c r="AP149" s="4">
        <v>3.1E-2</v>
      </c>
      <c r="AQ149" s="4">
        <v>0.98</v>
      </c>
      <c r="AR149" s="4">
        <v>-4.4999999999999998E-2</v>
      </c>
      <c r="AS149" s="4">
        <v>-0.34</v>
      </c>
      <c r="AT149" s="4">
        <v>-7.0000000000000007E-2</v>
      </c>
      <c r="AU149" s="4">
        <v>-0.13</v>
      </c>
      <c r="AV149" s="4">
        <v>0.308</v>
      </c>
      <c r="AW149" s="4">
        <v>-0.26</v>
      </c>
      <c r="AX149" s="4">
        <v>0</v>
      </c>
      <c r="AY149" s="4">
        <v>0.35</v>
      </c>
      <c r="AZ149" s="4">
        <v>-0.34</v>
      </c>
      <c r="BA149" s="4">
        <v>-0.16450000000000001</v>
      </c>
      <c r="BB149" s="4">
        <v>-0.06</v>
      </c>
      <c r="BC149" s="4">
        <v>-0.1045</v>
      </c>
      <c r="BD149" s="4">
        <v>-3.7499999999999999E-2</v>
      </c>
      <c r="BE149" s="4">
        <v>-9.4500000000000001E-2</v>
      </c>
      <c r="BF149" s="4">
        <v>-1.15E-2</v>
      </c>
      <c r="BG149" s="4">
        <v>-5.7500000000000002E-2</v>
      </c>
      <c r="BH149" s="4">
        <v>-7.4999999999999997E-2</v>
      </c>
      <c r="BI149" s="4">
        <v>-7.4999999999999997E-2</v>
      </c>
      <c r="BJ149" s="4">
        <v>0</v>
      </c>
      <c r="BK149" s="4">
        <v>0.17</v>
      </c>
      <c r="BL149" s="4">
        <v>0.17499999999999999</v>
      </c>
      <c r="BM149" s="4">
        <v>0.155</v>
      </c>
      <c r="BN149" s="4">
        <v>0.77</v>
      </c>
      <c r="BO149" s="4">
        <v>2.5000000000000001E-3</v>
      </c>
      <c r="BP149" s="4">
        <v>-2.5000000000000001E-2</v>
      </c>
      <c r="BQ149" s="4">
        <v>5.0000000000000001E-3</v>
      </c>
      <c r="BR149" s="4">
        <v>0</v>
      </c>
      <c r="BS149" s="4">
        <v>0</v>
      </c>
      <c r="BT149" s="4">
        <v>5.0000000000000001E-3</v>
      </c>
      <c r="BU149" s="4">
        <v>5.0000000000000001E-3</v>
      </c>
      <c r="BV149" s="4">
        <v>0.25</v>
      </c>
      <c r="BW149">
        <v>0.02</v>
      </c>
      <c r="BX149">
        <v>0</v>
      </c>
      <c r="BY149">
        <v>0</v>
      </c>
      <c r="BZ149">
        <v>0.03</v>
      </c>
    </row>
    <row r="150" spans="3:78" x14ac:dyDescent="0.25">
      <c r="C150" s="173"/>
      <c r="G150" s="66">
        <f t="shared" si="4"/>
        <v>41640</v>
      </c>
      <c r="H150">
        <v>4.3825000000000003</v>
      </c>
      <c r="I150" s="7">
        <v>0.17</v>
      </c>
      <c r="J150" s="4">
        <v>6.0283968212118101E-2</v>
      </c>
      <c r="K150" s="4">
        <v>-0.13500000000000001</v>
      </c>
      <c r="L150" s="4">
        <v>-0.155</v>
      </c>
      <c r="M150" s="14">
        <v>1.4999999999999999E-2</v>
      </c>
      <c r="N150" s="14">
        <v>-0.13</v>
      </c>
      <c r="O150" s="4">
        <v>2.5000000000000001E-2</v>
      </c>
      <c r="P150" s="4">
        <v>-3.7499999999999999E-2</v>
      </c>
      <c r="Q150" s="4">
        <v>-7.2499999999999995E-2</v>
      </c>
      <c r="R150" s="4">
        <v>-0.125</v>
      </c>
      <c r="S150" s="4">
        <v>-0.125</v>
      </c>
      <c r="T150" s="4">
        <v>-0.13500000000000001</v>
      </c>
      <c r="U150" s="4">
        <v>-8.7499999999999994E-2</v>
      </c>
      <c r="V150" s="4">
        <v>-3.7499999999999999E-2</v>
      </c>
      <c r="W150" s="4">
        <v>0.155</v>
      </c>
      <c r="X150" s="4">
        <v>0.17499999999999999</v>
      </c>
      <c r="Y150" s="4">
        <v>0.13</v>
      </c>
      <c r="Z150" s="4">
        <v>0.5</v>
      </c>
      <c r="AA150" s="4">
        <v>0.23499999999999999</v>
      </c>
      <c r="AB150" s="4">
        <v>0.34</v>
      </c>
      <c r="AC150" s="4">
        <v>-6.9999989999999998E-3</v>
      </c>
      <c r="AD150" s="4">
        <v>-2.75E-2</v>
      </c>
      <c r="AE150" s="4">
        <v>1.15E-2</v>
      </c>
      <c r="AF150" s="4">
        <v>-1.5E-3</v>
      </c>
      <c r="AG150" s="4">
        <v>2.5000000000000001E-3</v>
      </c>
      <c r="AH150" s="4">
        <v>-2.0500000000000001E-2</v>
      </c>
      <c r="AI150" s="4">
        <v>-7.4999999999999997E-2</v>
      </c>
      <c r="AJ150" s="4">
        <v>-5.1499999999999997E-2</v>
      </c>
      <c r="AK150" s="4">
        <v>-7.3999999999999996E-2</v>
      </c>
      <c r="AL150" s="4">
        <v>-6.4999990000000002E-3</v>
      </c>
      <c r="AM150" s="4">
        <v>-6.4000000000000001E-2</v>
      </c>
      <c r="AN150" s="4">
        <v>-0.13750000000000001</v>
      </c>
      <c r="AO150" s="4">
        <v>-8.9999989999999998E-3</v>
      </c>
      <c r="AP150" s="4">
        <v>3.1E-2</v>
      </c>
      <c r="AQ150" s="4">
        <v>1.6</v>
      </c>
      <c r="AR150" s="4">
        <v>-4.7500000000000001E-2</v>
      </c>
      <c r="AS150" s="4">
        <v>-0.34</v>
      </c>
      <c r="AT150" s="4">
        <v>-7.0000000000000007E-2</v>
      </c>
      <c r="AU150" s="4">
        <v>-0.13</v>
      </c>
      <c r="AV150" s="4">
        <v>0.378</v>
      </c>
      <c r="AW150" s="4">
        <v>-0.26</v>
      </c>
      <c r="AX150" s="4">
        <v>0</v>
      </c>
      <c r="AY150" s="4">
        <v>0.35</v>
      </c>
      <c r="AZ150" s="4">
        <v>-0.34</v>
      </c>
      <c r="BA150" s="4">
        <v>-0.17949999999999999</v>
      </c>
      <c r="BB150" s="4">
        <v>-0.06</v>
      </c>
      <c r="BC150" s="4">
        <v>-0.1195</v>
      </c>
      <c r="BD150" s="4">
        <v>-3.7499999999999999E-2</v>
      </c>
      <c r="BE150" s="4">
        <v>-9.5000000000000001E-2</v>
      </c>
      <c r="BF150" s="4">
        <v>-1.15E-2</v>
      </c>
      <c r="BG150" s="4">
        <v>-5.7500000000000002E-2</v>
      </c>
      <c r="BH150" s="4">
        <v>-7.7499999999999999E-2</v>
      </c>
      <c r="BI150" s="4">
        <v>-7.4999999999999997E-2</v>
      </c>
      <c r="BJ150" s="4">
        <v>0</v>
      </c>
      <c r="BK150" s="4">
        <v>0.17</v>
      </c>
      <c r="BL150" s="4">
        <v>0.17499999999999999</v>
      </c>
      <c r="BM150" s="4">
        <v>0.155</v>
      </c>
      <c r="BN150" s="4">
        <v>1.04</v>
      </c>
      <c r="BO150" s="4">
        <v>2.5000000000000001E-3</v>
      </c>
      <c r="BP150" s="4">
        <v>-2.5000000000000001E-2</v>
      </c>
      <c r="BQ150" s="4">
        <v>5.0000000000000001E-3</v>
      </c>
      <c r="BR150" s="4">
        <v>0</v>
      </c>
      <c r="BS150" s="4">
        <v>0</v>
      </c>
      <c r="BT150" s="4">
        <v>5.0000000000000001E-3</v>
      </c>
      <c r="BU150" s="4">
        <v>5.0000000000000001E-3</v>
      </c>
      <c r="BV150" s="4">
        <v>0.45</v>
      </c>
      <c r="BW150">
        <v>0.02</v>
      </c>
      <c r="BX150">
        <v>0</v>
      </c>
      <c r="BY150">
        <v>0</v>
      </c>
      <c r="BZ150">
        <v>0.03</v>
      </c>
    </row>
    <row r="151" spans="3:78" x14ac:dyDescent="0.25">
      <c r="C151" s="173"/>
      <c r="G151" s="66">
        <f t="shared" si="4"/>
        <v>41671</v>
      </c>
      <c r="H151">
        <v>4.2975000000000003</v>
      </c>
      <c r="I151" s="7">
        <v>0.17</v>
      </c>
      <c r="J151" s="4">
        <v>6.0327796431891102E-2</v>
      </c>
      <c r="K151" s="4">
        <v>-0.1275</v>
      </c>
      <c r="L151" s="4">
        <v>-0.14749999999999999</v>
      </c>
      <c r="M151" s="14">
        <v>0.01</v>
      </c>
      <c r="N151" s="14">
        <v>-0.13</v>
      </c>
      <c r="O151" s="4">
        <v>0.02</v>
      </c>
      <c r="P151" s="4">
        <v>-3.7499999999999999E-2</v>
      </c>
      <c r="Q151" s="4">
        <v>-7.2499999999999995E-2</v>
      </c>
      <c r="R151" s="4">
        <v>-0.11749999999999999</v>
      </c>
      <c r="S151" s="4">
        <v>-0.11749999999999999</v>
      </c>
      <c r="T151" s="4">
        <v>-0.1275</v>
      </c>
      <c r="U151" s="4">
        <v>-7.8750000000000001E-2</v>
      </c>
      <c r="V151" s="4">
        <v>-3.7499999999999999E-2</v>
      </c>
      <c r="W151" s="4">
        <v>0.155</v>
      </c>
      <c r="X151" s="4">
        <v>0.17499999999999999</v>
      </c>
      <c r="Y151" s="4">
        <v>0.13</v>
      </c>
      <c r="Z151" s="4">
        <v>0.5</v>
      </c>
      <c r="AA151" s="4">
        <v>0.23499999999999999</v>
      </c>
      <c r="AB151" s="4">
        <v>0.34</v>
      </c>
      <c r="AC151" s="4">
        <v>-6.9999989999999998E-3</v>
      </c>
      <c r="AD151" s="4">
        <v>-2.75E-2</v>
      </c>
      <c r="AE151" s="4">
        <v>1.15E-2</v>
      </c>
      <c r="AF151" s="4">
        <v>-1.5E-3</v>
      </c>
      <c r="AG151" s="4">
        <v>2.5000000000000001E-3</v>
      </c>
      <c r="AH151" s="4">
        <v>-2.0500000000000001E-2</v>
      </c>
      <c r="AI151" s="4">
        <v>-7.4999999999999997E-2</v>
      </c>
      <c r="AJ151" s="4">
        <v>-5.1499999999999997E-2</v>
      </c>
      <c r="AK151" s="4">
        <v>-7.3999999999999996E-2</v>
      </c>
      <c r="AL151" s="4">
        <v>-6.4999990000000002E-3</v>
      </c>
      <c r="AM151" s="4">
        <v>-6.4000000000000001E-2</v>
      </c>
      <c r="AN151" s="4">
        <v>-0.12</v>
      </c>
      <c r="AO151" s="4">
        <v>-8.9999989999999998E-3</v>
      </c>
      <c r="AP151" s="4">
        <v>3.1E-2</v>
      </c>
      <c r="AQ151" s="4">
        <v>1.6</v>
      </c>
      <c r="AR151" s="4">
        <v>-0.03</v>
      </c>
      <c r="AS151" s="4">
        <v>-0.34</v>
      </c>
      <c r="AT151" s="4">
        <v>-7.0000000000000007E-2</v>
      </c>
      <c r="AU151" s="4">
        <v>-0.13</v>
      </c>
      <c r="AV151" s="4">
        <v>0.248</v>
      </c>
      <c r="AW151" s="4">
        <v>-0.26</v>
      </c>
      <c r="AX151" s="4">
        <v>0</v>
      </c>
      <c r="AY151" s="4">
        <v>0.35</v>
      </c>
      <c r="AZ151" s="4">
        <v>-0.34</v>
      </c>
      <c r="BA151" s="4">
        <v>-0.16950000000000001</v>
      </c>
      <c r="BB151" s="4">
        <v>-0.06</v>
      </c>
      <c r="BC151" s="4">
        <v>-0.1095</v>
      </c>
      <c r="BD151" s="4">
        <v>-3.7499999999999999E-2</v>
      </c>
      <c r="BE151" s="4">
        <v>-9.5000000000000001E-2</v>
      </c>
      <c r="BF151" s="4">
        <v>-1.15E-2</v>
      </c>
      <c r="BG151" s="4">
        <v>-5.7500000000000002E-2</v>
      </c>
      <c r="BH151" s="4">
        <v>-0.06</v>
      </c>
      <c r="BI151" s="4">
        <v>-7.4999999999999997E-2</v>
      </c>
      <c r="BJ151" s="4">
        <v>0</v>
      </c>
      <c r="BK151" s="4">
        <v>0.17</v>
      </c>
      <c r="BL151" s="4">
        <v>0.17499999999999999</v>
      </c>
      <c r="BM151" s="4">
        <v>0.155</v>
      </c>
      <c r="BN151" s="4">
        <v>1.04</v>
      </c>
      <c r="BO151" s="4">
        <v>2.5000000000000001E-3</v>
      </c>
      <c r="BP151" s="4">
        <v>-2.5000000000000001E-2</v>
      </c>
      <c r="BQ151" s="4">
        <v>5.0000000000000001E-3</v>
      </c>
      <c r="BR151" s="4">
        <v>0</v>
      </c>
      <c r="BS151" s="4">
        <v>0</v>
      </c>
      <c r="BT151" s="4">
        <v>5.0000000000000001E-3</v>
      </c>
      <c r="BU151" s="4">
        <v>5.0000000000000001E-3</v>
      </c>
      <c r="BV151" s="4">
        <v>0.45</v>
      </c>
      <c r="BW151">
        <v>0.02</v>
      </c>
      <c r="BX151">
        <v>0</v>
      </c>
      <c r="BY151">
        <v>0</v>
      </c>
      <c r="BZ151">
        <v>0.03</v>
      </c>
    </row>
    <row r="152" spans="3:78" x14ac:dyDescent="0.25">
      <c r="C152" s="173"/>
      <c r="G152" s="66">
        <f t="shared" si="4"/>
        <v>41699</v>
      </c>
      <c r="H152">
        <v>4.1675000000000004</v>
      </c>
      <c r="I152" s="7">
        <v>0.17</v>
      </c>
      <c r="J152" s="4">
        <v>6.0367383211590298E-2</v>
      </c>
      <c r="K152" s="4">
        <v>-0.125</v>
      </c>
      <c r="L152" s="4">
        <v>-0.14499999999999999</v>
      </c>
      <c r="M152" s="14">
        <v>-0.01</v>
      </c>
      <c r="N152" s="14">
        <v>-0.13</v>
      </c>
      <c r="O152" s="4">
        <v>0</v>
      </c>
      <c r="P152" s="4">
        <v>-3.7499999999999999E-2</v>
      </c>
      <c r="Q152" s="4">
        <v>-7.2499999999999995E-2</v>
      </c>
      <c r="R152" s="4">
        <v>-0.115</v>
      </c>
      <c r="S152" s="4">
        <v>-0.115</v>
      </c>
      <c r="T152" s="4">
        <v>-0.125</v>
      </c>
      <c r="U152" s="4">
        <v>-7.2499999999999995E-2</v>
      </c>
      <c r="V152" s="4">
        <v>-3.7499999999999999E-2</v>
      </c>
      <c r="W152" s="4">
        <v>0.155</v>
      </c>
      <c r="X152" s="4">
        <v>0.17499999999999999</v>
      </c>
      <c r="Y152" s="4">
        <v>0.13</v>
      </c>
      <c r="Z152" s="4">
        <v>0.5</v>
      </c>
      <c r="AA152" s="4">
        <v>0.19500000000000001</v>
      </c>
      <c r="AB152" s="4">
        <v>0.28999999999999998</v>
      </c>
      <c r="AC152" s="4">
        <v>-6.9999989999999998E-3</v>
      </c>
      <c r="AD152" s="4">
        <v>-2.75E-2</v>
      </c>
      <c r="AE152" s="4">
        <v>1.9E-2</v>
      </c>
      <c r="AF152" s="4">
        <v>4.0000000000000001E-3</v>
      </c>
      <c r="AG152" s="4">
        <v>2.5000000000000001E-3</v>
      </c>
      <c r="AH152" s="4">
        <v>-2.0500000000000001E-2</v>
      </c>
      <c r="AI152" s="4">
        <v>-7.4999999999999997E-2</v>
      </c>
      <c r="AJ152" s="4">
        <v>-5.1499999999999997E-2</v>
      </c>
      <c r="AK152" s="4">
        <v>-7.3999999999999996E-2</v>
      </c>
      <c r="AL152" s="4">
        <v>-6.4999990000000002E-3</v>
      </c>
      <c r="AM152" s="4">
        <v>-6.4000000000000001E-2</v>
      </c>
      <c r="AN152" s="4">
        <v>-0.1075</v>
      </c>
      <c r="AO152" s="4">
        <v>-8.9999989999999998E-3</v>
      </c>
      <c r="AP152" s="4">
        <v>3.1E-2</v>
      </c>
      <c r="AQ152" s="4">
        <v>0.64</v>
      </c>
      <c r="AR152" s="4">
        <v>-1.7500000000000002E-2</v>
      </c>
      <c r="AS152" s="4">
        <v>-0.34</v>
      </c>
      <c r="AT152" s="4">
        <v>-7.0000000000000007E-2</v>
      </c>
      <c r="AU152" s="4">
        <v>-0.13</v>
      </c>
      <c r="AV152" s="4">
        <v>6.8000000000000005E-2</v>
      </c>
      <c r="AW152" s="4">
        <v>-0.26</v>
      </c>
      <c r="AX152" s="4">
        <v>0</v>
      </c>
      <c r="AY152" s="4">
        <v>0.35</v>
      </c>
      <c r="AZ152" s="4">
        <v>-0.34</v>
      </c>
      <c r="BA152" s="4">
        <v>-0.1595</v>
      </c>
      <c r="BB152" s="4">
        <v>-0.06</v>
      </c>
      <c r="BC152" s="4">
        <v>-9.9500000000000005E-2</v>
      </c>
      <c r="BD152" s="4">
        <v>-3.7499999999999999E-2</v>
      </c>
      <c r="BE152" s="4">
        <v>-9.5000000000000001E-2</v>
      </c>
      <c r="BF152" s="4">
        <v>-1.15E-2</v>
      </c>
      <c r="BG152" s="4">
        <v>-5.7500000000000002E-2</v>
      </c>
      <c r="BH152" s="4">
        <v>-4.7500000000000001E-2</v>
      </c>
      <c r="BI152" s="4">
        <v>-7.4999999999999997E-2</v>
      </c>
      <c r="BJ152" s="4">
        <v>0</v>
      </c>
      <c r="BK152" s="4">
        <v>0.17</v>
      </c>
      <c r="BL152" s="4">
        <v>0.17499999999999999</v>
      </c>
      <c r="BM152" s="4">
        <v>0.155</v>
      </c>
      <c r="BN152" s="4">
        <v>0.54</v>
      </c>
      <c r="BO152" s="4">
        <v>2.5000000000000001E-3</v>
      </c>
      <c r="BP152" s="4">
        <v>-0.02</v>
      </c>
      <c r="BQ152" s="4">
        <v>5.0000000000000001E-3</v>
      </c>
      <c r="BR152" s="4">
        <v>0</v>
      </c>
      <c r="BS152" s="4">
        <v>0</v>
      </c>
      <c r="BT152" s="4">
        <v>5.0000000000000001E-3</v>
      </c>
      <c r="BU152" s="4">
        <v>5.0000000000000001E-3</v>
      </c>
      <c r="BV152" s="4">
        <v>0.1</v>
      </c>
      <c r="BW152">
        <v>0.02</v>
      </c>
      <c r="BX152">
        <v>0</v>
      </c>
      <c r="BY152">
        <v>0</v>
      </c>
      <c r="BZ152">
        <v>0.03</v>
      </c>
    </row>
    <row r="153" spans="3:78" x14ac:dyDescent="0.25">
      <c r="C153" s="173"/>
      <c r="G153" s="66">
        <f t="shared" si="4"/>
        <v>41730</v>
      </c>
      <c r="H153">
        <v>3.9824999999999999</v>
      </c>
      <c r="I153" s="7">
        <v>0.17</v>
      </c>
      <c r="J153" s="4">
        <v>6.0411211432577903E-2</v>
      </c>
      <c r="K153" s="4">
        <v>-0.13</v>
      </c>
      <c r="L153" s="4">
        <v>-0.15</v>
      </c>
      <c r="M153" s="14">
        <v>-0.09</v>
      </c>
      <c r="N153" s="14">
        <v>-0.13</v>
      </c>
      <c r="O153" s="4">
        <v>-0.09</v>
      </c>
      <c r="P153" s="4">
        <v>-0.03</v>
      </c>
      <c r="Q153" s="4">
        <v>-5.5500000000000001E-2</v>
      </c>
      <c r="R153" s="4">
        <v>-0.12</v>
      </c>
      <c r="S153" s="4">
        <v>-0.12</v>
      </c>
      <c r="T153" s="4">
        <v>-0.13</v>
      </c>
      <c r="U153" s="4">
        <v>-5.2499999999999998E-2</v>
      </c>
      <c r="V153" s="4">
        <v>-3.5000000000000003E-2</v>
      </c>
      <c r="W153" s="4">
        <v>0.125</v>
      </c>
      <c r="X153" s="4">
        <v>0.14499999999999999</v>
      </c>
      <c r="Y153" s="4">
        <v>0.04</v>
      </c>
      <c r="Z153" s="4">
        <v>0.5</v>
      </c>
      <c r="AA153" s="4">
        <v>0.14499999999999999</v>
      </c>
      <c r="AB153" s="4">
        <v>0.19500000000000001</v>
      </c>
      <c r="AC153" s="4">
        <v>-9.4999990000000003E-3</v>
      </c>
      <c r="AD153" s="4">
        <v>-4.2500000000000003E-2</v>
      </c>
      <c r="AE153" s="4">
        <v>1.9E-2</v>
      </c>
      <c r="AF153" s="4">
        <v>4.0000000000000001E-3</v>
      </c>
      <c r="AG153" s="4">
        <v>2.5000000000000001E-3</v>
      </c>
      <c r="AH153" s="4">
        <v>-2.0500000000000001E-2</v>
      </c>
      <c r="AI153" s="4">
        <v>-7.2499999999999995E-2</v>
      </c>
      <c r="AJ153" s="4">
        <v>-4.9000000000000002E-2</v>
      </c>
      <c r="AK153" s="4">
        <v>-7.1499999999999994E-2</v>
      </c>
      <c r="AL153" s="4">
        <v>-1.15E-2</v>
      </c>
      <c r="AM153" s="4">
        <v>-7.1999999999999995E-2</v>
      </c>
      <c r="AN153" s="4">
        <v>-7.0000000000000007E-2</v>
      </c>
      <c r="AO153" s="4">
        <v>-1.7000000000000001E-2</v>
      </c>
      <c r="AP153" s="4">
        <v>2.3E-2</v>
      </c>
      <c r="AQ153" s="4">
        <v>0.38</v>
      </c>
      <c r="AR153" s="4">
        <v>0.02</v>
      </c>
      <c r="AS153" s="4">
        <v>-0.45</v>
      </c>
      <c r="AT153" s="4">
        <v>-7.0000000000000007E-2</v>
      </c>
      <c r="AU153" s="4">
        <v>-0.19500000000000001</v>
      </c>
      <c r="AV153" s="4">
        <v>-0.25</v>
      </c>
      <c r="AW153" s="4">
        <v>-0.37</v>
      </c>
      <c r="AX153" s="4">
        <v>0</v>
      </c>
      <c r="AY153" s="4">
        <v>0.43</v>
      </c>
      <c r="AZ153" s="4">
        <v>-0.45</v>
      </c>
      <c r="BA153" s="4">
        <v>-0.2</v>
      </c>
      <c r="BB153" s="4">
        <v>-0.06</v>
      </c>
      <c r="BC153" s="4">
        <v>-0.14000000000000001</v>
      </c>
      <c r="BD153" s="4">
        <v>-3.5000000000000003E-2</v>
      </c>
      <c r="BE153" s="4">
        <v>-0.11749999999999999</v>
      </c>
      <c r="BF153" s="4">
        <v>-1.15E-2</v>
      </c>
      <c r="BG153" s="4">
        <v>-4.0500000000000001E-2</v>
      </c>
      <c r="BH153" s="4">
        <v>-0.01</v>
      </c>
      <c r="BI153" s="4">
        <v>-7.2499999999999995E-2</v>
      </c>
      <c r="BJ153" s="4">
        <v>0</v>
      </c>
      <c r="BK153" s="4">
        <v>0.14000000000000001</v>
      </c>
      <c r="BL153" s="4">
        <v>0.14499999999999999</v>
      </c>
      <c r="BM153" s="4">
        <v>0.125</v>
      </c>
      <c r="BN153" s="4">
        <v>0.36</v>
      </c>
      <c r="BO153" s="4">
        <v>2.5000000000000001E-3</v>
      </c>
      <c r="BP153" s="4">
        <v>-1.4999999999999999E-2</v>
      </c>
      <c r="BQ153" s="4">
        <v>5.0000000000000001E-3</v>
      </c>
      <c r="BR153" s="4">
        <v>-0.01</v>
      </c>
      <c r="BS153" s="4">
        <v>0</v>
      </c>
      <c r="BT153" s="4">
        <v>5.0000000000000001E-3</v>
      </c>
      <c r="BU153" s="4">
        <v>2.5000000000000001E-3</v>
      </c>
      <c r="BV153" s="4">
        <v>0.02</v>
      </c>
      <c r="BW153">
        <v>5.0000000000000001E-3</v>
      </c>
      <c r="BX153">
        <v>0</v>
      </c>
      <c r="BY153">
        <v>0</v>
      </c>
      <c r="BZ153">
        <v>0.03</v>
      </c>
    </row>
    <row r="154" spans="3:78" x14ac:dyDescent="0.25">
      <c r="C154" s="173"/>
      <c r="G154" s="66">
        <f t="shared" si="4"/>
        <v>41760</v>
      </c>
      <c r="H154">
        <v>3.9775</v>
      </c>
      <c r="I154" s="7">
        <v>0.17</v>
      </c>
      <c r="J154" s="4">
        <v>6.0453625840593397E-2</v>
      </c>
      <c r="K154" s="4">
        <v>-0.13</v>
      </c>
      <c r="L154" s="4">
        <v>-0.15</v>
      </c>
      <c r="M154" s="14">
        <v>-0.09</v>
      </c>
      <c r="N154" s="14">
        <v>-0.13</v>
      </c>
      <c r="O154" s="4">
        <v>-0.09</v>
      </c>
      <c r="P154" s="4">
        <v>-0.03</v>
      </c>
      <c r="Q154" s="4">
        <v>-5.5500000000000001E-2</v>
      </c>
      <c r="R154" s="4">
        <v>-0.12</v>
      </c>
      <c r="S154" s="4">
        <v>-0.12</v>
      </c>
      <c r="T154" s="4">
        <v>-0.13</v>
      </c>
      <c r="U154" s="4">
        <v>-5.2499999999999998E-2</v>
      </c>
      <c r="V154" s="4">
        <v>-3.5000000000000003E-2</v>
      </c>
      <c r="W154" s="4">
        <v>0.125</v>
      </c>
      <c r="X154" s="4">
        <v>0.14499999999999999</v>
      </c>
      <c r="Y154" s="4">
        <v>0.04</v>
      </c>
      <c r="Z154" s="4">
        <v>0.5</v>
      </c>
      <c r="AA154" s="4">
        <v>0.125</v>
      </c>
      <c r="AB154" s="4">
        <v>0.13500000000000001</v>
      </c>
      <c r="AC154" s="4">
        <v>-9.4999990000000003E-3</v>
      </c>
      <c r="AD154" s="4">
        <v>-4.2500000000000003E-2</v>
      </c>
      <c r="AE154" s="4">
        <v>2.1499999999999998E-2</v>
      </c>
      <c r="AF154" s="4">
        <v>6.4999999999999997E-3</v>
      </c>
      <c r="AG154" s="4">
        <v>2.5000000000000001E-3</v>
      </c>
      <c r="AH154" s="4">
        <v>-2.0500000000000001E-2</v>
      </c>
      <c r="AI154" s="4">
        <v>-7.2499999999999995E-2</v>
      </c>
      <c r="AJ154" s="4">
        <v>-4.9000000000000002E-2</v>
      </c>
      <c r="AK154" s="4">
        <v>-7.1499999999999994E-2</v>
      </c>
      <c r="AL154" s="4">
        <v>-1.15E-2</v>
      </c>
      <c r="AM154" s="4">
        <v>-7.1999999999999995E-2</v>
      </c>
      <c r="AN154" s="4">
        <v>-7.0000000000000007E-2</v>
      </c>
      <c r="AO154" s="4">
        <v>-1.7000000000000001E-2</v>
      </c>
      <c r="AP154" s="4">
        <v>2.3E-2</v>
      </c>
      <c r="AQ154" s="4">
        <v>0.33</v>
      </c>
      <c r="AR154" s="4">
        <v>0.02</v>
      </c>
      <c r="AS154" s="4">
        <v>-0.45</v>
      </c>
      <c r="AT154" s="4">
        <v>-7.0000000000000007E-2</v>
      </c>
      <c r="AU154" s="4">
        <v>-0.19500000000000001</v>
      </c>
      <c r="AV154" s="4">
        <v>-0.1</v>
      </c>
      <c r="AW154" s="4">
        <v>-0.37</v>
      </c>
      <c r="AX154" s="4">
        <v>0</v>
      </c>
      <c r="AY154" s="4">
        <v>0.43</v>
      </c>
      <c r="AZ154" s="4">
        <v>-0.45</v>
      </c>
      <c r="BA154" s="4">
        <v>-0.17749999999999999</v>
      </c>
      <c r="BB154" s="4">
        <v>-0.06</v>
      </c>
      <c r="BC154" s="4">
        <v>-0.11749999999999999</v>
      </c>
      <c r="BD154" s="4">
        <v>-3.5000000000000003E-2</v>
      </c>
      <c r="BE154" s="4">
        <v>-0.11</v>
      </c>
      <c r="BF154" s="4">
        <v>-1.15E-2</v>
      </c>
      <c r="BG154" s="4">
        <v>-4.0500000000000001E-2</v>
      </c>
      <c r="BH154" s="4">
        <v>-0.01</v>
      </c>
      <c r="BI154" s="4">
        <v>-7.2499999999999995E-2</v>
      </c>
      <c r="BJ154" s="4">
        <v>0</v>
      </c>
      <c r="BK154" s="4">
        <v>0.14000000000000001</v>
      </c>
      <c r="BL154" s="4">
        <v>0.14499999999999999</v>
      </c>
      <c r="BM154" s="4">
        <v>0.125</v>
      </c>
      <c r="BN154" s="4">
        <v>0.32500000000000001</v>
      </c>
      <c r="BO154" s="4">
        <v>2.5000000000000001E-3</v>
      </c>
      <c r="BP154" s="4">
        <v>-1.4999999999999999E-2</v>
      </c>
      <c r="BQ154" s="4">
        <v>5.0000000000000001E-3</v>
      </c>
      <c r="BR154" s="4">
        <v>-0.01</v>
      </c>
      <c r="BS154" s="4">
        <v>0</v>
      </c>
      <c r="BT154" s="4">
        <v>5.0000000000000001E-3</v>
      </c>
      <c r="BU154" s="4">
        <v>2.5000000000000001E-3</v>
      </c>
      <c r="BV154" s="4">
        <v>0.02</v>
      </c>
      <c r="BW154">
        <v>5.0000000000000001E-3</v>
      </c>
      <c r="BX154">
        <v>0</v>
      </c>
      <c r="BY154">
        <v>0</v>
      </c>
      <c r="BZ154">
        <v>0.03</v>
      </c>
    </row>
    <row r="155" spans="3:78" x14ac:dyDescent="0.25">
      <c r="C155" s="173"/>
      <c r="G155" s="66">
        <f t="shared" si="4"/>
        <v>41791</v>
      </c>
      <c r="H155">
        <v>4.0125000000000002</v>
      </c>
      <c r="I155" s="7">
        <v>0.17</v>
      </c>
      <c r="J155" s="4">
        <v>6.0497454062836901E-2</v>
      </c>
      <c r="K155" s="4">
        <v>-0.13</v>
      </c>
      <c r="L155" s="4">
        <v>-0.15</v>
      </c>
      <c r="M155" s="14">
        <v>-0.09</v>
      </c>
      <c r="N155" s="14">
        <v>-0.13</v>
      </c>
      <c r="O155" s="4">
        <v>-0.09</v>
      </c>
      <c r="P155" s="4">
        <v>-0.03</v>
      </c>
      <c r="Q155" s="4">
        <v>-5.5500000000000001E-2</v>
      </c>
      <c r="R155" s="4">
        <v>-0.12</v>
      </c>
      <c r="S155" s="4">
        <v>-0.12</v>
      </c>
      <c r="T155" s="4">
        <v>-0.13</v>
      </c>
      <c r="U155" s="4">
        <v>-0.05</v>
      </c>
      <c r="V155" s="4">
        <v>-3.5000000000000003E-2</v>
      </c>
      <c r="W155" s="4">
        <v>0.125</v>
      </c>
      <c r="X155" s="4">
        <v>0.14499999999999999</v>
      </c>
      <c r="Y155" s="4">
        <v>0.04</v>
      </c>
      <c r="Z155" s="4">
        <v>0.5</v>
      </c>
      <c r="AA155" s="4">
        <v>0.14499999999999999</v>
      </c>
      <c r="AB155" s="4">
        <v>0.16500000000000001</v>
      </c>
      <c r="AC155" s="4">
        <v>-9.4999990000000003E-3</v>
      </c>
      <c r="AD155" s="4">
        <v>-0.04</v>
      </c>
      <c r="AE155" s="4">
        <v>2.1499999999999998E-2</v>
      </c>
      <c r="AF155" s="4">
        <v>6.4999999999999997E-3</v>
      </c>
      <c r="AG155" s="4">
        <v>2.5000000000000001E-3</v>
      </c>
      <c r="AH155" s="4">
        <v>-2.0500000000000001E-2</v>
      </c>
      <c r="AI155" s="4">
        <v>-7.2499999999999995E-2</v>
      </c>
      <c r="AJ155" s="4">
        <v>-4.9000000000000002E-2</v>
      </c>
      <c r="AK155" s="4">
        <v>-7.1499999999999994E-2</v>
      </c>
      <c r="AL155" s="4">
        <v>-1.15E-2</v>
      </c>
      <c r="AM155" s="4">
        <v>-7.1999999999999995E-2</v>
      </c>
      <c r="AN155" s="4">
        <v>-6.5000000000000002E-2</v>
      </c>
      <c r="AO155" s="4">
        <v>-1.7000000000000001E-2</v>
      </c>
      <c r="AP155" s="4">
        <v>2.3E-2</v>
      </c>
      <c r="AQ155" s="4">
        <v>0.37</v>
      </c>
      <c r="AR155" s="4">
        <v>2.5000000000000001E-2</v>
      </c>
      <c r="AS155" s="4">
        <v>-0.45</v>
      </c>
      <c r="AT155" s="4">
        <v>-7.0000000000000007E-2</v>
      </c>
      <c r="AU155" s="4">
        <v>-0.19500000000000001</v>
      </c>
      <c r="AV155" s="4">
        <v>-0.1</v>
      </c>
      <c r="AW155" s="4">
        <v>-0.37</v>
      </c>
      <c r="AX155" s="4">
        <v>0</v>
      </c>
      <c r="AY155" s="4">
        <v>0.43</v>
      </c>
      <c r="AZ155" s="4">
        <v>-0.45</v>
      </c>
      <c r="BA155" s="4">
        <v>-0.125</v>
      </c>
      <c r="BB155" s="4">
        <v>-0.06</v>
      </c>
      <c r="BC155" s="4">
        <v>-6.5000000000000002E-2</v>
      </c>
      <c r="BD155" s="4">
        <v>-3.5000000000000003E-2</v>
      </c>
      <c r="BE155" s="4">
        <v>-6.7500000000000004E-2</v>
      </c>
      <c r="BF155" s="4">
        <v>-1.15E-2</v>
      </c>
      <c r="BG155" s="4">
        <v>-4.0500000000000001E-2</v>
      </c>
      <c r="BH155" s="4">
        <v>-5.0000000000000001E-3</v>
      </c>
      <c r="BI155" s="4">
        <v>-7.2499999999999995E-2</v>
      </c>
      <c r="BJ155" s="4">
        <v>0</v>
      </c>
      <c r="BK155" s="4">
        <v>0.14000000000000001</v>
      </c>
      <c r="BL155" s="4">
        <v>0.14499999999999999</v>
      </c>
      <c r="BM155" s="4">
        <v>0.125</v>
      </c>
      <c r="BN155" s="4">
        <v>0.33500000000000002</v>
      </c>
      <c r="BO155" s="4">
        <v>2.5000000000000001E-3</v>
      </c>
      <c r="BP155" s="4">
        <v>-1.4999999999999999E-2</v>
      </c>
      <c r="BQ155" s="4">
        <v>5.0000000000000001E-3</v>
      </c>
      <c r="BR155" s="4">
        <v>-0.01</v>
      </c>
      <c r="BS155" s="4">
        <v>0</v>
      </c>
      <c r="BT155" s="4">
        <v>5.0000000000000001E-3</v>
      </c>
      <c r="BU155" s="4">
        <v>2.5000000000000001E-3</v>
      </c>
      <c r="BV155" s="4">
        <v>3.5000000000000003E-2</v>
      </c>
      <c r="BW155">
        <v>5.0000000000000001E-3</v>
      </c>
      <c r="BX155">
        <v>0</v>
      </c>
      <c r="BY155">
        <v>0</v>
      </c>
      <c r="BZ155">
        <v>0.03</v>
      </c>
    </row>
    <row r="156" spans="3:78" x14ac:dyDescent="0.25">
      <c r="C156" s="173"/>
      <c r="G156" s="66">
        <f t="shared" si="4"/>
        <v>41821</v>
      </c>
      <c r="H156">
        <v>4.0525000000000002</v>
      </c>
      <c r="I156" s="7">
        <v>0.17</v>
      </c>
      <c r="J156" s="4">
        <v>6.0539868472067902E-2</v>
      </c>
      <c r="K156" s="4">
        <v>-0.13</v>
      </c>
      <c r="L156" s="4">
        <v>-0.15</v>
      </c>
      <c r="M156" s="14">
        <v>-0.09</v>
      </c>
      <c r="N156" s="14">
        <v>-0.13</v>
      </c>
      <c r="O156" s="4">
        <v>-0.09</v>
      </c>
      <c r="P156" s="4">
        <v>-0.03</v>
      </c>
      <c r="Q156" s="4">
        <v>-5.5500000000000001E-2</v>
      </c>
      <c r="R156" s="4">
        <v>-0.12</v>
      </c>
      <c r="S156" s="4">
        <v>-0.12</v>
      </c>
      <c r="T156" s="4">
        <v>-0.13</v>
      </c>
      <c r="U156" s="4">
        <v>-4.8750000000000002E-2</v>
      </c>
      <c r="V156" s="4">
        <v>-3.5000000000000003E-2</v>
      </c>
      <c r="W156" s="4">
        <v>0.125</v>
      </c>
      <c r="X156" s="4">
        <v>0.14499999999999999</v>
      </c>
      <c r="Y156" s="4">
        <v>0.04</v>
      </c>
      <c r="Z156" s="4">
        <v>0.5</v>
      </c>
      <c r="AA156" s="4">
        <v>0.15</v>
      </c>
      <c r="AB156" s="4">
        <v>0.20499999999999999</v>
      </c>
      <c r="AC156" s="4">
        <v>-9.4999990000000003E-3</v>
      </c>
      <c r="AD156" s="4">
        <v>-0.04</v>
      </c>
      <c r="AE156" s="4">
        <v>2.1499999999999998E-2</v>
      </c>
      <c r="AF156" s="4">
        <v>6.4999999999999997E-3</v>
      </c>
      <c r="AG156" s="4">
        <v>2.5000000000000001E-3</v>
      </c>
      <c r="AH156" s="4">
        <v>-2.0500000000000001E-2</v>
      </c>
      <c r="AI156" s="4">
        <v>-7.2499999999999995E-2</v>
      </c>
      <c r="AJ156" s="4">
        <v>-4.9000000000000002E-2</v>
      </c>
      <c r="AK156" s="4">
        <v>-7.1499999999999994E-2</v>
      </c>
      <c r="AL156" s="4">
        <v>-1.15E-2</v>
      </c>
      <c r="AM156" s="4">
        <v>-7.1999999999999995E-2</v>
      </c>
      <c r="AN156" s="4">
        <v>-6.25E-2</v>
      </c>
      <c r="AO156" s="4">
        <v>-1.7000000000000001E-2</v>
      </c>
      <c r="AP156" s="4">
        <v>2.3E-2</v>
      </c>
      <c r="AQ156" s="4">
        <v>0.41</v>
      </c>
      <c r="AR156" s="4">
        <v>2.75E-2</v>
      </c>
      <c r="AS156" s="4">
        <v>-0.45</v>
      </c>
      <c r="AT156" s="4">
        <v>-7.0000000000000007E-2</v>
      </c>
      <c r="AU156" s="4">
        <v>-0.19500000000000001</v>
      </c>
      <c r="AV156" s="4">
        <v>-0.1</v>
      </c>
      <c r="AW156" s="4">
        <v>-0.37</v>
      </c>
      <c r="AX156" s="4">
        <v>0</v>
      </c>
      <c r="AY156" s="4">
        <v>0.43</v>
      </c>
      <c r="AZ156" s="4">
        <v>-0.45</v>
      </c>
      <c r="BA156" s="4">
        <v>-0.13500000000000001</v>
      </c>
      <c r="BB156" s="4">
        <v>-0.06</v>
      </c>
      <c r="BC156" s="4">
        <v>-7.4999999999999997E-2</v>
      </c>
      <c r="BD156" s="4">
        <v>-3.5000000000000003E-2</v>
      </c>
      <c r="BE156" s="4">
        <v>-6.5000000000000002E-2</v>
      </c>
      <c r="BF156" s="4">
        <v>-1.15E-2</v>
      </c>
      <c r="BG156" s="4">
        <v>-4.0500000000000001E-2</v>
      </c>
      <c r="BH156" s="4">
        <v>-2.5000000000000001E-3</v>
      </c>
      <c r="BI156" s="4">
        <v>-7.2499999999999995E-2</v>
      </c>
      <c r="BJ156" s="4">
        <v>0</v>
      </c>
      <c r="BK156" s="4">
        <v>0.14000000000000001</v>
      </c>
      <c r="BL156" s="4">
        <v>0.14499999999999999</v>
      </c>
      <c r="BM156" s="4">
        <v>0.125</v>
      </c>
      <c r="BN156" s="4">
        <v>0.35</v>
      </c>
      <c r="BO156" s="4">
        <v>2.5000000000000001E-3</v>
      </c>
      <c r="BP156" s="4">
        <v>-0.01</v>
      </c>
      <c r="BQ156" s="4">
        <v>5.0000000000000001E-3</v>
      </c>
      <c r="BR156" s="4">
        <v>-0.01</v>
      </c>
      <c r="BS156" s="4">
        <v>0</v>
      </c>
      <c r="BT156" s="4">
        <v>5.0000000000000001E-3</v>
      </c>
      <c r="BU156" s="4">
        <v>2.5000000000000001E-3</v>
      </c>
      <c r="BV156" s="4">
        <v>3.5000000000000003E-2</v>
      </c>
      <c r="BW156">
        <v>5.0000000000000001E-3</v>
      </c>
      <c r="BX156">
        <v>0</v>
      </c>
      <c r="BY156">
        <v>0</v>
      </c>
      <c r="BZ156">
        <v>0.03</v>
      </c>
    </row>
    <row r="157" spans="3:78" x14ac:dyDescent="0.25">
      <c r="C157" s="173"/>
      <c r="G157" s="66">
        <f t="shared" si="4"/>
        <v>41852</v>
      </c>
      <c r="H157">
        <v>4.0925000000000002</v>
      </c>
      <c r="I157" s="7">
        <v>0.17</v>
      </c>
      <c r="J157" s="4">
        <v>6.0583696695566798E-2</v>
      </c>
      <c r="K157" s="4">
        <v>-0.13</v>
      </c>
      <c r="L157" s="4">
        <v>-0.15</v>
      </c>
      <c r="M157" s="14">
        <v>-0.09</v>
      </c>
      <c r="N157" s="14">
        <v>-0.13</v>
      </c>
      <c r="O157" s="4">
        <v>-0.09</v>
      </c>
      <c r="P157" s="4">
        <v>-0.03</v>
      </c>
      <c r="Q157" s="4">
        <v>-5.5500000000000001E-2</v>
      </c>
      <c r="R157" s="4">
        <v>-0.12</v>
      </c>
      <c r="S157" s="4">
        <v>-0.12</v>
      </c>
      <c r="T157" s="4">
        <v>-0.13</v>
      </c>
      <c r="U157" s="4">
        <v>-4.7500000000000001E-2</v>
      </c>
      <c r="V157" s="4">
        <v>-3.5000000000000003E-2</v>
      </c>
      <c r="W157" s="4">
        <v>0.125</v>
      </c>
      <c r="X157" s="4">
        <v>0.14499999999999999</v>
      </c>
      <c r="Y157" s="4">
        <v>0.04</v>
      </c>
      <c r="Z157" s="4">
        <v>0.5</v>
      </c>
      <c r="AA157" s="4">
        <v>0.15</v>
      </c>
      <c r="AB157" s="4">
        <v>0.20499999999999999</v>
      </c>
      <c r="AC157" s="4">
        <v>-9.4999990000000003E-3</v>
      </c>
      <c r="AD157" s="4">
        <v>-0.04</v>
      </c>
      <c r="AE157" s="4">
        <v>1.6500000000000001E-2</v>
      </c>
      <c r="AF157" s="4">
        <v>1.5E-3</v>
      </c>
      <c r="AG157" s="4">
        <v>2.5000000000000001E-3</v>
      </c>
      <c r="AH157" s="4">
        <v>-2.0500000000000001E-2</v>
      </c>
      <c r="AI157" s="4">
        <v>-7.2499999999999995E-2</v>
      </c>
      <c r="AJ157" s="4">
        <v>-4.9000000000000002E-2</v>
      </c>
      <c r="AK157" s="4">
        <v>-7.1499999999999994E-2</v>
      </c>
      <c r="AL157" s="4">
        <v>-1.15E-2</v>
      </c>
      <c r="AM157" s="4">
        <v>-7.1999999999999995E-2</v>
      </c>
      <c r="AN157" s="4">
        <v>-0.06</v>
      </c>
      <c r="AO157" s="4">
        <v>-1.7000000000000001E-2</v>
      </c>
      <c r="AP157" s="4">
        <v>2.3E-2</v>
      </c>
      <c r="AQ157" s="4">
        <v>0.41</v>
      </c>
      <c r="AR157" s="4">
        <v>0.03</v>
      </c>
      <c r="AS157" s="4">
        <v>-0.45</v>
      </c>
      <c r="AT157" s="4">
        <v>-7.0000000000000007E-2</v>
      </c>
      <c r="AU157" s="4">
        <v>-0.19500000000000001</v>
      </c>
      <c r="AV157" s="4">
        <v>-0.1</v>
      </c>
      <c r="AW157" s="4">
        <v>-0.37</v>
      </c>
      <c r="AX157" s="4">
        <v>0</v>
      </c>
      <c r="AY157" s="4">
        <v>0.43</v>
      </c>
      <c r="AZ157" s="4">
        <v>-0.45</v>
      </c>
      <c r="BA157" s="4">
        <v>-0.13</v>
      </c>
      <c r="BB157" s="4">
        <v>-0.06</v>
      </c>
      <c r="BC157" s="4">
        <v>-7.0000000000000007E-2</v>
      </c>
      <c r="BD157" s="4">
        <v>-3.5000000000000003E-2</v>
      </c>
      <c r="BE157" s="4">
        <v>-6.25E-2</v>
      </c>
      <c r="BF157" s="4">
        <v>-1.15E-2</v>
      </c>
      <c r="BG157" s="4">
        <v>-4.0500000000000001E-2</v>
      </c>
      <c r="BH157" s="4">
        <v>0</v>
      </c>
      <c r="BI157" s="4">
        <v>-7.2499999999999995E-2</v>
      </c>
      <c r="BJ157" s="4">
        <v>0</v>
      </c>
      <c r="BK157" s="4">
        <v>0.14000000000000001</v>
      </c>
      <c r="BL157" s="4">
        <v>0.14499999999999999</v>
      </c>
      <c r="BM157" s="4">
        <v>0.125</v>
      </c>
      <c r="BN157" s="4">
        <v>0.35</v>
      </c>
      <c r="BO157" s="4">
        <v>2.5000000000000001E-3</v>
      </c>
      <c r="BP157" s="4">
        <v>-0.01</v>
      </c>
      <c r="BQ157" s="4">
        <v>5.0000000000000001E-3</v>
      </c>
      <c r="BR157" s="4">
        <v>-0.01</v>
      </c>
      <c r="BS157" s="4">
        <v>0</v>
      </c>
      <c r="BT157" s="4">
        <v>5.0000000000000001E-3</v>
      </c>
      <c r="BU157" s="4">
        <v>2.5000000000000001E-3</v>
      </c>
      <c r="BV157" s="4">
        <v>0.01</v>
      </c>
      <c r="BW157">
        <v>5.0000000000000001E-3</v>
      </c>
      <c r="BX157">
        <v>0</v>
      </c>
      <c r="BY157">
        <v>0</v>
      </c>
      <c r="BZ157">
        <v>0.03</v>
      </c>
    </row>
    <row r="158" spans="3:78" x14ac:dyDescent="0.25">
      <c r="C158" s="173"/>
      <c r="G158" s="66">
        <f t="shared" si="4"/>
        <v>41883</v>
      </c>
      <c r="H158">
        <v>4.0875000000000004</v>
      </c>
      <c r="I158" s="7">
        <v>0.17</v>
      </c>
      <c r="J158" s="4">
        <v>6.0627524919704398E-2</v>
      </c>
      <c r="K158" s="4">
        <v>-0.13</v>
      </c>
      <c r="L158" s="4">
        <v>-0.15</v>
      </c>
      <c r="M158" s="14">
        <v>-0.09</v>
      </c>
      <c r="N158" s="14">
        <v>-0.13</v>
      </c>
      <c r="O158" s="4">
        <v>-0.09</v>
      </c>
      <c r="P158" s="4">
        <v>-0.03</v>
      </c>
      <c r="Q158" s="4">
        <v>-5.5500000000000001E-2</v>
      </c>
      <c r="R158" s="4">
        <v>-0.12</v>
      </c>
      <c r="S158" s="4">
        <v>-0.12</v>
      </c>
      <c r="T158" s="4">
        <v>-0.13</v>
      </c>
      <c r="U158" s="4">
        <v>-5.1249999999999997E-2</v>
      </c>
      <c r="V158" s="4">
        <v>-3.5000000000000003E-2</v>
      </c>
      <c r="W158" s="4">
        <v>0.125</v>
      </c>
      <c r="X158" s="4">
        <v>0.14499999999999999</v>
      </c>
      <c r="Y158" s="4">
        <v>0.04</v>
      </c>
      <c r="Z158" s="4">
        <v>0.5</v>
      </c>
      <c r="AA158" s="4">
        <v>0.125</v>
      </c>
      <c r="AB158" s="4">
        <v>0.14499999999999999</v>
      </c>
      <c r="AC158" s="4">
        <v>-9.4999990000000003E-3</v>
      </c>
      <c r="AD158" s="4">
        <v>-4.4999999999999998E-2</v>
      </c>
      <c r="AE158" s="4">
        <v>1.6500000000000001E-2</v>
      </c>
      <c r="AF158" s="4">
        <v>1.5E-3</v>
      </c>
      <c r="AG158" s="4">
        <v>2.5000000000000001E-3</v>
      </c>
      <c r="AH158" s="4">
        <v>-2.0500000000000001E-2</v>
      </c>
      <c r="AI158" s="4">
        <v>-7.2499999999999995E-2</v>
      </c>
      <c r="AJ158" s="4">
        <v>-4.9000000000000002E-2</v>
      </c>
      <c r="AK158" s="4">
        <v>-7.1499999999999994E-2</v>
      </c>
      <c r="AL158" s="4">
        <v>-1.15E-2</v>
      </c>
      <c r="AM158" s="4">
        <v>-7.1999999999999995E-2</v>
      </c>
      <c r="AN158" s="4">
        <v>-6.7500000000000004E-2</v>
      </c>
      <c r="AO158" s="4">
        <v>-1.7000000000000001E-2</v>
      </c>
      <c r="AP158" s="4">
        <v>2.3E-2</v>
      </c>
      <c r="AQ158" s="4">
        <v>0.36</v>
      </c>
      <c r="AR158" s="4">
        <v>2.2499999999999999E-2</v>
      </c>
      <c r="AS158" s="4">
        <v>-0.45</v>
      </c>
      <c r="AT158" s="4">
        <v>-7.0000000000000007E-2</v>
      </c>
      <c r="AU158" s="4">
        <v>-0.19500000000000001</v>
      </c>
      <c r="AV158" s="4">
        <v>-0.1</v>
      </c>
      <c r="AW158" s="4">
        <v>-0.37</v>
      </c>
      <c r="AX158" s="4">
        <v>0</v>
      </c>
      <c r="AY158" s="4">
        <v>0.43</v>
      </c>
      <c r="AZ158" s="4">
        <v>-0.45</v>
      </c>
      <c r="BA158" s="4">
        <v>-0.14000000000000001</v>
      </c>
      <c r="BB158" s="4">
        <v>-0.06</v>
      </c>
      <c r="BC158" s="4">
        <v>-0.08</v>
      </c>
      <c r="BD158" s="4">
        <v>-3.5000000000000003E-2</v>
      </c>
      <c r="BE158" s="4">
        <v>-6.7500000000000004E-2</v>
      </c>
      <c r="BF158" s="4">
        <v>-1.15E-2</v>
      </c>
      <c r="BG158" s="4">
        <v>-4.0500000000000001E-2</v>
      </c>
      <c r="BH158" s="4">
        <v>-7.4999999999999997E-3</v>
      </c>
      <c r="BI158" s="4">
        <v>-7.2499999999999995E-2</v>
      </c>
      <c r="BJ158" s="4">
        <v>0</v>
      </c>
      <c r="BK158" s="4">
        <v>0.14000000000000001</v>
      </c>
      <c r="BL158" s="4">
        <v>0.14499999999999999</v>
      </c>
      <c r="BM158" s="4">
        <v>0.125</v>
      </c>
      <c r="BN158" s="4">
        <v>0.315</v>
      </c>
      <c r="BO158" s="4">
        <v>2.5000000000000001E-3</v>
      </c>
      <c r="BP158" s="4">
        <v>-0.01</v>
      </c>
      <c r="BQ158" s="4">
        <v>5.0000000000000001E-3</v>
      </c>
      <c r="BR158" s="4">
        <v>-0.01</v>
      </c>
      <c r="BS158" s="4">
        <v>0</v>
      </c>
      <c r="BT158" s="4">
        <v>5.0000000000000001E-3</v>
      </c>
      <c r="BU158" s="4">
        <v>2.5000000000000001E-3</v>
      </c>
      <c r="BV158" s="4">
        <v>0.01</v>
      </c>
      <c r="BW158">
        <v>5.0000000000000001E-3</v>
      </c>
      <c r="BX158">
        <v>0</v>
      </c>
      <c r="BY158">
        <v>0</v>
      </c>
      <c r="BZ158">
        <v>0.03</v>
      </c>
    </row>
    <row r="159" spans="3:78" x14ac:dyDescent="0.25">
      <c r="C159" s="173"/>
      <c r="G159" s="66">
        <f t="shared" si="4"/>
        <v>41913</v>
      </c>
      <c r="H159">
        <v>4.1124999999999998</v>
      </c>
      <c r="I159" s="7">
        <v>0.17</v>
      </c>
      <c r="J159" s="4">
        <v>6.0669939330766802E-2</v>
      </c>
      <c r="K159" s="4">
        <v>-0.13</v>
      </c>
      <c r="L159" s="4">
        <v>-0.15</v>
      </c>
      <c r="M159" s="14">
        <v>-0.09</v>
      </c>
      <c r="N159" s="14">
        <v>-0.13</v>
      </c>
      <c r="O159" s="4">
        <v>-0.09</v>
      </c>
      <c r="P159" s="4">
        <v>-0.03</v>
      </c>
      <c r="Q159" s="4">
        <v>-5.5500000000000001E-2</v>
      </c>
      <c r="R159" s="4">
        <v>-0.12</v>
      </c>
      <c r="S159" s="4">
        <v>-0.12</v>
      </c>
      <c r="T159" s="4">
        <v>-0.13</v>
      </c>
      <c r="U159" s="4">
        <v>-5.6250000000000001E-2</v>
      </c>
      <c r="V159" s="4">
        <v>-3.5000000000000003E-2</v>
      </c>
      <c r="W159" s="4">
        <v>0.125</v>
      </c>
      <c r="X159" s="4">
        <v>0.14499999999999999</v>
      </c>
      <c r="Y159" s="4">
        <v>0.04</v>
      </c>
      <c r="Z159" s="4">
        <v>0.5</v>
      </c>
      <c r="AA159" s="4">
        <v>0.14499999999999999</v>
      </c>
      <c r="AB159" s="4">
        <v>0.17499999999999999</v>
      </c>
      <c r="AC159" s="4">
        <v>-9.4999990000000003E-3</v>
      </c>
      <c r="AD159" s="4">
        <v>-4.4999999999999998E-2</v>
      </c>
      <c r="AE159" s="4">
        <v>1.15E-2</v>
      </c>
      <c r="AF159" s="4">
        <v>-3.5000000000000001E-3</v>
      </c>
      <c r="AG159" s="4">
        <v>2.5000000000000001E-3</v>
      </c>
      <c r="AH159" s="4">
        <v>-2.0500000000000001E-2</v>
      </c>
      <c r="AI159" s="4">
        <v>-7.2499999999999995E-2</v>
      </c>
      <c r="AJ159" s="4">
        <v>-4.9000000000000002E-2</v>
      </c>
      <c r="AK159" s="4">
        <v>-7.1499999999999994E-2</v>
      </c>
      <c r="AL159" s="4">
        <v>-1.15E-2</v>
      </c>
      <c r="AM159" s="4">
        <v>-7.1999999999999995E-2</v>
      </c>
      <c r="AN159" s="4">
        <v>-7.7499999999999999E-2</v>
      </c>
      <c r="AO159" s="4">
        <v>-1.7000000000000001E-2</v>
      </c>
      <c r="AP159" s="4">
        <v>2.3E-2</v>
      </c>
      <c r="AQ159" s="4">
        <v>0.4</v>
      </c>
      <c r="AR159" s="4">
        <v>1.2500000000000001E-2</v>
      </c>
      <c r="AS159" s="4">
        <v>-0.45</v>
      </c>
      <c r="AT159" s="4">
        <v>-7.0000000000000007E-2</v>
      </c>
      <c r="AU159" s="4">
        <v>-0.19500000000000001</v>
      </c>
      <c r="AV159" s="4">
        <v>-0.1</v>
      </c>
      <c r="AW159" s="4">
        <v>-0.37</v>
      </c>
      <c r="AX159" s="4">
        <v>0</v>
      </c>
      <c r="AY159" s="4">
        <v>0.43</v>
      </c>
      <c r="AZ159" s="4">
        <v>-0.45</v>
      </c>
      <c r="BA159" s="4">
        <v>-0.1275</v>
      </c>
      <c r="BB159" s="4">
        <v>-0.06</v>
      </c>
      <c r="BC159" s="4">
        <v>-6.7500000000000004E-2</v>
      </c>
      <c r="BD159" s="4">
        <v>-3.5000000000000003E-2</v>
      </c>
      <c r="BE159" s="4">
        <v>-7.0000000000000007E-2</v>
      </c>
      <c r="BF159" s="4">
        <v>-1.15E-2</v>
      </c>
      <c r="BG159" s="4">
        <v>-4.0500000000000001E-2</v>
      </c>
      <c r="BH159" s="4">
        <v>-1.7500000000000002E-2</v>
      </c>
      <c r="BI159" s="4">
        <v>-7.2499999999999995E-2</v>
      </c>
      <c r="BJ159" s="4">
        <v>0</v>
      </c>
      <c r="BK159" s="4">
        <v>0.14000000000000001</v>
      </c>
      <c r="BL159" s="4">
        <v>0.14499999999999999</v>
      </c>
      <c r="BM159" s="4">
        <v>0.125</v>
      </c>
      <c r="BN159" s="4">
        <v>0.36</v>
      </c>
      <c r="BO159" s="4">
        <v>2.5000000000000001E-3</v>
      </c>
      <c r="BP159" s="4">
        <v>-1.4999999999999999E-2</v>
      </c>
      <c r="BQ159" s="4">
        <v>5.0000000000000001E-3</v>
      </c>
      <c r="BR159" s="4">
        <v>-0.01</v>
      </c>
      <c r="BS159" s="4">
        <v>0</v>
      </c>
      <c r="BT159" s="4">
        <v>5.0000000000000001E-3</v>
      </c>
      <c r="BU159" s="4">
        <v>2.5000000000000001E-3</v>
      </c>
      <c r="BV159" s="4">
        <v>0.01</v>
      </c>
      <c r="BW159">
        <v>5.0000000000000001E-3</v>
      </c>
      <c r="BX159">
        <v>0</v>
      </c>
      <c r="BY159">
        <v>0</v>
      </c>
      <c r="BZ159">
        <v>0.03</v>
      </c>
    </row>
    <row r="160" spans="3:78" x14ac:dyDescent="0.25">
      <c r="C160" s="173"/>
      <c r="G160" s="66">
        <f t="shared" si="4"/>
        <v>41944</v>
      </c>
      <c r="H160">
        <v>4.2645</v>
      </c>
      <c r="I160" s="7">
        <v>0.17</v>
      </c>
      <c r="J160" s="4">
        <v>6.0713767556160203E-2</v>
      </c>
      <c r="K160" s="4">
        <v>-0.13</v>
      </c>
      <c r="L160" s="4">
        <v>-0.15</v>
      </c>
      <c r="M160" s="14">
        <v>-0.01</v>
      </c>
      <c r="N160" s="14">
        <v>-0.13</v>
      </c>
      <c r="O160" s="4">
        <v>0</v>
      </c>
      <c r="P160" s="4">
        <v>-0.03</v>
      </c>
      <c r="Q160" s="4">
        <v>-7.0000000000000007E-2</v>
      </c>
      <c r="R160" s="4">
        <v>-0.12</v>
      </c>
      <c r="S160" s="4">
        <v>-0.12</v>
      </c>
      <c r="T160" s="4">
        <v>-0.13</v>
      </c>
      <c r="U160" s="4">
        <v>-7.3499999999999996E-2</v>
      </c>
      <c r="V160" s="4">
        <v>-3.4500000000000003E-2</v>
      </c>
      <c r="W160" s="4">
        <v>0</v>
      </c>
      <c r="X160" s="4">
        <v>0.02</v>
      </c>
      <c r="Y160" s="4">
        <v>0</v>
      </c>
      <c r="Z160" s="4">
        <v>0.5</v>
      </c>
      <c r="AA160" s="4">
        <v>0.19500000000000001</v>
      </c>
      <c r="AB160" s="4">
        <v>0.21</v>
      </c>
      <c r="AC160" s="4">
        <v>-6.9999989999999998E-3</v>
      </c>
      <c r="AD160" s="4">
        <v>-2.5999999999999999E-2</v>
      </c>
      <c r="AE160" s="4">
        <v>1.2500000000000001E-2</v>
      </c>
      <c r="AF160" s="4">
        <v>-2.5000000000000001E-3</v>
      </c>
      <c r="AG160" s="4">
        <v>2.5000000000000001E-3</v>
      </c>
      <c r="AH160" s="4">
        <v>-2.0500000000000001E-2</v>
      </c>
      <c r="AI160" s="4">
        <v>-7.4999999999999997E-2</v>
      </c>
      <c r="AJ160" s="4">
        <v>-5.1499999999999997E-2</v>
      </c>
      <c r="AK160" s="4">
        <v>-7.3999999999999996E-2</v>
      </c>
      <c r="AL160" s="4">
        <v>-7.9999990000000007E-3</v>
      </c>
      <c r="AM160" s="4">
        <v>-6.4000000000000001E-2</v>
      </c>
      <c r="AN160" s="4">
        <v>-0.1125</v>
      </c>
      <c r="AO160" s="4">
        <v>-8.9999989999999998E-3</v>
      </c>
      <c r="AP160" s="4">
        <v>3.1E-2</v>
      </c>
      <c r="AQ160" s="4">
        <v>0.65</v>
      </c>
      <c r="AR160" s="4">
        <v>-2.2499999999999999E-2</v>
      </c>
      <c r="AS160" s="4">
        <v>-0.34</v>
      </c>
      <c r="AT160" s="4">
        <v>-7.0000000000000007E-2</v>
      </c>
      <c r="AU160" s="4">
        <v>-0.13</v>
      </c>
      <c r="AV160" s="4">
        <v>0.248</v>
      </c>
      <c r="AW160" s="4">
        <v>-0.26</v>
      </c>
      <c r="AX160" s="4">
        <v>0</v>
      </c>
      <c r="AY160" s="4">
        <v>0.35</v>
      </c>
      <c r="AZ160" s="4">
        <v>-0.34</v>
      </c>
      <c r="BA160" s="4">
        <v>-0.13500000000000001</v>
      </c>
      <c r="BB160" s="4">
        <v>-0.06</v>
      </c>
      <c r="BC160" s="4">
        <v>-7.4999999999999997E-2</v>
      </c>
      <c r="BD160" s="4">
        <v>-3.4500000000000003E-2</v>
      </c>
      <c r="BE160" s="4">
        <v>-6.5000000000000002E-2</v>
      </c>
      <c r="BF160" s="4">
        <v>-1.2999999999999999E-2</v>
      </c>
      <c r="BG160" s="4">
        <v>-5.5E-2</v>
      </c>
      <c r="BH160" s="4">
        <v>-5.2499999999999998E-2</v>
      </c>
      <c r="BI160" s="4">
        <v>-7.4999999999999997E-2</v>
      </c>
      <c r="BJ160" s="4">
        <v>0</v>
      </c>
      <c r="BK160" s="4">
        <v>0</v>
      </c>
      <c r="BL160" s="4">
        <v>0.02</v>
      </c>
      <c r="BM160" s="4">
        <v>0</v>
      </c>
      <c r="BN160" s="4">
        <v>0.46</v>
      </c>
      <c r="BO160" s="4">
        <v>2.5000000000000001E-3</v>
      </c>
      <c r="BP160" s="4">
        <v>-0.02</v>
      </c>
      <c r="BQ160" s="4">
        <v>5.0000000000000001E-3</v>
      </c>
      <c r="BR160" s="4">
        <v>0</v>
      </c>
      <c r="BS160" s="4">
        <v>0</v>
      </c>
      <c r="BT160" s="4">
        <v>5.0000000000000001E-3</v>
      </c>
      <c r="BU160" s="4">
        <v>5.0000000000000001E-3</v>
      </c>
      <c r="BV160" s="4">
        <v>5.5E-2</v>
      </c>
      <c r="BW160">
        <v>0.02</v>
      </c>
      <c r="BX160">
        <v>0</v>
      </c>
      <c r="BY160">
        <v>0</v>
      </c>
      <c r="BZ160">
        <v>0.03</v>
      </c>
    </row>
    <row r="161" spans="3:78" x14ac:dyDescent="0.25">
      <c r="C161" s="173"/>
      <c r="G161" s="66">
        <f t="shared" si="4"/>
        <v>41974</v>
      </c>
      <c r="H161">
        <v>4.4074999999999998</v>
      </c>
      <c r="I161" s="7">
        <v>0.17</v>
      </c>
      <c r="J161" s="4">
        <v>6.0756181968437697E-2</v>
      </c>
      <c r="K161" s="4">
        <v>-0.13250000000000001</v>
      </c>
      <c r="L161" s="4">
        <v>-0.1525</v>
      </c>
      <c r="M161" s="14">
        <v>-5.0000000000000001E-3</v>
      </c>
      <c r="N161" s="14">
        <v>-0.13</v>
      </c>
      <c r="O161" s="4">
        <v>5.0000000000000001E-3</v>
      </c>
      <c r="P161" s="4">
        <v>-0.03</v>
      </c>
      <c r="Q161" s="4">
        <v>-7.0000000000000007E-2</v>
      </c>
      <c r="R161" s="4">
        <v>-0.1225</v>
      </c>
      <c r="S161" s="4">
        <v>-0.1225</v>
      </c>
      <c r="T161" s="4">
        <v>-0.13250000000000001</v>
      </c>
      <c r="U161" s="4">
        <v>-8.4750000000000006E-2</v>
      </c>
      <c r="V161" s="4">
        <v>-3.4500000000000003E-2</v>
      </c>
      <c r="W161" s="4">
        <v>0</v>
      </c>
      <c r="X161" s="4">
        <v>0.02</v>
      </c>
      <c r="Y161" s="4">
        <v>0</v>
      </c>
      <c r="Z161" s="4">
        <v>0.5</v>
      </c>
      <c r="AA161" s="4">
        <v>0.215</v>
      </c>
      <c r="AB161" s="4">
        <v>0.28999999999999998</v>
      </c>
      <c r="AC161" s="4">
        <v>-6.9999989999999998E-3</v>
      </c>
      <c r="AD161" s="4">
        <v>-2.5999999999999999E-2</v>
      </c>
      <c r="AE161" s="4">
        <v>1.2500000000000001E-2</v>
      </c>
      <c r="AF161" s="4">
        <v>-2.5000000000000001E-3</v>
      </c>
      <c r="AG161" s="4">
        <v>2.5000000000000001E-3</v>
      </c>
      <c r="AH161" s="4">
        <v>-2.0500000000000001E-2</v>
      </c>
      <c r="AI161" s="4">
        <v>-7.4999999999999997E-2</v>
      </c>
      <c r="AJ161" s="4">
        <v>-4.9500000000000002E-2</v>
      </c>
      <c r="AK161" s="4">
        <v>-7.1999999999999995E-2</v>
      </c>
      <c r="AL161" s="4">
        <v>-5.4999990000000002E-3</v>
      </c>
      <c r="AM161" s="4">
        <v>-6.4000000000000001E-2</v>
      </c>
      <c r="AN161" s="4">
        <v>-0.13500000000000001</v>
      </c>
      <c r="AO161" s="4">
        <v>-8.9999989999999998E-3</v>
      </c>
      <c r="AP161" s="4">
        <v>3.1E-2</v>
      </c>
      <c r="AQ161" s="4">
        <v>0.98</v>
      </c>
      <c r="AR161" s="4">
        <v>-4.4999999999999998E-2</v>
      </c>
      <c r="AS161" s="4">
        <v>-0.34</v>
      </c>
      <c r="AT161" s="4">
        <v>-7.0000000000000007E-2</v>
      </c>
      <c r="AU161" s="4">
        <v>-0.13</v>
      </c>
      <c r="AV161" s="4">
        <v>0.308</v>
      </c>
      <c r="AW161" s="4">
        <v>-0.26</v>
      </c>
      <c r="AX161" s="4">
        <v>0</v>
      </c>
      <c r="AY161" s="4">
        <v>0.35</v>
      </c>
      <c r="AZ161" s="4">
        <v>-0.34</v>
      </c>
      <c r="BA161" s="4">
        <v>-0.16250000000000001</v>
      </c>
      <c r="BB161" s="4">
        <v>-0.06</v>
      </c>
      <c r="BC161" s="4">
        <v>-0.10249999999999999</v>
      </c>
      <c r="BD161" s="4">
        <v>-3.4500000000000003E-2</v>
      </c>
      <c r="BE161" s="4">
        <v>-9.2499999999999999E-2</v>
      </c>
      <c r="BF161" s="4">
        <v>-1.0500000000000001E-2</v>
      </c>
      <c r="BG161" s="4">
        <v>-5.5E-2</v>
      </c>
      <c r="BH161" s="4">
        <v>-7.4999999999999997E-2</v>
      </c>
      <c r="BI161" s="4">
        <v>-7.4999999999999997E-2</v>
      </c>
      <c r="BJ161" s="4">
        <v>0</v>
      </c>
      <c r="BK161" s="4">
        <v>0</v>
      </c>
      <c r="BL161" s="4">
        <v>0.02</v>
      </c>
      <c r="BM161" s="4">
        <v>0</v>
      </c>
      <c r="BN161" s="4">
        <v>0.77</v>
      </c>
      <c r="BO161" s="4">
        <v>2.5000000000000001E-3</v>
      </c>
      <c r="BP161" s="4">
        <v>-2.5000000000000001E-2</v>
      </c>
      <c r="BQ161" s="4">
        <v>5.0000000000000001E-3</v>
      </c>
      <c r="BR161" s="4">
        <v>0</v>
      </c>
      <c r="BS161" s="4">
        <v>0</v>
      </c>
      <c r="BT161" s="4">
        <v>5.0000000000000001E-3</v>
      </c>
      <c r="BU161" s="4">
        <v>5.0000000000000001E-3</v>
      </c>
      <c r="BV161" s="4">
        <v>0.25</v>
      </c>
      <c r="BW161">
        <v>0.02</v>
      </c>
      <c r="BX161">
        <v>0</v>
      </c>
      <c r="BY161">
        <v>0</v>
      </c>
      <c r="BZ161">
        <v>0.03</v>
      </c>
    </row>
    <row r="162" spans="3:78" x14ac:dyDescent="0.25">
      <c r="C162" s="173"/>
      <c r="G162" s="66">
        <f t="shared" si="4"/>
        <v>42005</v>
      </c>
      <c r="H162">
        <v>4.4675000000000002</v>
      </c>
      <c r="I162" s="7">
        <v>0.17</v>
      </c>
      <c r="J162" s="4">
        <v>6.0800010195086497E-2</v>
      </c>
      <c r="K162" s="4">
        <v>-0.13500000000000001</v>
      </c>
      <c r="L162" s="4">
        <v>-0.155</v>
      </c>
      <c r="M162" s="14">
        <v>1.4999999999999999E-2</v>
      </c>
      <c r="N162" s="14">
        <v>-0.13</v>
      </c>
      <c r="O162" s="4">
        <v>2.5000000000000001E-2</v>
      </c>
      <c r="P162" s="4">
        <v>-0.03</v>
      </c>
      <c r="Q162" s="4">
        <v>-7.0000000000000007E-2</v>
      </c>
      <c r="R162" s="4">
        <v>-0.125</v>
      </c>
      <c r="S162" s="4">
        <v>-0.125</v>
      </c>
      <c r="T162" s="4">
        <v>-0.13500000000000001</v>
      </c>
      <c r="U162" s="4">
        <v>-8.5000000000000006E-2</v>
      </c>
      <c r="V162" s="4">
        <v>-3.2500000000000001E-2</v>
      </c>
      <c r="W162" s="4">
        <v>0</v>
      </c>
      <c r="X162" s="4">
        <v>0.02</v>
      </c>
      <c r="Y162" s="4">
        <v>0</v>
      </c>
      <c r="Z162" s="4">
        <v>0.5</v>
      </c>
      <c r="AA162" s="4">
        <v>0.23499999999999999</v>
      </c>
      <c r="AB162" s="4">
        <v>0.34</v>
      </c>
      <c r="AC162" s="4">
        <v>-4.9999989999999998E-3</v>
      </c>
      <c r="AD162" s="4">
        <v>-2.5999999999999999E-2</v>
      </c>
      <c r="AE162" s="4">
        <v>1.2500000000000001E-2</v>
      </c>
      <c r="AF162" s="4">
        <v>-2.5000000000000001E-3</v>
      </c>
      <c r="AG162" s="4">
        <v>2.5000000000000001E-3</v>
      </c>
      <c r="AH162" s="4">
        <v>-1.8499999999999999E-2</v>
      </c>
      <c r="AI162" s="4">
        <v>-7.4999999999999997E-2</v>
      </c>
      <c r="AJ162" s="4">
        <v>-4.9500000000000002E-2</v>
      </c>
      <c r="AK162" s="4">
        <v>-7.1999999999999995E-2</v>
      </c>
      <c r="AL162" s="4">
        <v>-5.4999990000000002E-3</v>
      </c>
      <c r="AM162" s="4">
        <v>-6.4000000000000001E-2</v>
      </c>
      <c r="AN162" s="4">
        <v>-0.13750000000000001</v>
      </c>
      <c r="AO162" s="4">
        <v>-8.9999989999999998E-3</v>
      </c>
      <c r="AP162" s="4">
        <v>3.1E-2</v>
      </c>
      <c r="AQ162" s="4">
        <v>1.6</v>
      </c>
      <c r="AR162" s="4">
        <v>-4.7500000000000001E-2</v>
      </c>
      <c r="AS162" s="4">
        <v>-0.34</v>
      </c>
      <c r="AT162" s="4">
        <v>-7.0000000000000007E-2</v>
      </c>
      <c r="AU162" s="4">
        <v>-0.13</v>
      </c>
      <c r="AV162" s="4">
        <v>0.378</v>
      </c>
      <c r="AW162" s="4">
        <v>-0.26</v>
      </c>
      <c r="AX162" s="4">
        <v>0</v>
      </c>
      <c r="AY162" s="4">
        <v>0.35</v>
      </c>
      <c r="AZ162" s="4">
        <v>-0.34</v>
      </c>
      <c r="BA162" s="4">
        <v>-0.17749999999999999</v>
      </c>
      <c r="BB162" s="4">
        <v>-0.06</v>
      </c>
      <c r="BC162" s="4">
        <v>-0.11749999999999999</v>
      </c>
      <c r="BD162" s="4">
        <v>-3.2500000000000001E-2</v>
      </c>
      <c r="BE162" s="4">
        <v>-9.2999999999999999E-2</v>
      </c>
      <c r="BF162" s="4">
        <v>-1.0500000000000001E-2</v>
      </c>
      <c r="BG162" s="4">
        <v>-5.5E-2</v>
      </c>
      <c r="BH162" s="4">
        <v>-7.7499999999999999E-2</v>
      </c>
      <c r="BI162" s="4">
        <v>-7.4999999999999997E-2</v>
      </c>
      <c r="BJ162" s="4">
        <v>0</v>
      </c>
      <c r="BK162" s="4">
        <v>0</v>
      </c>
      <c r="BL162" s="4">
        <v>0.02</v>
      </c>
      <c r="BM162" s="4">
        <v>0</v>
      </c>
      <c r="BN162" s="4">
        <v>1.04</v>
      </c>
      <c r="BO162" s="4">
        <v>2.5000000000000001E-3</v>
      </c>
      <c r="BP162" s="4">
        <v>-2.5000000000000001E-2</v>
      </c>
      <c r="BQ162" s="4">
        <v>5.0000000000000001E-3</v>
      </c>
      <c r="BR162" s="4">
        <v>0</v>
      </c>
      <c r="BS162" s="4">
        <v>0</v>
      </c>
      <c r="BT162" s="4">
        <v>5.0000000000000001E-3</v>
      </c>
      <c r="BU162" s="4">
        <v>0</v>
      </c>
      <c r="BV162" s="4">
        <v>0.45</v>
      </c>
      <c r="BW162">
        <v>0.02</v>
      </c>
      <c r="BX162">
        <v>0</v>
      </c>
      <c r="BY162">
        <v>0</v>
      </c>
      <c r="BZ162">
        <v>0.03</v>
      </c>
    </row>
    <row r="163" spans="3:78" x14ac:dyDescent="0.25">
      <c r="C163" s="173"/>
      <c r="G163" s="66">
        <f t="shared" si="4"/>
        <v>42036</v>
      </c>
      <c r="H163">
        <v>4.3825000000000003</v>
      </c>
      <c r="I163" s="7">
        <v>0.17</v>
      </c>
      <c r="J163" s="4">
        <v>6.0843838422372599E-2</v>
      </c>
      <c r="K163" s="4">
        <v>-0.1275</v>
      </c>
      <c r="L163" s="4">
        <v>-0.14749999999999999</v>
      </c>
      <c r="M163" s="14">
        <v>0.01</v>
      </c>
      <c r="N163" s="14">
        <v>-0.13</v>
      </c>
      <c r="O163" s="4">
        <v>0.02</v>
      </c>
      <c r="P163" s="4">
        <v>-0.03</v>
      </c>
      <c r="Q163" s="4">
        <v>-7.0000000000000007E-2</v>
      </c>
      <c r="R163" s="4">
        <v>-0.11749999999999999</v>
      </c>
      <c r="S163" s="4">
        <v>-0.11749999999999999</v>
      </c>
      <c r="T163" s="4">
        <v>-0.1275</v>
      </c>
      <c r="U163" s="4">
        <v>-7.6249999999999998E-2</v>
      </c>
      <c r="V163" s="4">
        <v>-3.2500000000000001E-2</v>
      </c>
      <c r="W163" s="4">
        <v>0</v>
      </c>
      <c r="X163" s="4">
        <v>0.02</v>
      </c>
      <c r="Y163" s="4">
        <v>0</v>
      </c>
      <c r="Z163" s="4">
        <v>0.5</v>
      </c>
      <c r="AA163" s="4">
        <v>0.23499999999999999</v>
      </c>
      <c r="AB163" s="4">
        <v>0.34</v>
      </c>
      <c r="AC163" s="4">
        <v>-4.9999989999999998E-3</v>
      </c>
      <c r="AD163" s="4">
        <v>-2.5999999999999999E-2</v>
      </c>
      <c r="AE163" s="4">
        <v>1.2500000000000001E-2</v>
      </c>
      <c r="AF163" s="4">
        <v>-2.5000000000000001E-3</v>
      </c>
      <c r="AG163" s="4">
        <v>2.5000000000000001E-3</v>
      </c>
      <c r="AH163" s="4">
        <v>-1.8499999999999999E-2</v>
      </c>
      <c r="AI163" s="4">
        <v>-7.4999999999999997E-2</v>
      </c>
      <c r="AJ163" s="4">
        <v>-4.9500000000000002E-2</v>
      </c>
      <c r="AK163" s="4">
        <v>-7.1999999999999995E-2</v>
      </c>
      <c r="AL163" s="4">
        <v>-5.4999990000000002E-3</v>
      </c>
      <c r="AM163" s="4">
        <v>-6.4000000000000001E-2</v>
      </c>
      <c r="AN163" s="4">
        <v>-0.12</v>
      </c>
      <c r="AO163" s="4">
        <v>-8.9999989999999998E-3</v>
      </c>
      <c r="AP163" s="4">
        <v>3.1E-2</v>
      </c>
      <c r="AQ163" s="4">
        <v>1.6</v>
      </c>
      <c r="AR163" s="4">
        <v>-0.03</v>
      </c>
      <c r="AS163" s="4">
        <v>-0.34</v>
      </c>
      <c r="AT163" s="4">
        <v>-7.0000000000000007E-2</v>
      </c>
      <c r="AU163" s="4">
        <v>-0.13</v>
      </c>
      <c r="AV163" s="4">
        <v>0.248</v>
      </c>
      <c r="AW163" s="4">
        <v>-0.26</v>
      </c>
      <c r="AX163" s="4">
        <v>0</v>
      </c>
      <c r="AY163" s="4">
        <v>0.35</v>
      </c>
      <c r="AZ163" s="4">
        <v>-0.34</v>
      </c>
      <c r="BA163" s="4">
        <v>-0.16750000000000001</v>
      </c>
      <c r="BB163" s="4">
        <v>-0.06</v>
      </c>
      <c r="BC163" s="4">
        <v>-0.1075</v>
      </c>
      <c r="BD163" s="4">
        <v>-3.2500000000000001E-2</v>
      </c>
      <c r="BE163" s="4">
        <v>-9.2999999999999999E-2</v>
      </c>
      <c r="BF163" s="4">
        <v>-1.0500000000000001E-2</v>
      </c>
      <c r="BG163" s="4">
        <v>-5.5E-2</v>
      </c>
      <c r="BH163" s="4">
        <v>-0.06</v>
      </c>
      <c r="BI163" s="4">
        <v>-7.4999999999999997E-2</v>
      </c>
      <c r="BJ163" s="4">
        <v>0</v>
      </c>
      <c r="BK163" s="4">
        <v>0</v>
      </c>
      <c r="BL163" s="4">
        <v>0.02</v>
      </c>
      <c r="BM163" s="4">
        <v>0</v>
      </c>
      <c r="BN163" s="4">
        <v>1.04</v>
      </c>
      <c r="BO163" s="4">
        <v>2.5000000000000001E-3</v>
      </c>
      <c r="BP163" s="4">
        <v>-2.5000000000000001E-2</v>
      </c>
      <c r="BQ163" s="4">
        <v>5.0000000000000001E-3</v>
      </c>
      <c r="BR163" s="4">
        <v>0</v>
      </c>
      <c r="BS163" s="4">
        <v>0</v>
      </c>
      <c r="BT163" s="4">
        <v>5.0000000000000001E-3</v>
      </c>
      <c r="BU163" s="4">
        <v>0</v>
      </c>
      <c r="BV163" s="4">
        <v>0.45</v>
      </c>
      <c r="BW163">
        <v>0.02</v>
      </c>
      <c r="BX163">
        <v>0</v>
      </c>
      <c r="BY163">
        <v>0</v>
      </c>
      <c r="BZ163">
        <v>0.03</v>
      </c>
    </row>
    <row r="164" spans="3:78" x14ac:dyDescent="0.25">
      <c r="C164" s="173"/>
      <c r="G164" s="66">
        <f t="shared" si="4"/>
        <v>42064</v>
      </c>
      <c r="H164">
        <v>4.2525000000000004</v>
      </c>
      <c r="I164" s="7">
        <v>0.17</v>
      </c>
      <c r="J164" s="4">
        <v>6.0883425208856999E-2</v>
      </c>
      <c r="K164" s="4">
        <v>-0.125</v>
      </c>
      <c r="L164" s="4">
        <v>-0.14499999999999999</v>
      </c>
      <c r="M164" s="14">
        <v>-0.01</v>
      </c>
      <c r="N164" s="14">
        <v>-0.13</v>
      </c>
      <c r="O164" s="4">
        <v>0</v>
      </c>
      <c r="P164" s="4">
        <v>-0.03</v>
      </c>
      <c r="Q164" s="4">
        <v>-7.0000000000000007E-2</v>
      </c>
      <c r="R164" s="4">
        <v>-0.115</v>
      </c>
      <c r="S164" s="4">
        <v>-0.115</v>
      </c>
      <c r="T164" s="4">
        <v>-0.125</v>
      </c>
      <c r="U164" s="4">
        <v>-7.0000000000000007E-2</v>
      </c>
      <c r="V164" s="4">
        <v>-3.2500000000000001E-2</v>
      </c>
      <c r="W164" s="4">
        <v>0</v>
      </c>
      <c r="X164" s="4">
        <v>0.02</v>
      </c>
      <c r="Y164" s="4">
        <v>0</v>
      </c>
      <c r="Z164" s="4">
        <v>0.5</v>
      </c>
      <c r="AA164" s="4">
        <v>0.19500000000000001</v>
      </c>
      <c r="AB164" s="4">
        <v>0.28999999999999998</v>
      </c>
      <c r="AC164" s="4">
        <v>-4.9999989999999998E-3</v>
      </c>
      <c r="AD164" s="4">
        <v>-2.5999999999999999E-2</v>
      </c>
      <c r="AE164" s="4">
        <v>0.02</v>
      </c>
      <c r="AF164" s="4">
        <v>5.0000000000000001E-3</v>
      </c>
      <c r="AG164" s="4">
        <v>2.5000000000000001E-3</v>
      </c>
      <c r="AH164" s="4">
        <v>-1.8499999999999999E-2</v>
      </c>
      <c r="AI164" s="4">
        <v>-7.4999999999999997E-2</v>
      </c>
      <c r="AJ164" s="4">
        <v>-4.9500000000000002E-2</v>
      </c>
      <c r="AK164" s="4">
        <v>-7.1999999999999995E-2</v>
      </c>
      <c r="AL164" s="4">
        <v>-5.4999990000000002E-3</v>
      </c>
      <c r="AM164" s="4">
        <v>-6.4000000000000001E-2</v>
      </c>
      <c r="AN164" s="4">
        <v>-0.1075</v>
      </c>
      <c r="AO164" s="4">
        <v>-8.9999989999999998E-3</v>
      </c>
      <c r="AP164" s="4">
        <v>3.1E-2</v>
      </c>
      <c r="AQ164" s="4">
        <v>0.64</v>
      </c>
      <c r="AR164" s="4">
        <v>-1.7500000000000002E-2</v>
      </c>
      <c r="AS164" s="4">
        <v>-0.34</v>
      </c>
      <c r="AT164" s="4">
        <v>-7.0000000000000007E-2</v>
      </c>
      <c r="AU164" s="4">
        <v>-0.13</v>
      </c>
      <c r="AV164" s="4">
        <v>6.8000000000000005E-2</v>
      </c>
      <c r="AW164" s="4">
        <v>-0.26</v>
      </c>
      <c r="AX164" s="4">
        <v>0</v>
      </c>
      <c r="AY164" s="4">
        <v>0.35</v>
      </c>
      <c r="AZ164" s="4">
        <v>-0.34</v>
      </c>
      <c r="BA164" s="4">
        <v>-0.1575</v>
      </c>
      <c r="BB164" s="4">
        <v>-0.06</v>
      </c>
      <c r="BC164" s="4">
        <v>-9.7500000000000003E-2</v>
      </c>
      <c r="BD164" s="4">
        <v>-3.2500000000000001E-2</v>
      </c>
      <c r="BE164" s="4">
        <v>-9.2999999999999999E-2</v>
      </c>
      <c r="BF164" s="4">
        <v>-1.0500000000000001E-2</v>
      </c>
      <c r="BG164" s="4">
        <v>-5.5E-2</v>
      </c>
      <c r="BH164" s="4">
        <v>-4.7500000000000001E-2</v>
      </c>
      <c r="BI164" s="4">
        <v>-7.4999999999999997E-2</v>
      </c>
      <c r="BJ164" s="4">
        <v>0</v>
      </c>
      <c r="BK164" s="4">
        <v>0</v>
      </c>
      <c r="BL164" s="4">
        <v>0.02</v>
      </c>
      <c r="BM164" s="4">
        <v>0</v>
      </c>
      <c r="BN164" s="4">
        <v>0.54</v>
      </c>
      <c r="BO164" s="4">
        <v>2.5000000000000001E-3</v>
      </c>
      <c r="BP164" s="4">
        <v>-0.02</v>
      </c>
      <c r="BQ164" s="4">
        <v>5.0000000000000001E-3</v>
      </c>
      <c r="BR164" s="4">
        <v>0</v>
      </c>
      <c r="BS164" s="4">
        <v>0</v>
      </c>
      <c r="BT164" s="4">
        <v>5.0000000000000001E-3</v>
      </c>
      <c r="BU164" s="4">
        <v>0</v>
      </c>
      <c r="BV164" s="4">
        <v>0.1</v>
      </c>
      <c r="BW164">
        <v>0.02</v>
      </c>
      <c r="BX164">
        <v>0</v>
      </c>
      <c r="BY164">
        <v>0</v>
      </c>
      <c r="BZ164">
        <v>0.03</v>
      </c>
    </row>
    <row r="165" spans="3:78" x14ac:dyDescent="0.25">
      <c r="C165" s="173"/>
      <c r="G165" s="66">
        <f t="shared" si="4"/>
        <v>42095</v>
      </c>
      <c r="H165">
        <v>4.0674999999999999</v>
      </c>
      <c r="I165" s="7">
        <v>0.17</v>
      </c>
      <c r="J165" s="4">
        <v>6.0927253437357699E-2</v>
      </c>
      <c r="K165" s="4">
        <v>-0.13</v>
      </c>
      <c r="L165" s="4">
        <v>-0.15</v>
      </c>
      <c r="M165" s="14">
        <v>-0.09</v>
      </c>
      <c r="N165" s="14">
        <v>-0.13</v>
      </c>
      <c r="O165" s="4">
        <v>-0.09</v>
      </c>
      <c r="P165" s="4">
        <v>-0.03</v>
      </c>
      <c r="Q165" s="4">
        <v>-5.2999999999999999E-2</v>
      </c>
      <c r="R165" s="4">
        <v>-0.12</v>
      </c>
      <c r="S165" s="4">
        <v>-0.12</v>
      </c>
      <c r="T165" s="4">
        <v>-0.13</v>
      </c>
      <c r="U165" s="4">
        <v>-0.05</v>
      </c>
      <c r="V165" s="4">
        <v>-0.03</v>
      </c>
      <c r="W165" s="4">
        <v>0</v>
      </c>
      <c r="X165" s="4">
        <v>0.02</v>
      </c>
      <c r="Y165" s="4">
        <v>0</v>
      </c>
      <c r="Z165" s="4">
        <v>0.5</v>
      </c>
      <c r="AA165" s="4">
        <v>0.14499999999999999</v>
      </c>
      <c r="AB165" s="4">
        <v>0.19500000000000001</v>
      </c>
      <c r="AC165" s="4">
        <v>-7.4999990000000002E-3</v>
      </c>
      <c r="AD165" s="4">
        <v>-4.1000000000000002E-2</v>
      </c>
      <c r="AE165" s="4">
        <v>0.02</v>
      </c>
      <c r="AF165" s="4">
        <v>5.0000000000000001E-3</v>
      </c>
      <c r="AG165" s="4">
        <v>2.5000000000000001E-3</v>
      </c>
      <c r="AH165" s="4">
        <v>-1.8499999999999999E-2</v>
      </c>
      <c r="AI165" s="4">
        <v>-7.2499999999999995E-2</v>
      </c>
      <c r="AJ165" s="4">
        <v>-4.7E-2</v>
      </c>
      <c r="AK165" s="4">
        <v>-6.9500000000000006E-2</v>
      </c>
      <c r="AL165" s="4">
        <v>-1.0500000000000001E-2</v>
      </c>
      <c r="AM165" s="4">
        <v>-7.1999999999999995E-2</v>
      </c>
      <c r="AN165" s="4">
        <v>-7.0000000000000007E-2</v>
      </c>
      <c r="AO165" s="4">
        <v>-1.7000000000000001E-2</v>
      </c>
      <c r="AP165" s="4">
        <v>2.3E-2</v>
      </c>
      <c r="AQ165" s="4">
        <v>0.38</v>
      </c>
      <c r="AR165" s="4">
        <v>0.02</v>
      </c>
      <c r="AS165" s="4">
        <v>0</v>
      </c>
      <c r="AT165" s="4">
        <v>-7.0000000000000007E-2</v>
      </c>
      <c r="AU165" s="4">
        <v>-0.19500000000000001</v>
      </c>
      <c r="AV165" s="4">
        <v>-0.25</v>
      </c>
      <c r="AW165" s="4">
        <v>-0.37</v>
      </c>
      <c r="AX165" s="4">
        <v>0</v>
      </c>
      <c r="AY165" s="4">
        <v>0.43</v>
      </c>
      <c r="AZ165" s="4">
        <v>0</v>
      </c>
      <c r="BA165" s="4">
        <v>-0.19800000000000001</v>
      </c>
      <c r="BB165" s="4">
        <v>-0.06</v>
      </c>
      <c r="BC165" s="4">
        <v>-0.13800000000000001</v>
      </c>
      <c r="BD165" s="4">
        <v>-0.03</v>
      </c>
      <c r="BE165" s="4">
        <v>-0.11550000000000001</v>
      </c>
      <c r="BF165" s="4">
        <v>-1.0500000000000001E-2</v>
      </c>
      <c r="BG165" s="4">
        <v>-3.7999999999999999E-2</v>
      </c>
      <c r="BH165" s="4">
        <v>-0.01</v>
      </c>
      <c r="BI165" s="4">
        <v>-7.2499999999999995E-2</v>
      </c>
      <c r="BJ165" s="4">
        <v>0</v>
      </c>
      <c r="BK165" s="4">
        <v>0</v>
      </c>
      <c r="BL165" s="4">
        <v>0.02</v>
      </c>
      <c r="BM165" s="4">
        <v>0</v>
      </c>
      <c r="BN165" s="4">
        <v>0.36</v>
      </c>
      <c r="BO165" s="4">
        <v>2.5000000000000001E-3</v>
      </c>
      <c r="BP165" s="4">
        <v>-1.4999999999999999E-2</v>
      </c>
      <c r="BQ165" s="4">
        <v>5.0000000000000001E-3</v>
      </c>
      <c r="BR165" s="4">
        <v>-0.01</v>
      </c>
      <c r="BS165" s="4">
        <v>0</v>
      </c>
      <c r="BT165" s="4">
        <v>5.0000000000000001E-3</v>
      </c>
      <c r="BU165" s="4">
        <v>0</v>
      </c>
      <c r="BV165" s="4">
        <v>0.02</v>
      </c>
      <c r="BW165">
        <v>5.0000000000000001E-3</v>
      </c>
      <c r="BX165">
        <v>0</v>
      </c>
      <c r="BY165">
        <v>0</v>
      </c>
      <c r="BZ165">
        <v>0.03</v>
      </c>
    </row>
    <row r="166" spans="3:78" x14ac:dyDescent="0.25">
      <c r="C166" s="173"/>
      <c r="G166" s="66">
        <f t="shared" si="4"/>
        <v>42125</v>
      </c>
      <c r="H166">
        <v>4.0625</v>
      </c>
      <c r="I166" s="7">
        <v>0.17</v>
      </c>
      <c r="J166" s="4">
        <v>6.0969667852643003E-2</v>
      </c>
      <c r="K166" s="4">
        <v>-0.13</v>
      </c>
      <c r="L166" s="4">
        <v>-0.15</v>
      </c>
      <c r="M166" s="14">
        <v>-0.09</v>
      </c>
      <c r="N166" s="14">
        <v>-0.13</v>
      </c>
      <c r="O166" s="4">
        <v>-0.09</v>
      </c>
      <c r="P166" s="4">
        <v>-0.03</v>
      </c>
      <c r="Q166" s="4">
        <v>-5.2999999999999999E-2</v>
      </c>
      <c r="R166" s="4">
        <v>-0.12</v>
      </c>
      <c r="S166" s="4">
        <v>-0.12</v>
      </c>
      <c r="T166" s="4">
        <v>-0.13</v>
      </c>
      <c r="U166" s="4">
        <v>-0.05</v>
      </c>
      <c r="V166" s="4">
        <v>-0.03</v>
      </c>
      <c r="W166" s="4">
        <v>0</v>
      </c>
      <c r="X166" s="4">
        <v>0.02</v>
      </c>
      <c r="Y166" s="4">
        <v>0</v>
      </c>
      <c r="Z166" s="4">
        <v>0.5</v>
      </c>
      <c r="AA166" s="4">
        <v>0.125</v>
      </c>
      <c r="AB166" s="4">
        <v>0.13500000000000001</v>
      </c>
      <c r="AC166" s="4">
        <v>-7.4999990000000002E-3</v>
      </c>
      <c r="AD166" s="4">
        <v>-4.1000000000000002E-2</v>
      </c>
      <c r="AE166" s="4">
        <v>2.2499999999999999E-2</v>
      </c>
      <c r="AF166" s="4">
        <v>7.4999999999999997E-3</v>
      </c>
      <c r="AG166" s="4">
        <v>2.5000000000000001E-3</v>
      </c>
      <c r="AH166" s="4">
        <v>-1.8499999999999999E-2</v>
      </c>
      <c r="AI166" s="4">
        <v>-7.2499999999999995E-2</v>
      </c>
      <c r="AJ166" s="4">
        <v>-4.7E-2</v>
      </c>
      <c r="AK166" s="4">
        <v>-6.9500000000000006E-2</v>
      </c>
      <c r="AL166" s="4">
        <v>-1.0500000000000001E-2</v>
      </c>
      <c r="AM166" s="4">
        <v>-7.1999999999999995E-2</v>
      </c>
      <c r="AN166" s="4">
        <v>-7.0000000000000007E-2</v>
      </c>
      <c r="AO166" s="4">
        <v>-1.7000000000000001E-2</v>
      </c>
      <c r="AP166" s="4">
        <v>2.3E-2</v>
      </c>
      <c r="AQ166" s="4">
        <v>0.33</v>
      </c>
      <c r="AR166" s="4">
        <v>0.02</v>
      </c>
      <c r="AS166" s="4">
        <v>0</v>
      </c>
      <c r="AT166" s="4">
        <v>-7.0000000000000007E-2</v>
      </c>
      <c r="AU166" s="4">
        <v>-0.19500000000000001</v>
      </c>
      <c r="AV166" s="4">
        <v>-0.1</v>
      </c>
      <c r="AW166" s="4">
        <v>-0.37</v>
      </c>
      <c r="AX166" s="4">
        <v>0</v>
      </c>
      <c r="AY166" s="4">
        <v>0.43</v>
      </c>
      <c r="AZ166" s="4">
        <v>0</v>
      </c>
      <c r="BA166" s="4">
        <v>-0.17549999999999999</v>
      </c>
      <c r="BB166" s="4">
        <v>-0.06</v>
      </c>
      <c r="BC166" s="4">
        <v>-0.11550000000000001</v>
      </c>
      <c r="BD166" s="4">
        <v>-0.03</v>
      </c>
      <c r="BE166" s="4">
        <v>-0.108</v>
      </c>
      <c r="BF166" s="4">
        <v>-1.0500000000000001E-2</v>
      </c>
      <c r="BG166" s="4">
        <v>-3.7999999999999999E-2</v>
      </c>
      <c r="BH166" s="4">
        <v>-0.01</v>
      </c>
      <c r="BI166" s="4">
        <v>-7.2499999999999995E-2</v>
      </c>
      <c r="BJ166" s="4">
        <v>0</v>
      </c>
      <c r="BK166" s="4">
        <v>0</v>
      </c>
      <c r="BL166" s="4">
        <v>0.02</v>
      </c>
      <c r="BM166" s="4">
        <v>0</v>
      </c>
      <c r="BN166" s="4">
        <v>0.32500000000000001</v>
      </c>
      <c r="BO166" s="4">
        <v>2.5000000000000001E-3</v>
      </c>
      <c r="BP166" s="4">
        <v>-1.4999999999999999E-2</v>
      </c>
      <c r="BQ166" s="4">
        <v>5.0000000000000001E-3</v>
      </c>
      <c r="BR166" s="4">
        <v>-0.01</v>
      </c>
      <c r="BS166" s="4">
        <v>0</v>
      </c>
      <c r="BT166" s="4">
        <v>5.0000000000000001E-3</v>
      </c>
      <c r="BU166" s="4">
        <v>0</v>
      </c>
      <c r="BV166" s="4">
        <v>0.02</v>
      </c>
      <c r="BW166">
        <v>5.0000000000000001E-3</v>
      </c>
      <c r="BX166">
        <v>0</v>
      </c>
      <c r="BY166">
        <v>0</v>
      </c>
      <c r="BZ166">
        <v>0.03</v>
      </c>
    </row>
    <row r="167" spans="3:78" x14ac:dyDescent="0.25">
      <c r="C167" s="173"/>
      <c r="G167" s="66">
        <f t="shared" si="4"/>
        <v>42156</v>
      </c>
      <c r="H167">
        <v>4.0975000000000001</v>
      </c>
      <c r="I167" s="7">
        <v>0.17</v>
      </c>
      <c r="J167" s="4">
        <v>6.1013496082398699E-2</v>
      </c>
      <c r="K167" s="4">
        <v>-0.13</v>
      </c>
      <c r="L167" s="4">
        <v>-0.15</v>
      </c>
      <c r="M167" s="14">
        <v>-0.09</v>
      </c>
      <c r="N167" s="14">
        <v>-0.13</v>
      </c>
      <c r="O167" s="4">
        <v>-0.09</v>
      </c>
      <c r="P167" s="4">
        <v>-0.03</v>
      </c>
      <c r="Q167" s="4">
        <v>-5.2999999999999999E-2</v>
      </c>
      <c r="R167" s="4">
        <v>-0.12</v>
      </c>
      <c r="S167" s="4">
        <v>-0.12</v>
      </c>
      <c r="T167" s="4">
        <v>-0.13</v>
      </c>
      <c r="U167" s="4">
        <v>-4.7500000000000001E-2</v>
      </c>
      <c r="V167" s="4">
        <v>-0.03</v>
      </c>
      <c r="W167" s="4">
        <v>0</v>
      </c>
      <c r="X167" s="4">
        <v>0.02</v>
      </c>
      <c r="Y167" s="4">
        <v>0</v>
      </c>
      <c r="Z167" s="4">
        <v>0.5</v>
      </c>
      <c r="AA167" s="4">
        <v>0.14499999999999999</v>
      </c>
      <c r="AB167" s="4">
        <v>0.16500000000000001</v>
      </c>
      <c r="AC167" s="4">
        <v>-7.4999990000000002E-3</v>
      </c>
      <c r="AD167" s="4">
        <v>-3.85E-2</v>
      </c>
      <c r="AE167" s="4">
        <v>2.2499999999999999E-2</v>
      </c>
      <c r="AF167" s="4">
        <v>7.4999999999999997E-3</v>
      </c>
      <c r="AG167" s="4">
        <v>2.5000000000000001E-3</v>
      </c>
      <c r="AH167" s="4">
        <v>-1.8499999999999999E-2</v>
      </c>
      <c r="AI167" s="4">
        <v>-7.2499999999999995E-2</v>
      </c>
      <c r="AJ167" s="4">
        <v>-4.7E-2</v>
      </c>
      <c r="AK167" s="4">
        <v>-6.9500000000000006E-2</v>
      </c>
      <c r="AL167" s="4">
        <v>-1.0500000000000001E-2</v>
      </c>
      <c r="AM167" s="4">
        <v>-7.1999999999999995E-2</v>
      </c>
      <c r="AN167" s="4">
        <v>-6.5000000000000002E-2</v>
      </c>
      <c r="AO167" s="4">
        <v>-1.7000000000000001E-2</v>
      </c>
      <c r="AP167" s="4">
        <v>2.3E-2</v>
      </c>
      <c r="AQ167" s="4">
        <v>0.37</v>
      </c>
      <c r="AR167" s="4">
        <v>2.5000000000000001E-2</v>
      </c>
      <c r="AS167" s="4">
        <v>0</v>
      </c>
      <c r="AT167" s="4">
        <v>-7.0000000000000007E-2</v>
      </c>
      <c r="AU167" s="4">
        <v>-0.19500000000000001</v>
      </c>
      <c r="AV167" s="4">
        <v>-0.1</v>
      </c>
      <c r="AW167" s="4">
        <v>-0.37</v>
      </c>
      <c r="AX167" s="4">
        <v>0</v>
      </c>
      <c r="AY167" s="4">
        <v>0.43</v>
      </c>
      <c r="AZ167" s="4">
        <v>0</v>
      </c>
      <c r="BA167" s="4">
        <v>-0.123</v>
      </c>
      <c r="BB167" s="4">
        <v>-0.06</v>
      </c>
      <c r="BC167" s="4">
        <v>-6.3E-2</v>
      </c>
      <c r="BD167" s="4">
        <v>-0.03</v>
      </c>
      <c r="BE167" s="4">
        <v>-6.5500000000000003E-2</v>
      </c>
      <c r="BF167" s="4">
        <v>-1.0500000000000001E-2</v>
      </c>
      <c r="BG167" s="4">
        <v>-3.7999999999999999E-2</v>
      </c>
      <c r="BH167" s="4">
        <v>-5.0000000000000001E-3</v>
      </c>
      <c r="BI167" s="4">
        <v>-7.2499999999999995E-2</v>
      </c>
      <c r="BJ167" s="4">
        <v>0</v>
      </c>
      <c r="BK167" s="4">
        <v>0</v>
      </c>
      <c r="BL167" s="4">
        <v>0.02</v>
      </c>
      <c r="BM167" s="4">
        <v>0</v>
      </c>
      <c r="BN167" s="4">
        <v>0.33500000000000002</v>
      </c>
      <c r="BO167" s="4">
        <v>2.5000000000000001E-3</v>
      </c>
      <c r="BP167" s="4">
        <v>-1.4999999999999999E-2</v>
      </c>
      <c r="BQ167" s="4">
        <v>5.0000000000000001E-3</v>
      </c>
      <c r="BR167" s="4">
        <v>-0.01</v>
      </c>
      <c r="BS167" s="4">
        <v>0</v>
      </c>
      <c r="BT167" s="4">
        <v>5.0000000000000001E-3</v>
      </c>
      <c r="BU167" s="4">
        <v>0</v>
      </c>
      <c r="BV167" s="4">
        <v>3.5000000000000003E-2</v>
      </c>
      <c r="BW167">
        <v>5.0000000000000001E-3</v>
      </c>
      <c r="BX167">
        <v>0</v>
      </c>
      <c r="BY167">
        <v>0</v>
      </c>
      <c r="BZ167">
        <v>0.03</v>
      </c>
    </row>
    <row r="168" spans="3:78" x14ac:dyDescent="0.25">
      <c r="C168" s="173"/>
      <c r="G168" s="66">
        <f t="shared" si="4"/>
        <v>42186</v>
      </c>
      <c r="H168">
        <v>4.1375000000000002</v>
      </c>
      <c r="I168" s="7">
        <v>0.17</v>
      </c>
      <c r="J168" s="4">
        <v>6.1055910498899003E-2</v>
      </c>
      <c r="K168" s="4">
        <v>-0.13</v>
      </c>
      <c r="L168" s="4">
        <v>-0.15</v>
      </c>
      <c r="M168" s="14">
        <v>-0.09</v>
      </c>
      <c r="N168" s="14">
        <v>-0.13</v>
      </c>
      <c r="O168" s="4">
        <v>-0.09</v>
      </c>
      <c r="P168" s="4">
        <v>-0.03</v>
      </c>
      <c r="Q168" s="4">
        <v>-5.2999999999999999E-2</v>
      </c>
      <c r="R168" s="4">
        <v>-0.12</v>
      </c>
      <c r="S168" s="4">
        <v>-0.12</v>
      </c>
      <c r="T168" s="4">
        <v>-0.13</v>
      </c>
      <c r="U168" s="4">
        <v>-4.6249999999999999E-2</v>
      </c>
      <c r="V168" s="4">
        <v>-0.03</v>
      </c>
      <c r="W168" s="4">
        <v>0</v>
      </c>
      <c r="X168" s="4">
        <v>0.02</v>
      </c>
      <c r="Y168" s="4">
        <v>0</v>
      </c>
      <c r="Z168" s="4">
        <v>0.5</v>
      </c>
      <c r="AA168" s="4">
        <v>0.15</v>
      </c>
      <c r="AB168" s="4">
        <v>0.20499999999999999</v>
      </c>
      <c r="AC168" s="4">
        <v>-7.4999990000000002E-3</v>
      </c>
      <c r="AD168" s="4">
        <v>-3.85E-2</v>
      </c>
      <c r="AE168" s="4">
        <v>2.2499999999999999E-2</v>
      </c>
      <c r="AF168" s="4">
        <v>7.4999999999999997E-3</v>
      </c>
      <c r="AG168" s="4">
        <v>2.5000000000000001E-3</v>
      </c>
      <c r="AH168" s="4">
        <v>-1.8499999999999999E-2</v>
      </c>
      <c r="AI168" s="4">
        <v>-7.2499999999999995E-2</v>
      </c>
      <c r="AJ168" s="4">
        <v>-4.7E-2</v>
      </c>
      <c r="AK168" s="4">
        <v>-6.9500000000000006E-2</v>
      </c>
      <c r="AL168" s="4">
        <v>-1.0500000000000001E-2</v>
      </c>
      <c r="AM168" s="4">
        <v>-7.1999999999999995E-2</v>
      </c>
      <c r="AN168" s="4">
        <v>-6.25E-2</v>
      </c>
      <c r="AO168" s="4">
        <v>-1.7000000000000001E-2</v>
      </c>
      <c r="AP168" s="4">
        <v>2.3E-2</v>
      </c>
      <c r="AQ168" s="4">
        <v>0.41</v>
      </c>
      <c r="AR168" s="4">
        <v>2.75E-2</v>
      </c>
      <c r="AS168" s="4">
        <v>0</v>
      </c>
      <c r="AT168" s="4">
        <v>-7.0000000000000007E-2</v>
      </c>
      <c r="AU168" s="4">
        <v>-0.19500000000000001</v>
      </c>
      <c r="AV168" s="4">
        <v>-0.1</v>
      </c>
      <c r="AW168" s="4">
        <v>-0.37</v>
      </c>
      <c r="AX168" s="4">
        <v>0</v>
      </c>
      <c r="AY168" s="4">
        <v>0.43</v>
      </c>
      <c r="AZ168" s="4">
        <v>0</v>
      </c>
      <c r="BA168" s="4">
        <v>-0.13300000000000001</v>
      </c>
      <c r="BB168" s="4">
        <v>-0.06</v>
      </c>
      <c r="BC168" s="4">
        <v>-7.2999999999999995E-2</v>
      </c>
      <c r="BD168" s="4">
        <v>-0.03</v>
      </c>
      <c r="BE168" s="4">
        <v>-6.3E-2</v>
      </c>
      <c r="BF168" s="4">
        <v>-1.0500000000000001E-2</v>
      </c>
      <c r="BG168" s="4">
        <v>-3.7999999999999999E-2</v>
      </c>
      <c r="BH168" s="4">
        <v>-2.5000000000000001E-3</v>
      </c>
      <c r="BI168" s="4">
        <v>-7.2499999999999995E-2</v>
      </c>
      <c r="BJ168" s="4">
        <v>0</v>
      </c>
      <c r="BK168" s="4">
        <v>0</v>
      </c>
      <c r="BL168" s="4">
        <v>0.02</v>
      </c>
      <c r="BM168" s="4">
        <v>0</v>
      </c>
      <c r="BN168" s="4">
        <v>0.35</v>
      </c>
      <c r="BO168" s="4">
        <v>2.5000000000000001E-3</v>
      </c>
      <c r="BP168" s="4">
        <v>-0.01</v>
      </c>
      <c r="BQ168" s="4">
        <v>5.0000000000000001E-3</v>
      </c>
      <c r="BR168" s="4">
        <v>-0.01</v>
      </c>
      <c r="BS168" s="4">
        <v>0</v>
      </c>
      <c r="BT168" s="4">
        <v>5.0000000000000001E-3</v>
      </c>
      <c r="BU168" s="4">
        <v>0</v>
      </c>
      <c r="BV168" s="4">
        <v>3.5000000000000003E-2</v>
      </c>
      <c r="BW168">
        <v>5.0000000000000001E-3</v>
      </c>
      <c r="BX168">
        <v>0</v>
      </c>
      <c r="BY168">
        <v>0</v>
      </c>
      <c r="BZ168">
        <v>0.03</v>
      </c>
    </row>
    <row r="169" spans="3:78" x14ac:dyDescent="0.25">
      <c r="C169" s="173"/>
      <c r="G169" s="66">
        <f t="shared" si="4"/>
        <v>42217</v>
      </c>
      <c r="H169">
        <v>4.1775000000000002</v>
      </c>
      <c r="I169" s="7">
        <v>0.17</v>
      </c>
      <c r="J169" s="4">
        <v>6.1099738729909703E-2</v>
      </c>
      <c r="K169" s="4">
        <v>-0.13</v>
      </c>
      <c r="L169" s="4">
        <v>-0.15</v>
      </c>
      <c r="M169" s="14">
        <v>-0.09</v>
      </c>
      <c r="N169" s="14">
        <v>-0.13</v>
      </c>
      <c r="O169" s="4">
        <v>-0.09</v>
      </c>
      <c r="P169" s="4">
        <v>-0.03</v>
      </c>
      <c r="Q169" s="4">
        <v>-5.2999999999999999E-2</v>
      </c>
      <c r="R169" s="4">
        <v>-0.12</v>
      </c>
      <c r="S169" s="4">
        <v>-0.12</v>
      </c>
      <c r="T169" s="4">
        <v>-0.13</v>
      </c>
      <c r="U169" s="4">
        <v>-4.4999999999999998E-2</v>
      </c>
      <c r="V169" s="4">
        <v>-0.03</v>
      </c>
      <c r="W169" s="4">
        <v>0</v>
      </c>
      <c r="X169" s="4">
        <v>0.02</v>
      </c>
      <c r="Y169" s="4">
        <v>0</v>
      </c>
      <c r="Z169" s="4">
        <v>0.5</v>
      </c>
      <c r="AA169" s="4">
        <v>0.15</v>
      </c>
      <c r="AB169" s="4">
        <v>0.20499999999999999</v>
      </c>
      <c r="AC169" s="4">
        <v>-7.4999990000000002E-3</v>
      </c>
      <c r="AD169" s="4">
        <v>-3.85E-2</v>
      </c>
      <c r="AE169" s="4">
        <v>1.7500000000000002E-2</v>
      </c>
      <c r="AF169" s="4">
        <v>2.5000000000000001E-3</v>
      </c>
      <c r="AG169" s="4">
        <v>2.5000000000000001E-3</v>
      </c>
      <c r="AH169" s="4">
        <v>-1.8499999999999999E-2</v>
      </c>
      <c r="AI169" s="4">
        <v>-7.2499999999999995E-2</v>
      </c>
      <c r="AJ169" s="4">
        <v>-4.7E-2</v>
      </c>
      <c r="AK169" s="4">
        <v>-6.9500000000000006E-2</v>
      </c>
      <c r="AL169" s="4">
        <v>-1.0500000000000001E-2</v>
      </c>
      <c r="AM169" s="4">
        <v>-7.1999999999999995E-2</v>
      </c>
      <c r="AN169" s="4">
        <v>-0.06</v>
      </c>
      <c r="AO169" s="4">
        <v>-1.7000000000000001E-2</v>
      </c>
      <c r="AP169" s="4">
        <v>2.3E-2</v>
      </c>
      <c r="AQ169" s="4">
        <v>0.41</v>
      </c>
      <c r="AR169" s="4">
        <v>0.03</v>
      </c>
      <c r="AS169" s="4">
        <v>0</v>
      </c>
      <c r="AT169" s="4">
        <v>-7.0000000000000007E-2</v>
      </c>
      <c r="AU169" s="4">
        <v>-0.19500000000000001</v>
      </c>
      <c r="AV169" s="4">
        <v>-0.1</v>
      </c>
      <c r="AW169" s="4">
        <v>-0.37</v>
      </c>
      <c r="AX169" s="4">
        <v>0</v>
      </c>
      <c r="AY169" s="4">
        <v>0.43</v>
      </c>
      <c r="AZ169" s="4">
        <v>0</v>
      </c>
      <c r="BA169" s="4">
        <v>-0.128</v>
      </c>
      <c r="BB169" s="4">
        <v>-0.06</v>
      </c>
      <c r="BC169" s="4">
        <v>-6.8000000000000005E-2</v>
      </c>
      <c r="BD169" s="4">
        <v>-0.03</v>
      </c>
      <c r="BE169" s="4">
        <v>-6.0499999999999998E-2</v>
      </c>
      <c r="BF169" s="4">
        <v>-1.0500000000000001E-2</v>
      </c>
      <c r="BG169" s="4">
        <v>-3.7999999999999999E-2</v>
      </c>
      <c r="BH169" s="4">
        <v>0</v>
      </c>
      <c r="BI169" s="4">
        <v>-7.2499999999999995E-2</v>
      </c>
      <c r="BJ169" s="4">
        <v>0</v>
      </c>
      <c r="BK169" s="4">
        <v>0</v>
      </c>
      <c r="BL169" s="4">
        <v>0.02</v>
      </c>
      <c r="BM169" s="4">
        <v>0</v>
      </c>
      <c r="BN169" s="4">
        <v>0.35</v>
      </c>
      <c r="BO169" s="4">
        <v>2.5000000000000001E-3</v>
      </c>
      <c r="BP169" s="4">
        <v>-0.01</v>
      </c>
      <c r="BQ169" s="4">
        <v>5.0000000000000001E-3</v>
      </c>
      <c r="BR169" s="4">
        <v>-0.01</v>
      </c>
      <c r="BS169" s="4">
        <v>0</v>
      </c>
      <c r="BT169" s="4">
        <v>5.0000000000000001E-3</v>
      </c>
      <c r="BU169" s="4">
        <v>0</v>
      </c>
      <c r="BV169" s="4">
        <v>0.01</v>
      </c>
      <c r="BW169">
        <v>5.0000000000000001E-3</v>
      </c>
      <c r="BX169">
        <v>0</v>
      </c>
      <c r="BY169">
        <v>0</v>
      </c>
      <c r="BZ169">
        <v>0.03</v>
      </c>
    </row>
    <row r="170" spans="3:78" x14ac:dyDescent="0.25">
      <c r="C170" s="173"/>
      <c r="G170" s="66">
        <f t="shared" si="4"/>
        <v>42248</v>
      </c>
      <c r="H170">
        <v>4.1725000000000003</v>
      </c>
      <c r="I170" s="7">
        <v>0.17</v>
      </c>
      <c r="J170" s="4">
        <v>6.1143566961559002E-2</v>
      </c>
      <c r="K170" s="4">
        <v>-0.13</v>
      </c>
      <c r="L170" s="4">
        <v>-0.15</v>
      </c>
      <c r="M170" s="14">
        <v>-0.09</v>
      </c>
      <c r="N170" s="14">
        <v>-0.13</v>
      </c>
      <c r="O170" s="4">
        <v>-0.09</v>
      </c>
      <c r="P170" s="4">
        <v>0</v>
      </c>
      <c r="Q170" s="4">
        <v>-5.2999999999999999E-2</v>
      </c>
      <c r="R170" s="4">
        <v>-0.12</v>
      </c>
      <c r="S170" s="4">
        <v>-0.12</v>
      </c>
      <c r="T170" s="4">
        <v>-0.13</v>
      </c>
      <c r="U170" s="4">
        <v>0</v>
      </c>
      <c r="V170" s="4">
        <v>0</v>
      </c>
      <c r="W170" s="4">
        <v>0</v>
      </c>
      <c r="X170" s="4">
        <v>0.02</v>
      </c>
      <c r="Y170" s="4">
        <v>0</v>
      </c>
      <c r="Z170" s="4">
        <v>0.5</v>
      </c>
      <c r="AA170" s="4">
        <v>0.125</v>
      </c>
      <c r="AB170" s="4">
        <v>0.14499999999999999</v>
      </c>
      <c r="AC170" s="4">
        <v>-7.4999990000000002E-3</v>
      </c>
      <c r="AD170" s="4">
        <v>-4.3499999999999997E-2</v>
      </c>
      <c r="AE170" s="4">
        <v>1.7500000000000002E-2</v>
      </c>
      <c r="AF170" s="4">
        <v>2.5000000000000001E-3</v>
      </c>
      <c r="AG170" s="4">
        <v>2.5000000000000001E-3</v>
      </c>
      <c r="AH170" s="4">
        <v>-1.8499999999999999E-2</v>
      </c>
      <c r="AI170" s="4">
        <v>-7.2499999999999995E-2</v>
      </c>
      <c r="AJ170" s="4">
        <v>-4.7E-2</v>
      </c>
      <c r="AK170" s="4">
        <v>-6.9500000000000006E-2</v>
      </c>
      <c r="AL170" s="4">
        <v>-1.0500000000000001E-2</v>
      </c>
      <c r="AM170" s="4">
        <v>-7.1999999999999995E-2</v>
      </c>
      <c r="AN170" s="4">
        <v>0</v>
      </c>
      <c r="AO170" s="4">
        <v>-1.7000000000000001E-2</v>
      </c>
      <c r="AP170" s="4">
        <v>2.3E-2</v>
      </c>
      <c r="AQ170" s="4">
        <v>0.36</v>
      </c>
      <c r="AR170" s="4">
        <v>2.2499999999999999E-2</v>
      </c>
      <c r="AS170" s="4">
        <v>0</v>
      </c>
      <c r="AT170" s="4">
        <v>-7.0000000000000007E-2</v>
      </c>
      <c r="AU170" s="4">
        <v>-0.19500000000000001</v>
      </c>
      <c r="AV170" s="4">
        <v>-0.1</v>
      </c>
      <c r="AW170" s="4">
        <v>-0.37</v>
      </c>
      <c r="AX170" s="4">
        <v>0</v>
      </c>
      <c r="AY170" s="4">
        <v>0.43</v>
      </c>
      <c r="AZ170" s="4">
        <v>0</v>
      </c>
      <c r="BA170" s="4">
        <v>-0.13800000000000001</v>
      </c>
      <c r="BB170" s="4">
        <v>-0.06</v>
      </c>
      <c r="BC170" s="4">
        <v>-7.8E-2</v>
      </c>
      <c r="BD170" s="4">
        <v>0</v>
      </c>
      <c r="BE170" s="4">
        <v>-6.5500000000000003E-2</v>
      </c>
      <c r="BF170" s="4">
        <v>-1.0500000000000001E-2</v>
      </c>
      <c r="BG170" s="4">
        <v>-3.7999999999999999E-2</v>
      </c>
      <c r="BH170" s="4">
        <v>-7.4999999999999997E-3</v>
      </c>
      <c r="BI170" s="4">
        <v>-7.2499999999999995E-2</v>
      </c>
      <c r="BJ170" s="4">
        <v>0</v>
      </c>
      <c r="BK170" s="4">
        <v>0</v>
      </c>
      <c r="BL170" s="4">
        <v>0.02</v>
      </c>
      <c r="BM170" s="4">
        <v>0</v>
      </c>
      <c r="BN170" s="4">
        <v>0.315</v>
      </c>
      <c r="BO170" s="4">
        <v>2.5000000000000001E-3</v>
      </c>
      <c r="BP170" s="4">
        <v>-0.01</v>
      </c>
      <c r="BQ170" s="4">
        <v>5.0000000000000001E-3</v>
      </c>
      <c r="BR170" s="4">
        <v>-0.01</v>
      </c>
      <c r="BS170" s="4">
        <v>0</v>
      </c>
      <c r="BT170" s="4">
        <v>5.0000000000000001E-3</v>
      </c>
      <c r="BU170" s="4">
        <v>0</v>
      </c>
      <c r="BV170" s="4">
        <v>0.01</v>
      </c>
      <c r="BW170">
        <v>5.0000000000000001E-3</v>
      </c>
      <c r="BX170">
        <v>0</v>
      </c>
      <c r="BY170">
        <v>0</v>
      </c>
      <c r="BZ170">
        <v>0.03</v>
      </c>
    </row>
    <row r="171" spans="3:78" x14ac:dyDescent="0.25">
      <c r="C171" s="173"/>
      <c r="G171" s="66">
        <f t="shared" si="4"/>
        <v>42278</v>
      </c>
      <c r="H171">
        <v>4.1974999999999998</v>
      </c>
      <c r="I171" s="7">
        <v>0.17</v>
      </c>
      <c r="J171" s="4">
        <v>6.1185981379891202E-2</v>
      </c>
      <c r="K171" s="4">
        <v>-0.13</v>
      </c>
      <c r="L171" s="4">
        <v>-0.15</v>
      </c>
      <c r="M171" s="14">
        <v>-0.09</v>
      </c>
      <c r="N171" s="14">
        <v>-0.13</v>
      </c>
      <c r="O171" s="4">
        <v>-0.09</v>
      </c>
      <c r="P171" s="4">
        <v>0</v>
      </c>
      <c r="Q171" s="4">
        <v>-5.2999999999999999E-2</v>
      </c>
      <c r="R171" s="4">
        <v>-0.12</v>
      </c>
      <c r="S171" s="4">
        <v>-0.12</v>
      </c>
      <c r="T171" s="4">
        <v>-0.13</v>
      </c>
      <c r="U171" s="4">
        <v>0</v>
      </c>
      <c r="V171" s="4">
        <v>0</v>
      </c>
      <c r="W171" s="4">
        <v>0</v>
      </c>
      <c r="X171" s="4">
        <v>0.02</v>
      </c>
      <c r="Y171" s="4">
        <v>0</v>
      </c>
      <c r="Z171" s="4">
        <v>0.5</v>
      </c>
      <c r="AA171" s="4">
        <v>0.14499999999999999</v>
      </c>
      <c r="AB171" s="4">
        <v>0.17499999999999999</v>
      </c>
      <c r="AC171" s="4">
        <v>-7.4999990000000002E-3</v>
      </c>
      <c r="AD171" s="4">
        <v>-4.3499999999999997E-2</v>
      </c>
      <c r="AE171" s="4">
        <v>1.2500000000000001E-2</v>
      </c>
      <c r="AF171" s="4">
        <v>-2.5000000000000001E-3</v>
      </c>
      <c r="AG171" s="4">
        <v>2.5000000000000001E-3</v>
      </c>
      <c r="AH171" s="4">
        <v>-1.8499999999999999E-2</v>
      </c>
      <c r="AI171" s="4">
        <v>-7.2499999999999995E-2</v>
      </c>
      <c r="AJ171" s="4">
        <v>-4.7E-2</v>
      </c>
      <c r="AK171" s="4">
        <v>-6.9500000000000006E-2</v>
      </c>
      <c r="AL171" s="4">
        <v>-1.0500000000000001E-2</v>
      </c>
      <c r="AM171" s="4">
        <v>-7.1999999999999995E-2</v>
      </c>
      <c r="AN171" s="4">
        <v>0</v>
      </c>
      <c r="AO171" s="4">
        <v>-1.7000000000000001E-2</v>
      </c>
      <c r="AP171" s="4">
        <v>2.3E-2</v>
      </c>
      <c r="AQ171" s="4">
        <v>0.4</v>
      </c>
      <c r="AR171" s="4">
        <v>1.2500000000000001E-2</v>
      </c>
      <c r="AS171" s="4">
        <v>0</v>
      </c>
      <c r="AT171" s="4">
        <v>-7.0000000000000007E-2</v>
      </c>
      <c r="AU171" s="4">
        <v>-0.19500000000000001</v>
      </c>
      <c r="AV171" s="4">
        <v>-0.1</v>
      </c>
      <c r="AW171" s="4">
        <v>-0.37</v>
      </c>
      <c r="AX171" s="4">
        <v>0</v>
      </c>
      <c r="AY171" s="4">
        <v>0.43</v>
      </c>
      <c r="AZ171" s="4">
        <v>0</v>
      </c>
      <c r="BA171" s="4">
        <v>-0.1255</v>
      </c>
      <c r="BB171" s="4">
        <v>-0.06</v>
      </c>
      <c r="BC171" s="4">
        <v>-6.5500000000000003E-2</v>
      </c>
      <c r="BD171" s="4">
        <v>0</v>
      </c>
      <c r="BE171" s="4">
        <v>-6.8000000000000005E-2</v>
      </c>
      <c r="BF171" s="4">
        <v>-1.0500000000000001E-2</v>
      </c>
      <c r="BG171" s="4">
        <v>-3.7999999999999999E-2</v>
      </c>
      <c r="BH171" s="4">
        <v>-1.7500000000000002E-2</v>
      </c>
      <c r="BI171" s="4">
        <v>-7.2499999999999995E-2</v>
      </c>
      <c r="BJ171" s="4">
        <v>0</v>
      </c>
      <c r="BK171" s="4">
        <v>0</v>
      </c>
      <c r="BL171" s="4">
        <v>0.02</v>
      </c>
      <c r="BM171" s="4">
        <v>0</v>
      </c>
      <c r="BN171" s="4">
        <v>0.36</v>
      </c>
      <c r="BO171" s="4">
        <v>2.5000000000000001E-3</v>
      </c>
      <c r="BP171" s="4">
        <v>-1.4999999999999999E-2</v>
      </c>
      <c r="BQ171" s="4">
        <v>5.0000000000000001E-3</v>
      </c>
      <c r="BR171" s="4">
        <v>-0.01</v>
      </c>
      <c r="BS171" s="4">
        <v>0</v>
      </c>
      <c r="BT171" s="4">
        <v>5.0000000000000001E-3</v>
      </c>
      <c r="BU171" s="4">
        <v>0</v>
      </c>
      <c r="BV171" s="4">
        <v>0.01</v>
      </c>
      <c r="BW171">
        <v>5.0000000000000001E-3</v>
      </c>
      <c r="BX171">
        <v>0</v>
      </c>
      <c r="BY171">
        <v>0</v>
      </c>
      <c r="BZ171">
        <v>0.03</v>
      </c>
    </row>
    <row r="172" spans="3:78" x14ac:dyDescent="0.25">
      <c r="C172" s="173"/>
      <c r="G172" s="66">
        <f t="shared" si="4"/>
        <v>42309</v>
      </c>
      <c r="H172">
        <v>4.3494999999999999</v>
      </c>
      <c r="I172" s="7">
        <v>0.17</v>
      </c>
      <c r="J172" s="4">
        <v>6.1229809612795401E-2</v>
      </c>
      <c r="K172" s="4">
        <v>-0.13</v>
      </c>
      <c r="L172" s="4">
        <v>-0.15</v>
      </c>
      <c r="M172" s="14">
        <v>-0.01</v>
      </c>
      <c r="N172" s="14">
        <v>-0.13</v>
      </c>
      <c r="O172" s="4">
        <v>0</v>
      </c>
      <c r="P172" s="4">
        <v>0</v>
      </c>
      <c r="Q172" s="4">
        <v>-6.7500000000000004E-2</v>
      </c>
      <c r="R172" s="4">
        <v>-0.12</v>
      </c>
      <c r="S172" s="4">
        <v>-0.12</v>
      </c>
      <c r="T172" s="4">
        <v>-0.13</v>
      </c>
      <c r="U172" s="4">
        <v>0</v>
      </c>
      <c r="V172" s="4">
        <v>0</v>
      </c>
      <c r="W172" s="4">
        <v>0</v>
      </c>
      <c r="X172" s="4">
        <v>0.02</v>
      </c>
      <c r="Y172" s="4">
        <v>0</v>
      </c>
      <c r="Z172" s="4">
        <v>0.5</v>
      </c>
      <c r="AA172" s="4">
        <v>0.19500000000000001</v>
      </c>
      <c r="AB172" s="4">
        <v>0.21</v>
      </c>
      <c r="AC172" s="4">
        <v>-4.9999989999999998E-3</v>
      </c>
      <c r="AD172" s="4">
        <v>-2.4500000000000001E-2</v>
      </c>
      <c r="AE172" s="4">
        <v>1.35E-2</v>
      </c>
      <c r="AF172" s="4">
        <v>-1.4999989999999999E-3</v>
      </c>
      <c r="AG172" s="4">
        <v>2.5000000000000001E-3</v>
      </c>
      <c r="AH172" s="4">
        <v>-1.8499999999999999E-2</v>
      </c>
      <c r="AI172" s="4">
        <v>-7.4999999999999997E-2</v>
      </c>
      <c r="AJ172" s="4">
        <v>-4.9500000000000002E-2</v>
      </c>
      <c r="AK172" s="4">
        <v>-7.1999999999999995E-2</v>
      </c>
      <c r="AL172" s="4">
        <v>-6.9999989999999998E-3</v>
      </c>
      <c r="AM172" s="4">
        <v>-6.4000000000000001E-2</v>
      </c>
      <c r="AN172" s="4">
        <v>0</v>
      </c>
      <c r="AO172" s="4">
        <v>-8.9999989999999998E-3</v>
      </c>
      <c r="AP172" s="4">
        <v>3.1E-2</v>
      </c>
      <c r="AQ172" s="4">
        <v>0.65</v>
      </c>
      <c r="AR172" s="4">
        <v>-2.2499999999999999E-2</v>
      </c>
      <c r="AS172" s="4">
        <v>0</v>
      </c>
      <c r="AT172" s="4">
        <v>-7.0000000000000007E-2</v>
      </c>
      <c r="AU172" s="4">
        <v>-0.13</v>
      </c>
      <c r="AV172" s="4">
        <v>0</v>
      </c>
      <c r="AW172" s="4">
        <v>-0.26</v>
      </c>
      <c r="AX172" s="4">
        <v>0</v>
      </c>
      <c r="AY172" s="4">
        <v>0.35</v>
      </c>
      <c r="AZ172" s="4">
        <v>0</v>
      </c>
      <c r="BA172" s="4">
        <v>-0.13300000000000001</v>
      </c>
      <c r="BB172" s="4">
        <v>-0.06</v>
      </c>
      <c r="BC172" s="4">
        <v>-7.2999999999999995E-2</v>
      </c>
      <c r="BD172" s="4">
        <v>0</v>
      </c>
      <c r="BE172" s="4">
        <v>-6.3E-2</v>
      </c>
      <c r="BF172" s="4">
        <v>-1.2E-2</v>
      </c>
      <c r="BG172" s="4">
        <v>-5.2499999999999998E-2</v>
      </c>
      <c r="BH172" s="4">
        <v>-5.2499999999999998E-2</v>
      </c>
      <c r="BI172" s="4">
        <v>-7.4999999999999997E-2</v>
      </c>
      <c r="BJ172" s="4">
        <v>0</v>
      </c>
      <c r="BK172" s="4">
        <v>0</v>
      </c>
      <c r="BL172" s="4">
        <v>0.02</v>
      </c>
      <c r="BM172" s="4">
        <v>0</v>
      </c>
      <c r="BN172" s="4">
        <v>0.46</v>
      </c>
      <c r="BO172" s="4">
        <v>2.5000000000000001E-3</v>
      </c>
      <c r="BP172" s="4">
        <v>-0.02</v>
      </c>
      <c r="BQ172" s="4">
        <v>5.0000000000000001E-3</v>
      </c>
      <c r="BR172" s="4">
        <v>0</v>
      </c>
      <c r="BS172" s="4">
        <v>0</v>
      </c>
      <c r="BT172" s="4">
        <v>5.0000000000000001E-3</v>
      </c>
      <c r="BU172" s="4">
        <v>0</v>
      </c>
      <c r="BV172" s="4">
        <v>5.5E-2</v>
      </c>
      <c r="BW172">
        <v>0.02</v>
      </c>
      <c r="BX172">
        <v>0</v>
      </c>
      <c r="BY172">
        <v>0</v>
      </c>
      <c r="BZ172">
        <v>0</v>
      </c>
    </row>
    <row r="173" spans="3:78" x14ac:dyDescent="0.25">
      <c r="C173" s="173"/>
      <c r="G173" s="66">
        <f t="shared" si="4"/>
        <v>42339</v>
      </c>
      <c r="H173">
        <v>4.4924999999999997</v>
      </c>
      <c r="I173" s="7">
        <v>0.17</v>
      </c>
      <c r="J173" s="4">
        <v>6.1272224032342198E-2</v>
      </c>
      <c r="K173" s="4">
        <v>-0.13250000000000001</v>
      </c>
      <c r="L173" s="4">
        <v>-0.1525</v>
      </c>
      <c r="M173" s="14">
        <v>-5.0000000000000001E-3</v>
      </c>
      <c r="N173" s="14">
        <v>-0.13</v>
      </c>
      <c r="O173" s="4">
        <v>5.0000000000000001E-3</v>
      </c>
      <c r="P173" s="4">
        <v>0</v>
      </c>
      <c r="Q173" s="4">
        <v>-6.7500000000000004E-2</v>
      </c>
      <c r="R173" s="4">
        <v>-0.1225</v>
      </c>
      <c r="S173" s="4">
        <v>-0.1225</v>
      </c>
      <c r="T173" s="4">
        <v>-0.13250000000000001</v>
      </c>
      <c r="U173" s="4">
        <v>0</v>
      </c>
      <c r="V173" s="4">
        <v>0</v>
      </c>
      <c r="W173" s="4">
        <v>0</v>
      </c>
      <c r="X173" s="4">
        <v>0.02</v>
      </c>
      <c r="Y173" s="4">
        <v>0</v>
      </c>
      <c r="Z173" s="4">
        <v>0.5</v>
      </c>
      <c r="AA173" s="4">
        <v>0.215</v>
      </c>
      <c r="AB173" s="4">
        <v>0.28999999999999998</v>
      </c>
      <c r="AC173" s="4">
        <v>-4.9999989999999998E-3</v>
      </c>
      <c r="AD173" s="4">
        <v>-2.4500000000000001E-2</v>
      </c>
      <c r="AE173" s="4">
        <v>1.35E-2</v>
      </c>
      <c r="AF173" s="4">
        <v>-1.4999989999999999E-3</v>
      </c>
      <c r="AG173" s="4">
        <v>2.5000000000000001E-3</v>
      </c>
      <c r="AH173" s="4">
        <v>-1.8499999999999999E-2</v>
      </c>
      <c r="AI173" s="4">
        <v>-7.4999999999999997E-2</v>
      </c>
      <c r="AJ173" s="4">
        <v>-4.7500000000000001E-2</v>
      </c>
      <c r="AK173" s="4">
        <v>-7.0000000000000007E-2</v>
      </c>
      <c r="AL173" s="4">
        <v>-4.4999990000000002E-3</v>
      </c>
      <c r="AM173" s="4">
        <v>-6.4000000000000001E-2</v>
      </c>
      <c r="AN173" s="4">
        <v>0</v>
      </c>
      <c r="AO173" s="4">
        <v>-8.9999989999999998E-3</v>
      </c>
      <c r="AP173" s="4">
        <v>3.1E-2</v>
      </c>
      <c r="AQ173" s="4">
        <v>0.98</v>
      </c>
      <c r="AR173" s="4">
        <v>-4.4999999999999998E-2</v>
      </c>
      <c r="AS173" s="4">
        <v>0</v>
      </c>
      <c r="AT173" s="4">
        <v>-7.0000000000000007E-2</v>
      </c>
      <c r="AU173" s="4">
        <v>-0.13</v>
      </c>
      <c r="AV173" s="4">
        <v>0</v>
      </c>
      <c r="AW173" s="4">
        <v>-0.26</v>
      </c>
      <c r="AX173" s="4">
        <v>0</v>
      </c>
      <c r="AY173" s="4">
        <v>0.35</v>
      </c>
      <c r="AZ173" s="4">
        <v>0</v>
      </c>
      <c r="BA173" s="4">
        <v>-0.1605</v>
      </c>
      <c r="BB173" s="4">
        <v>-0.06</v>
      </c>
      <c r="BC173" s="4">
        <v>-0.10050000000000001</v>
      </c>
      <c r="BD173" s="4">
        <v>0</v>
      </c>
      <c r="BE173" s="4">
        <v>-9.0499999999999997E-2</v>
      </c>
      <c r="BF173" s="4">
        <v>-9.4999990000000003E-3</v>
      </c>
      <c r="BG173" s="4">
        <v>-5.2499999999999998E-2</v>
      </c>
      <c r="BH173" s="4">
        <v>-7.4999999999999997E-2</v>
      </c>
      <c r="BI173" s="4">
        <v>-7.4999999999999997E-2</v>
      </c>
      <c r="BJ173" s="4">
        <v>0</v>
      </c>
      <c r="BK173" s="4">
        <v>0</v>
      </c>
      <c r="BL173" s="4">
        <v>0.02</v>
      </c>
      <c r="BM173" s="4">
        <v>0</v>
      </c>
      <c r="BN173" s="4">
        <v>0.77</v>
      </c>
      <c r="BO173" s="4">
        <v>2.5000000000000001E-3</v>
      </c>
      <c r="BP173" s="4">
        <v>-2.5000000000000001E-2</v>
      </c>
      <c r="BQ173" s="4">
        <v>5.0000000000000001E-3</v>
      </c>
      <c r="BR173" s="4">
        <v>0</v>
      </c>
      <c r="BS173" s="4">
        <v>0</v>
      </c>
      <c r="BT173" s="4">
        <v>5.0000000000000001E-3</v>
      </c>
      <c r="BU173" s="4">
        <v>0</v>
      </c>
      <c r="BV173" s="4">
        <v>0.25</v>
      </c>
      <c r="BW173">
        <v>0.02</v>
      </c>
      <c r="BX173">
        <v>0</v>
      </c>
      <c r="BY173">
        <v>0</v>
      </c>
      <c r="BZ173">
        <v>0</v>
      </c>
    </row>
    <row r="174" spans="3:78" x14ac:dyDescent="0.25">
      <c r="C174" s="173"/>
      <c r="G174" s="66">
        <f t="shared" si="4"/>
        <v>42370</v>
      </c>
      <c r="H174">
        <v>4.5525000000000002</v>
      </c>
      <c r="I174" s="7">
        <v>0.17</v>
      </c>
      <c r="J174" s="4">
        <v>6.13160522665019E-2</v>
      </c>
      <c r="K174" s="4">
        <v>-0.13500000000000001</v>
      </c>
      <c r="L174" s="4">
        <v>-0.155</v>
      </c>
      <c r="M174" s="14">
        <v>1.4999999999999999E-2</v>
      </c>
      <c r="N174" s="14">
        <v>-0.13</v>
      </c>
      <c r="O174" s="4">
        <v>2.5000000000000001E-2</v>
      </c>
      <c r="P174" s="4">
        <v>0</v>
      </c>
      <c r="Q174" s="4">
        <v>-6.7500000000000004E-2</v>
      </c>
      <c r="R174" s="4">
        <v>-0.125</v>
      </c>
      <c r="S174" s="4">
        <v>-0.125</v>
      </c>
      <c r="T174" s="4">
        <v>-0.13500000000000001</v>
      </c>
      <c r="U174" s="4">
        <v>0</v>
      </c>
      <c r="V174" s="4">
        <v>0</v>
      </c>
      <c r="W174" s="4">
        <v>0</v>
      </c>
      <c r="X174" s="4">
        <v>0.02</v>
      </c>
      <c r="Y174" s="4">
        <v>0</v>
      </c>
      <c r="Z174" s="4">
        <v>0.5</v>
      </c>
      <c r="AA174" s="4">
        <v>0.23499999999999999</v>
      </c>
      <c r="AB174" s="4">
        <v>0.34</v>
      </c>
      <c r="AC174" s="4">
        <v>-2.9999990000000002E-3</v>
      </c>
      <c r="AD174" s="4">
        <v>-2.4500000000000001E-2</v>
      </c>
      <c r="AE174" s="4">
        <v>1.35E-2</v>
      </c>
      <c r="AF174" s="4">
        <v>-1.4999989999999999E-3</v>
      </c>
      <c r="AG174" s="4">
        <v>2.5000000000000001E-3</v>
      </c>
      <c r="AH174" s="4">
        <v>-1.6500000000000001E-2</v>
      </c>
      <c r="AI174" s="4">
        <v>-7.4999999999999997E-2</v>
      </c>
      <c r="AJ174" s="4">
        <v>-4.7500000000000001E-2</v>
      </c>
      <c r="AK174" s="4">
        <v>-7.0000000000000007E-2</v>
      </c>
      <c r="AL174" s="4">
        <v>-4.4999990000000002E-3</v>
      </c>
      <c r="AM174" s="4">
        <v>-6.4000000000000001E-2</v>
      </c>
      <c r="AN174" s="4">
        <v>0</v>
      </c>
      <c r="AO174" s="4">
        <v>-8.9999989999999998E-3</v>
      </c>
      <c r="AP174" s="4">
        <v>3.1E-2</v>
      </c>
      <c r="AQ174" s="4">
        <v>1.6</v>
      </c>
      <c r="AR174" s="4">
        <v>-4.7500000000000001E-2</v>
      </c>
      <c r="AS174" s="4">
        <v>0</v>
      </c>
      <c r="AT174" s="4">
        <v>-7.0000000000000007E-2</v>
      </c>
      <c r="AU174" s="4">
        <v>-0.13</v>
      </c>
      <c r="AV174" s="4">
        <v>0</v>
      </c>
      <c r="AW174" s="4">
        <v>-0.26</v>
      </c>
      <c r="AX174" s="4">
        <v>0</v>
      </c>
      <c r="AY174" s="4">
        <v>0.35</v>
      </c>
      <c r="AZ174" s="4">
        <v>0</v>
      </c>
      <c r="BA174" s="4">
        <v>-0.17549999999999999</v>
      </c>
      <c r="BB174" s="4">
        <v>-0.06</v>
      </c>
      <c r="BC174" s="4">
        <v>-0.11550000000000001</v>
      </c>
      <c r="BD174" s="4">
        <v>0</v>
      </c>
      <c r="BE174" s="4">
        <v>-9.0999999999999998E-2</v>
      </c>
      <c r="BF174" s="4">
        <v>-9.4999990000000003E-3</v>
      </c>
      <c r="BG174" s="4">
        <v>-5.2499999999999998E-2</v>
      </c>
      <c r="BH174" s="4">
        <v>-7.7499999999999999E-2</v>
      </c>
      <c r="BI174" s="4">
        <v>-7.4999999999999997E-2</v>
      </c>
      <c r="BJ174" s="4">
        <v>0</v>
      </c>
      <c r="BK174" s="4">
        <v>0</v>
      </c>
      <c r="BL174" s="4">
        <v>0.02</v>
      </c>
      <c r="BM174" s="4">
        <v>0</v>
      </c>
      <c r="BN174" s="4">
        <v>1.04</v>
      </c>
      <c r="BO174" s="4">
        <v>2.5000000000000001E-3</v>
      </c>
      <c r="BP174" s="4">
        <v>-2.5000000000000001E-2</v>
      </c>
      <c r="BQ174" s="4">
        <v>5.0000000000000001E-3</v>
      </c>
      <c r="BR174" s="4">
        <v>0</v>
      </c>
      <c r="BS174" s="4">
        <v>0</v>
      </c>
      <c r="BT174" s="4">
        <v>5.0000000000000001E-3</v>
      </c>
      <c r="BU174" s="4">
        <v>0</v>
      </c>
      <c r="BV174" s="4">
        <v>0.45</v>
      </c>
      <c r="BW174">
        <v>0.02</v>
      </c>
      <c r="BX174">
        <v>0</v>
      </c>
      <c r="BY174">
        <v>0</v>
      </c>
      <c r="BZ174">
        <v>0</v>
      </c>
    </row>
    <row r="175" spans="3:78" x14ac:dyDescent="0.25">
      <c r="C175" s="173"/>
      <c r="G175" s="66">
        <f t="shared" si="4"/>
        <v>42401</v>
      </c>
      <c r="H175">
        <v>4.4675000000000002</v>
      </c>
      <c r="I175" s="7">
        <v>0.17</v>
      </c>
      <c r="J175" s="4">
        <v>6.1359880501299403E-2</v>
      </c>
      <c r="K175" s="4">
        <v>-0.1275</v>
      </c>
      <c r="L175" s="4">
        <v>-0.14749999999999999</v>
      </c>
      <c r="M175" s="14">
        <v>0.01</v>
      </c>
      <c r="N175" s="14">
        <v>-0.13</v>
      </c>
      <c r="O175" s="4">
        <v>0.02</v>
      </c>
      <c r="P175" s="4">
        <v>0</v>
      </c>
      <c r="Q175" s="4">
        <v>-6.7500000000000004E-2</v>
      </c>
      <c r="R175" s="4">
        <v>-0.11749999999999999</v>
      </c>
      <c r="S175" s="4">
        <v>-0.11749999999999999</v>
      </c>
      <c r="T175" s="4">
        <v>-0.1275</v>
      </c>
      <c r="U175" s="4">
        <v>0</v>
      </c>
      <c r="V175" s="4">
        <v>0</v>
      </c>
      <c r="W175" s="4">
        <v>0</v>
      </c>
      <c r="X175" s="4">
        <v>0.02</v>
      </c>
      <c r="Y175" s="4">
        <v>0</v>
      </c>
      <c r="Z175" s="4">
        <v>0.5</v>
      </c>
      <c r="AA175" s="4">
        <v>0.23499999999999999</v>
      </c>
      <c r="AB175" s="4">
        <v>0.34</v>
      </c>
      <c r="AC175" s="4">
        <v>-2.9999990000000002E-3</v>
      </c>
      <c r="AD175" s="4">
        <v>-2.4500000000000001E-2</v>
      </c>
      <c r="AE175" s="4">
        <v>1.35E-2</v>
      </c>
      <c r="AF175" s="4">
        <v>-1.4999989999999999E-3</v>
      </c>
      <c r="AG175" s="4">
        <v>2.5000000000000001E-3</v>
      </c>
      <c r="AH175" s="4">
        <v>-1.6500000000000001E-2</v>
      </c>
      <c r="AI175" s="4">
        <v>-7.4999999999999997E-2</v>
      </c>
      <c r="AJ175" s="4">
        <v>-4.7500000000000001E-2</v>
      </c>
      <c r="AK175" s="4">
        <v>-7.0000000000000007E-2</v>
      </c>
      <c r="AL175" s="4">
        <v>-4.4999990000000002E-3</v>
      </c>
      <c r="AM175" s="4">
        <v>-6.4000000000000001E-2</v>
      </c>
      <c r="AN175" s="4">
        <v>0</v>
      </c>
      <c r="AO175" s="4">
        <v>-8.9999989999999998E-3</v>
      </c>
      <c r="AP175" s="4">
        <v>3.1E-2</v>
      </c>
      <c r="AQ175" s="4">
        <v>1.6</v>
      </c>
      <c r="AR175" s="4">
        <v>-0.03</v>
      </c>
      <c r="AS175" s="4">
        <v>0</v>
      </c>
      <c r="AT175" s="4">
        <v>-7.0000000000000007E-2</v>
      </c>
      <c r="AU175" s="4">
        <v>-0.13</v>
      </c>
      <c r="AV175" s="4">
        <v>0</v>
      </c>
      <c r="AW175" s="4">
        <v>-0.26</v>
      </c>
      <c r="AX175" s="4">
        <v>0</v>
      </c>
      <c r="AY175" s="4">
        <v>0.35</v>
      </c>
      <c r="AZ175" s="4">
        <v>0</v>
      </c>
      <c r="BA175" s="4">
        <v>-0.16550000000000001</v>
      </c>
      <c r="BB175" s="4">
        <v>-0.06</v>
      </c>
      <c r="BC175" s="4">
        <v>-0.1055</v>
      </c>
      <c r="BD175" s="4">
        <v>0</v>
      </c>
      <c r="BE175" s="4">
        <v>-9.0999999999999998E-2</v>
      </c>
      <c r="BF175" s="4">
        <v>-9.4999990000000003E-3</v>
      </c>
      <c r="BG175" s="4">
        <v>-5.2499999999999998E-2</v>
      </c>
      <c r="BH175" s="4">
        <v>-0.06</v>
      </c>
      <c r="BI175" s="4">
        <v>-7.4999999999999997E-2</v>
      </c>
      <c r="BJ175" s="4">
        <v>0</v>
      </c>
      <c r="BK175" s="4">
        <v>0</v>
      </c>
      <c r="BL175" s="4">
        <v>0.02</v>
      </c>
      <c r="BM175" s="4">
        <v>0</v>
      </c>
      <c r="BN175" s="4">
        <v>1.04</v>
      </c>
      <c r="BO175" s="4">
        <v>2.5000000000000001E-3</v>
      </c>
      <c r="BP175" s="4">
        <v>-2.5000000000000001E-2</v>
      </c>
      <c r="BQ175" s="4">
        <v>5.0000000000000001E-3</v>
      </c>
      <c r="BR175" s="4">
        <v>0</v>
      </c>
      <c r="BS175" s="4">
        <v>0</v>
      </c>
      <c r="BT175" s="4">
        <v>5.0000000000000001E-3</v>
      </c>
      <c r="BU175" s="4">
        <v>0</v>
      </c>
      <c r="BV175" s="4">
        <v>0.45</v>
      </c>
      <c r="BW175">
        <v>0.02</v>
      </c>
      <c r="BX175">
        <v>0</v>
      </c>
      <c r="BY175">
        <v>0</v>
      </c>
      <c r="BZ175">
        <v>0</v>
      </c>
    </row>
    <row r="176" spans="3:78" x14ac:dyDescent="0.25">
      <c r="C176" s="173"/>
      <c r="G176" s="66">
        <f t="shared" si="4"/>
        <v>42430</v>
      </c>
      <c r="H176">
        <v>4.3375000000000004</v>
      </c>
      <c r="I176" s="7">
        <v>0.17</v>
      </c>
      <c r="J176" s="4">
        <v>6.14008811086224E-2</v>
      </c>
      <c r="K176" s="4">
        <v>-0.125</v>
      </c>
      <c r="L176" s="4">
        <v>-0.14499999999999999</v>
      </c>
      <c r="M176" s="14">
        <v>-0.01</v>
      </c>
      <c r="N176" s="14">
        <v>-0.13</v>
      </c>
      <c r="O176" s="4">
        <v>0</v>
      </c>
      <c r="P176" s="4">
        <v>0</v>
      </c>
      <c r="Q176" s="4">
        <v>-6.7500000000000004E-2</v>
      </c>
      <c r="R176" s="4">
        <v>-0.115</v>
      </c>
      <c r="S176" s="4">
        <v>-0.115</v>
      </c>
      <c r="T176" s="4">
        <v>-0.125</v>
      </c>
      <c r="U176" s="4">
        <v>0</v>
      </c>
      <c r="V176" s="4">
        <v>0</v>
      </c>
      <c r="W176" s="4">
        <v>0</v>
      </c>
      <c r="X176" s="4">
        <v>0.02</v>
      </c>
      <c r="Y176" s="4">
        <v>0</v>
      </c>
      <c r="Z176" s="4">
        <v>0.5</v>
      </c>
      <c r="AA176" s="4">
        <v>0.19500000000000001</v>
      </c>
      <c r="AB176" s="4">
        <v>0.28999999999999998</v>
      </c>
      <c r="AC176" s="4">
        <v>-2.9999990000000002E-3</v>
      </c>
      <c r="AD176" s="4">
        <v>-2.4500000000000001E-2</v>
      </c>
      <c r="AE176" s="4">
        <v>2.1000000000000001E-2</v>
      </c>
      <c r="AF176" s="4">
        <v>6.0000000000000001E-3</v>
      </c>
      <c r="AG176" s="4">
        <v>2.5000000000000001E-3</v>
      </c>
      <c r="AH176" s="4">
        <v>0</v>
      </c>
      <c r="AI176" s="4">
        <v>-7.4999999999999997E-2</v>
      </c>
      <c r="AJ176" s="4">
        <v>-4.7500000000000001E-2</v>
      </c>
      <c r="AK176" s="4">
        <v>-7.0000000000000007E-2</v>
      </c>
      <c r="AL176" s="4">
        <v>-4.4999990000000002E-3</v>
      </c>
      <c r="AM176" s="4">
        <v>-6.4000000000000001E-2</v>
      </c>
      <c r="AN176" s="4">
        <v>0</v>
      </c>
      <c r="AO176" s="4">
        <v>-8.9999989999999998E-3</v>
      </c>
      <c r="AP176" s="4">
        <v>3.1E-2</v>
      </c>
      <c r="AQ176" s="4">
        <v>0.64</v>
      </c>
      <c r="AR176" s="4">
        <v>-1.7500000000000002E-2</v>
      </c>
      <c r="AS176" s="4">
        <v>0</v>
      </c>
      <c r="AT176" s="4">
        <v>-7.0000000000000007E-2</v>
      </c>
      <c r="AU176" s="4">
        <v>-0.13</v>
      </c>
      <c r="AV176" s="4">
        <v>0</v>
      </c>
      <c r="AW176" s="4">
        <v>-0.26</v>
      </c>
      <c r="AX176" s="4">
        <v>0</v>
      </c>
      <c r="AY176" s="4">
        <v>0.35</v>
      </c>
      <c r="AZ176" s="4">
        <v>0</v>
      </c>
      <c r="BA176" s="4">
        <v>-0.1555</v>
      </c>
      <c r="BB176" s="4">
        <v>-0.06</v>
      </c>
      <c r="BC176" s="4">
        <v>-9.5500000000000002E-2</v>
      </c>
      <c r="BD176" s="4">
        <v>0</v>
      </c>
      <c r="BE176" s="4">
        <v>-9.0999999999999998E-2</v>
      </c>
      <c r="BF176" s="4">
        <v>-9.4999990000000003E-3</v>
      </c>
      <c r="BG176" s="4">
        <v>-5.2499999999999998E-2</v>
      </c>
      <c r="BH176" s="4">
        <v>-4.7500000000000001E-2</v>
      </c>
      <c r="BI176" s="4">
        <v>-7.4999999999999997E-2</v>
      </c>
      <c r="BJ176" s="4">
        <v>0</v>
      </c>
      <c r="BK176" s="4">
        <v>0</v>
      </c>
      <c r="BL176" s="4">
        <v>0.02</v>
      </c>
      <c r="BM176" s="4">
        <v>0</v>
      </c>
      <c r="BN176" s="4">
        <v>0.54</v>
      </c>
      <c r="BO176" s="4">
        <v>0</v>
      </c>
      <c r="BP176" s="4">
        <v>-0.02</v>
      </c>
      <c r="BQ176" s="4">
        <v>5.0000000000000001E-3</v>
      </c>
      <c r="BR176" s="4">
        <v>0</v>
      </c>
      <c r="BS176" s="4">
        <v>0</v>
      </c>
      <c r="BT176" s="4">
        <v>5.0000000000000001E-3</v>
      </c>
      <c r="BU176" s="4">
        <v>0</v>
      </c>
      <c r="BV176" s="4">
        <v>0.1</v>
      </c>
      <c r="BW176">
        <v>0.02</v>
      </c>
      <c r="BX176">
        <v>0</v>
      </c>
      <c r="BY176">
        <v>0</v>
      </c>
      <c r="BZ176">
        <v>0</v>
      </c>
    </row>
    <row r="177" spans="3:78" x14ac:dyDescent="0.25">
      <c r="C177" s="173"/>
      <c r="G177" s="66">
        <f t="shared" si="4"/>
        <v>42461</v>
      </c>
      <c r="H177">
        <v>4.1524999999999999</v>
      </c>
      <c r="I177" s="7">
        <v>0.17</v>
      </c>
      <c r="J177" s="4">
        <v>6.1444709344654E-2</v>
      </c>
      <c r="K177" s="4">
        <v>-0.13</v>
      </c>
      <c r="L177" s="4">
        <v>-0.15</v>
      </c>
      <c r="M177" s="14">
        <v>-0.09</v>
      </c>
      <c r="N177" s="14">
        <v>-0.13</v>
      </c>
      <c r="O177" s="4">
        <v>-0.09</v>
      </c>
      <c r="P177" s="4">
        <v>0</v>
      </c>
      <c r="Q177" s="4">
        <v>-5.0500000000000003E-2</v>
      </c>
      <c r="R177" s="4">
        <v>-0.12</v>
      </c>
      <c r="S177" s="4">
        <v>-0.12</v>
      </c>
      <c r="T177" s="4">
        <v>-0.13</v>
      </c>
      <c r="U177" s="4">
        <v>0</v>
      </c>
      <c r="V177" s="4">
        <v>0</v>
      </c>
      <c r="W177" s="4">
        <v>0</v>
      </c>
      <c r="X177" s="4">
        <v>0.02</v>
      </c>
      <c r="Y177" s="4">
        <v>0</v>
      </c>
      <c r="Z177" s="4">
        <v>0.5</v>
      </c>
      <c r="AA177" s="4">
        <v>0.14499999999999999</v>
      </c>
      <c r="AB177" s="4">
        <v>0.19500000000000001</v>
      </c>
      <c r="AC177" s="4">
        <v>-5.4999990000000002E-3</v>
      </c>
      <c r="AD177" s="4">
        <v>-3.95E-2</v>
      </c>
      <c r="AE177" s="4">
        <v>2.1000000000000001E-2</v>
      </c>
      <c r="AF177" s="4">
        <v>6.0000000000000001E-3</v>
      </c>
      <c r="AG177" s="4">
        <v>2.5000000000000001E-3</v>
      </c>
      <c r="AH177" s="4">
        <v>0</v>
      </c>
      <c r="AI177" s="4">
        <v>-7.2499999999999995E-2</v>
      </c>
      <c r="AJ177" s="4">
        <v>-4.4999999999999998E-2</v>
      </c>
      <c r="AK177" s="4">
        <v>-6.7500000000000004E-2</v>
      </c>
      <c r="AL177" s="4">
        <v>-9.4999990000000003E-3</v>
      </c>
      <c r="AM177" s="4">
        <v>-7.1999999999999995E-2</v>
      </c>
      <c r="AN177" s="4">
        <v>0</v>
      </c>
      <c r="AO177" s="4">
        <v>-1.7000000000000001E-2</v>
      </c>
      <c r="AP177" s="4">
        <v>2.3E-2</v>
      </c>
      <c r="AQ177" s="4">
        <v>0.38</v>
      </c>
      <c r="AR177" s="4">
        <v>0.02</v>
      </c>
      <c r="AS177" s="4">
        <v>0</v>
      </c>
      <c r="AT177" s="4">
        <v>-7.0000000000000007E-2</v>
      </c>
      <c r="AU177" s="4">
        <v>-0.19500000000000001</v>
      </c>
      <c r="AV177" s="4">
        <v>0</v>
      </c>
      <c r="AW177" s="4">
        <v>-0.37</v>
      </c>
      <c r="AX177" s="4">
        <v>0</v>
      </c>
      <c r="AY177" s="4">
        <v>0.43</v>
      </c>
      <c r="AZ177" s="4">
        <v>0</v>
      </c>
      <c r="BA177" s="4">
        <v>-0.19600000000000001</v>
      </c>
      <c r="BB177" s="4">
        <v>-0.06</v>
      </c>
      <c r="BC177" s="4">
        <v>-0.13600000000000001</v>
      </c>
      <c r="BD177" s="4">
        <v>0</v>
      </c>
      <c r="BE177" s="4">
        <v>-0.1135</v>
      </c>
      <c r="BF177" s="4">
        <v>-9.4999990000000003E-3</v>
      </c>
      <c r="BG177" s="4">
        <v>-3.5499999999999997E-2</v>
      </c>
      <c r="BH177" s="4">
        <v>-0.01</v>
      </c>
      <c r="BI177" s="4">
        <v>-7.2499999999999995E-2</v>
      </c>
      <c r="BJ177" s="4">
        <v>0</v>
      </c>
      <c r="BK177" s="4">
        <v>0</v>
      </c>
      <c r="BL177" s="4">
        <v>0.02</v>
      </c>
      <c r="BM177" s="4">
        <v>0</v>
      </c>
      <c r="BN177" s="4">
        <v>0.36</v>
      </c>
      <c r="BO177" s="4">
        <v>0</v>
      </c>
      <c r="BP177" s="4">
        <v>-1.4999999999999999E-2</v>
      </c>
      <c r="BQ177" s="4">
        <v>5.0000000000000001E-3</v>
      </c>
      <c r="BR177" s="4">
        <v>-0.01</v>
      </c>
      <c r="BS177" s="4">
        <v>0</v>
      </c>
      <c r="BT177" s="4">
        <v>5.0000000000000001E-3</v>
      </c>
      <c r="BU177" s="4">
        <v>0</v>
      </c>
      <c r="BV177" s="4">
        <v>0.02</v>
      </c>
      <c r="BW177">
        <v>5.0000000000000001E-3</v>
      </c>
      <c r="BX177">
        <v>0</v>
      </c>
      <c r="BY177">
        <v>0</v>
      </c>
      <c r="BZ177">
        <v>0</v>
      </c>
    </row>
    <row r="178" spans="3:78" x14ac:dyDescent="0.25">
      <c r="C178" s="173"/>
      <c r="G178" s="66">
        <f t="shared" si="4"/>
        <v>42491</v>
      </c>
      <c r="H178">
        <v>4.1475</v>
      </c>
      <c r="I178" s="7">
        <v>0.17</v>
      </c>
      <c r="J178" s="4">
        <v>6.1487123767227203E-2</v>
      </c>
      <c r="K178" s="4">
        <v>0</v>
      </c>
      <c r="L178" s="4">
        <v>0</v>
      </c>
      <c r="M178" s="14">
        <v>0</v>
      </c>
      <c r="N178" s="1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0.02</v>
      </c>
      <c r="Y178" s="4">
        <v>0</v>
      </c>
      <c r="Z178" s="4">
        <v>0.5</v>
      </c>
      <c r="AA178" s="4">
        <v>0.125</v>
      </c>
      <c r="AB178" s="4">
        <v>0.13500000000000001</v>
      </c>
      <c r="AC178" s="4">
        <v>-5.4999990000000002E-3</v>
      </c>
      <c r="AD178" s="4">
        <v>-3.95E-2</v>
      </c>
      <c r="AE178" s="4">
        <v>2.35E-2</v>
      </c>
      <c r="AF178" s="4">
        <v>8.5000000000000006E-3</v>
      </c>
      <c r="AG178" s="4">
        <v>2.5000000000000001E-3</v>
      </c>
      <c r="AH178" s="4">
        <v>0</v>
      </c>
      <c r="AI178" s="4">
        <v>-7.2499999999999995E-2</v>
      </c>
      <c r="AJ178" s="4">
        <v>-4.4999999999999998E-2</v>
      </c>
      <c r="AK178" s="4">
        <v>-6.7500000000000004E-2</v>
      </c>
      <c r="AL178" s="4">
        <v>-9.4999990000000003E-3</v>
      </c>
      <c r="AM178" s="4">
        <v>-7.1999999999999995E-2</v>
      </c>
      <c r="AN178" s="4">
        <v>0</v>
      </c>
      <c r="AO178" s="4">
        <v>-1.7000000000000001E-2</v>
      </c>
      <c r="AP178" s="4">
        <v>2.3E-2</v>
      </c>
      <c r="AQ178" s="4">
        <v>0.33</v>
      </c>
      <c r="AR178" s="4">
        <v>0.02</v>
      </c>
      <c r="AS178" s="4">
        <v>0</v>
      </c>
      <c r="AT178" s="4">
        <v>-7.0000000000000007E-2</v>
      </c>
      <c r="AU178" s="4">
        <v>-0.19500000000000001</v>
      </c>
      <c r="AV178" s="4">
        <v>0</v>
      </c>
      <c r="AW178" s="4">
        <v>-0.37</v>
      </c>
      <c r="AX178" s="4">
        <v>0</v>
      </c>
      <c r="AY178" s="4">
        <v>0.43</v>
      </c>
      <c r="AZ178" s="4">
        <v>0</v>
      </c>
      <c r="BA178" s="4">
        <v>-0.17349999999999999</v>
      </c>
      <c r="BB178" s="4">
        <v>-0.06</v>
      </c>
      <c r="BC178" s="4">
        <v>-0.1135</v>
      </c>
      <c r="BD178" s="4">
        <v>0</v>
      </c>
      <c r="BE178" s="4">
        <v>-0.106</v>
      </c>
      <c r="BF178" s="4">
        <v>-9.4999990000000003E-3</v>
      </c>
      <c r="BG178" s="4">
        <v>0</v>
      </c>
      <c r="BH178" s="4">
        <v>-0.01</v>
      </c>
      <c r="BI178" s="4">
        <v>-7.2499999999999995E-2</v>
      </c>
      <c r="BJ178" s="4">
        <v>0</v>
      </c>
      <c r="BK178" s="4">
        <v>0</v>
      </c>
      <c r="BL178" s="4">
        <v>0.02</v>
      </c>
      <c r="BM178" s="4">
        <v>0</v>
      </c>
      <c r="BN178" s="4">
        <v>0.32500000000000001</v>
      </c>
      <c r="BO178" s="4">
        <v>0</v>
      </c>
      <c r="BP178" s="4">
        <v>-1.4999999999999999E-2</v>
      </c>
      <c r="BQ178" s="4">
        <v>5.0000000000000001E-3</v>
      </c>
      <c r="BR178" s="4">
        <v>0</v>
      </c>
      <c r="BS178" s="4">
        <v>0</v>
      </c>
      <c r="BT178" s="4">
        <v>5.0000000000000001E-3</v>
      </c>
      <c r="BU178" s="4">
        <v>0</v>
      </c>
      <c r="BV178" s="4">
        <v>0.02</v>
      </c>
      <c r="BW178">
        <v>5.0000000000000001E-3</v>
      </c>
      <c r="BX178">
        <v>0</v>
      </c>
      <c r="BY178">
        <v>0</v>
      </c>
      <c r="BZ178">
        <v>0</v>
      </c>
    </row>
    <row r="179" spans="3:78" x14ac:dyDescent="0.25">
      <c r="C179" s="173"/>
      <c r="G179" s="66">
        <f t="shared" si="4"/>
        <v>42522</v>
      </c>
      <c r="H179">
        <v>4.1825000000000001</v>
      </c>
      <c r="I179" s="7">
        <v>0.17</v>
      </c>
      <c r="J179" s="4">
        <v>6.1530952004514201E-2</v>
      </c>
      <c r="K179" s="4">
        <v>0</v>
      </c>
      <c r="L179" s="4">
        <v>0</v>
      </c>
      <c r="M179" s="14">
        <v>0</v>
      </c>
      <c r="N179" s="1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0.5</v>
      </c>
      <c r="AA179" s="4">
        <v>0.14499999999999999</v>
      </c>
      <c r="AB179" s="4">
        <v>0.16500000000000001</v>
      </c>
      <c r="AC179" s="4">
        <v>-5.4999990000000002E-3</v>
      </c>
      <c r="AD179" s="4">
        <v>-3.6999999999999998E-2</v>
      </c>
      <c r="AE179" s="4">
        <v>2.35E-2</v>
      </c>
      <c r="AF179" s="4">
        <v>8.5000000000000006E-3</v>
      </c>
      <c r="AG179" s="4">
        <v>2.5000000000000001E-3</v>
      </c>
      <c r="AH179" s="4">
        <v>0</v>
      </c>
      <c r="AI179" s="4">
        <v>-7.2499999999999995E-2</v>
      </c>
      <c r="AJ179" s="4">
        <v>-4.4999999999999998E-2</v>
      </c>
      <c r="AK179" s="4">
        <v>-6.7500000000000004E-2</v>
      </c>
      <c r="AL179" s="4">
        <v>-9.4999990000000003E-3</v>
      </c>
      <c r="AM179" s="4">
        <v>-7.1999999999999995E-2</v>
      </c>
      <c r="AN179" s="4">
        <v>0</v>
      </c>
      <c r="AO179" s="4">
        <v>-1.7000000000000001E-2</v>
      </c>
      <c r="AP179" s="4">
        <v>2.3E-2</v>
      </c>
      <c r="AQ179" s="4">
        <v>0.37</v>
      </c>
      <c r="AR179" s="4">
        <v>2.5000000000000001E-2</v>
      </c>
      <c r="AS179" s="4">
        <v>0</v>
      </c>
      <c r="AT179" s="4">
        <v>-7.0000000000000007E-2</v>
      </c>
      <c r="AU179" s="4">
        <v>-0.19500000000000001</v>
      </c>
      <c r="AV179" s="4">
        <v>0</v>
      </c>
      <c r="AW179" s="4">
        <v>-0.37</v>
      </c>
      <c r="AX179" s="4">
        <v>0</v>
      </c>
      <c r="AY179" s="4">
        <v>0.43</v>
      </c>
      <c r="AZ179" s="4">
        <v>0</v>
      </c>
      <c r="BA179" s="4">
        <v>-0.121</v>
      </c>
      <c r="BB179" s="4">
        <v>-0.06</v>
      </c>
      <c r="BC179" s="4">
        <v>-6.0999999999999999E-2</v>
      </c>
      <c r="BD179" s="4">
        <v>0</v>
      </c>
      <c r="BE179" s="4">
        <v>-6.3500000000000001E-2</v>
      </c>
      <c r="BF179" s="4">
        <v>-9.4999990000000003E-3</v>
      </c>
      <c r="BG179" s="4">
        <v>0</v>
      </c>
      <c r="BH179" s="4">
        <v>-5.0000000000000001E-3</v>
      </c>
      <c r="BI179" s="4">
        <v>-7.2499999999999995E-2</v>
      </c>
      <c r="BJ179" s="4">
        <v>0</v>
      </c>
      <c r="BK179" s="4">
        <v>0</v>
      </c>
      <c r="BL179" s="4">
        <v>0</v>
      </c>
      <c r="BM179" s="4">
        <v>0</v>
      </c>
      <c r="BN179" s="4">
        <v>0.33500000000000002</v>
      </c>
      <c r="BO179" s="4">
        <v>0</v>
      </c>
      <c r="BP179" s="4">
        <v>-1.4999999999999999E-2</v>
      </c>
      <c r="BQ179" s="4">
        <v>5.0000000000000001E-3</v>
      </c>
      <c r="BR179" s="4">
        <v>0</v>
      </c>
      <c r="BS179" s="4">
        <v>0</v>
      </c>
      <c r="BT179" s="4">
        <v>5.0000000000000001E-3</v>
      </c>
      <c r="BU179" s="4">
        <v>0</v>
      </c>
      <c r="BV179" s="4">
        <v>3.5000000000000003E-2</v>
      </c>
      <c r="BW179">
        <v>5.0000000000000001E-3</v>
      </c>
      <c r="BX179">
        <v>0</v>
      </c>
      <c r="BY179">
        <v>0</v>
      </c>
      <c r="BZ179">
        <v>0</v>
      </c>
    </row>
    <row r="180" spans="3:78" x14ac:dyDescent="0.25">
      <c r="C180" s="173"/>
      <c r="G180" s="66">
        <f t="shared" si="4"/>
        <v>42552</v>
      </c>
      <c r="H180">
        <v>4.2225000000000001</v>
      </c>
      <c r="I180" s="7">
        <v>0.17</v>
      </c>
      <c r="J180" s="4">
        <v>6.1573366428302002E-2</v>
      </c>
      <c r="K180" s="4">
        <v>0</v>
      </c>
      <c r="L180" s="4">
        <v>0</v>
      </c>
      <c r="M180" s="14">
        <v>0</v>
      </c>
      <c r="N180" s="1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0.5</v>
      </c>
      <c r="AA180" s="4">
        <v>0.15</v>
      </c>
      <c r="AB180" s="4">
        <v>0.20499999999999999</v>
      </c>
      <c r="AC180" s="4">
        <v>-5.4999990000000002E-3</v>
      </c>
      <c r="AD180" s="4">
        <v>-3.6999999999999998E-2</v>
      </c>
      <c r="AE180" s="4">
        <v>2.35E-2</v>
      </c>
      <c r="AF180" s="4">
        <v>8.5000000000000006E-3</v>
      </c>
      <c r="AG180" s="4">
        <v>2.5000000000000001E-3</v>
      </c>
      <c r="AH180" s="4">
        <v>0</v>
      </c>
      <c r="AI180" s="4">
        <v>-7.2499999999999995E-2</v>
      </c>
      <c r="AJ180" s="4">
        <v>-4.4999999999999998E-2</v>
      </c>
      <c r="AK180" s="4">
        <v>-6.7500000000000004E-2</v>
      </c>
      <c r="AL180" s="4">
        <v>-9.4999990000000003E-3</v>
      </c>
      <c r="AM180" s="4">
        <v>-7.1999999999999995E-2</v>
      </c>
      <c r="AN180" s="4">
        <v>0</v>
      </c>
      <c r="AO180" s="4">
        <v>-1.7000000000000001E-2</v>
      </c>
      <c r="AP180" s="4">
        <v>2.3E-2</v>
      </c>
      <c r="AQ180" s="4">
        <v>0.41</v>
      </c>
      <c r="AR180" s="4">
        <v>2.75E-2</v>
      </c>
      <c r="AS180" s="4">
        <v>0</v>
      </c>
      <c r="AT180" s="4">
        <v>-7.0000000000000007E-2</v>
      </c>
      <c r="AU180" s="4">
        <v>-0.19500000000000001</v>
      </c>
      <c r="AV180" s="4">
        <v>0</v>
      </c>
      <c r="AW180" s="4">
        <v>-0.37</v>
      </c>
      <c r="AX180" s="4">
        <v>0</v>
      </c>
      <c r="AY180" s="4">
        <v>0.43</v>
      </c>
      <c r="AZ180" s="4">
        <v>0</v>
      </c>
      <c r="BA180" s="4">
        <v>-0.13100000000000001</v>
      </c>
      <c r="BB180" s="4">
        <v>-0.06</v>
      </c>
      <c r="BC180" s="4">
        <v>-7.0999999999999994E-2</v>
      </c>
      <c r="BD180" s="4">
        <v>0</v>
      </c>
      <c r="BE180" s="4">
        <v>-6.0999999999999999E-2</v>
      </c>
      <c r="BF180" s="4">
        <v>-9.4999990000000003E-3</v>
      </c>
      <c r="BG180" s="4">
        <v>0</v>
      </c>
      <c r="BH180" s="4">
        <v>-2.5000000000000001E-3</v>
      </c>
      <c r="BI180" s="4">
        <v>-7.2499999999999995E-2</v>
      </c>
      <c r="BJ180" s="4">
        <v>0</v>
      </c>
      <c r="BK180" s="4">
        <v>0</v>
      </c>
      <c r="BL180" s="4">
        <v>0</v>
      </c>
      <c r="BM180" s="4">
        <v>0</v>
      </c>
      <c r="BN180" s="4">
        <v>0.35</v>
      </c>
      <c r="BO180" s="4">
        <v>0</v>
      </c>
      <c r="BP180" s="4">
        <v>-0.01</v>
      </c>
      <c r="BQ180" s="4">
        <v>5.0000000000000001E-3</v>
      </c>
      <c r="BR180" s="4">
        <v>0</v>
      </c>
      <c r="BS180" s="4">
        <v>0</v>
      </c>
      <c r="BT180" s="4">
        <v>5.0000000000000001E-3</v>
      </c>
      <c r="BU180" s="4">
        <v>0</v>
      </c>
      <c r="BV180" s="4">
        <v>3.5000000000000003E-2</v>
      </c>
      <c r="BW180">
        <v>0</v>
      </c>
      <c r="BX180">
        <v>0</v>
      </c>
      <c r="BY180">
        <v>0</v>
      </c>
      <c r="BZ180">
        <v>0</v>
      </c>
    </row>
    <row r="181" spans="3:78" x14ac:dyDescent="0.25">
      <c r="C181" s="173"/>
      <c r="G181" s="66">
        <f t="shared" si="4"/>
        <v>42583</v>
      </c>
      <c r="H181">
        <v>4.2625000000000002</v>
      </c>
      <c r="I181" s="7">
        <v>0.17</v>
      </c>
      <c r="J181" s="4">
        <v>6.1617194666843997E-2</v>
      </c>
      <c r="K181" s="4">
        <v>0</v>
      </c>
      <c r="L181" s="4">
        <v>0</v>
      </c>
      <c r="M181" s="14">
        <v>0</v>
      </c>
      <c r="N181" s="1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0.5</v>
      </c>
      <c r="AA181" s="4">
        <v>0.15</v>
      </c>
      <c r="AB181" s="4">
        <v>0.20499999999999999</v>
      </c>
      <c r="AC181" s="4">
        <v>-5.4999990000000002E-3</v>
      </c>
      <c r="AD181" s="4">
        <v>-3.6999999999999998E-2</v>
      </c>
      <c r="AE181" s="4">
        <v>1.8499999999999999E-2</v>
      </c>
      <c r="AF181" s="4">
        <v>3.5000000000000001E-3</v>
      </c>
      <c r="AG181" s="4">
        <v>2.5000000000000001E-3</v>
      </c>
      <c r="AH181" s="4">
        <v>0</v>
      </c>
      <c r="AI181" s="4">
        <v>-7.2499999999999995E-2</v>
      </c>
      <c r="AJ181" s="4">
        <v>-4.4999999999999998E-2</v>
      </c>
      <c r="AK181" s="4">
        <v>-6.7500000000000004E-2</v>
      </c>
      <c r="AL181" s="4">
        <v>-9.4999990000000003E-3</v>
      </c>
      <c r="AM181" s="4">
        <v>-7.1999999999999995E-2</v>
      </c>
      <c r="AN181" s="4">
        <v>0</v>
      </c>
      <c r="AO181" s="4">
        <v>-1.7000000000000001E-2</v>
      </c>
      <c r="AP181" s="4">
        <v>2.3E-2</v>
      </c>
      <c r="AQ181" s="4">
        <v>0.41</v>
      </c>
      <c r="AR181" s="4">
        <v>0.03</v>
      </c>
      <c r="AS181" s="4">
        <v>0</v>
      </c>
      <c r="AT181" s="4">
        <v>-7.0000000000000007E-2</v>
      </c>
      <c r="AU181" s="4">
        <v>-0.19500000000000001</v>
      </c>
      <c r="AV181" s="4">
        <v>0</v>
      </c>
      <c r="AW181" s="4">
        <v>-0.37</v>
      </c>
      <c r="AX181" s="4">
        <v>0</v>
      </c>
      <c r="AY181" s="4">
        <v>0.43</v>
      </c>
      <c r="AZ181" s="4">
        <v>0</v>
      </c>
      <c r="BA181" s="4">
        <v>-0.126</v>
      </c>
      <c r="BB181" s="4">
        <v>-0.06</v>
      </c>
      <c r="BC181" s="4">
        <v>-6.6000000000000003E-2</v>
      </c>
      <c r="BD181" s="4">
        <v>0</v>
      </c>
      <c r="BE181" s="4">
        <v>-5.8500000000000003E-2</v>
      </c>
      <c r="BF181" s="4">
        <v>-9.4999990000000003E-3</v>
      </c>
      <c r="BG181" s="4">
        <v>0</v>
      </c>
      <c r="BH181" s="4">
        <v>0</v>
      </c>
      <c r="BI181" s="4">
        <v>-7.2499999999999995E-2</v>
      </c>
      <c r="BJ181" s="4">
        <v>0</v>
      </c>
      <c r="BK181" s="4">
        <v>0</v>
      </c>
      <c r="BL181" s="4">
        <v>0</v>
      </c>
      <c r="BM181" s="4">
        <v>0</v>
      </c>
      <c r="BN181" s="4">
        <v>0.35</v>
      </c>
      <c r="BO181" s="4">
        <v>0</v>
      </c>
      <c r="BP181" s="4">
        <v>-0.01</v>
      </c>
      <c r="BQ181" s="4">
        <v>5.0000000000000001E-3</v>
      </c>
      <c r="BR181" s="4">
        <v>0</v>
      </c>
      <c r="BS181" s="4">
        <v>0</v>
      </c>
      <c r="BT181" s="4">
        <v>5.0000000000000001E-3</v>
      </c>
      <c r="BU181" s="4">
        <v>0</v>
      </c>
      <c r="BV181" s="4">
        <v>0.01</v>
      </c>
      <c r="BW181">
        <v>0</v>
      </c>
      <c r="BX181">
        <v>0</v>
      </c>
      <c r="BY181">
        <v>0</v>
      </c>
      <c r="BZ181">
        <v>0</v>
      </c>
    </row>
    <row r="182" spans="3:78" x14ac:dyDescent="0.25">
      <c r="C182" s="173"/>
      <c r="G182" s="66">
        <f t="shared" si="4"/>
        <v>42614</v>
      </c>
      <c r="H182">
        <v>4.2575000000000003</v>
      </c>
      <c r="I182" s="7">
        <v>0.17</v>
      </c>
      <c r="J182" s="4">
        <v>6.1661022906023703E-2</v>
      </c>
      <c r="K182" s="4">
        <v>0</v>
      </c>
      <c r="L182" s="4">
        <v>0</v>
      </c>
      <c r="M182" s="14">
        <v>0</v>
      </c>
      <c r="N182" s="1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0.5</v>
      </c>
      <c r="AA182" s="4">
        <v>0.125</v>
      </c>
      <c r="AB182" s="4">
        <v>0.14499999999999999</v>
      </c>
      <c r="AC182" s="4">
        <v>-5.4999990000000002E-3</v>
      </c>
      <c r="AD182" s="4">
        <v>-4.2000000000000003E-2</v>
      </c>
      <c r="AE182" s="4">
        <v>1.8499999999999999E-2</v>
      </c>
      <c r="AF182" s="4">
        <v>3.5000000000000001E-3</v>
      </c>
      <c r="AG182" s="4">
        <v>2.5000000000000001E-3</v>
      </c>
      <c r="AH182" s="4">
        <v>0</v>
      </c>
      <c r="AI182" s="4">
        <v>-7.2499999999999995E-2</v>
      </c>
      <c r="AJ182" s="4">
        <v>-4.4999999999999998E-2</v>
      </c>
      <c r="AK182" s="4">
        <v>-6.7500000000000004E-2</v>
      </c>
      <c r="AL182" s="4">
        <v>-9.4999990000000003E-3</v>
      </c>
      <c r="AM182" s="4">
        <v>-7.1999999999999995E-2</v>
      </c>
      <c r="AN182" s="4">
        <v>0</v>
      </c>
      <c r="AO182" s="4">
        <v>-1.7000000000000001E-2</v>
      </c>
      <c r="AP182" s="4">
        <v>2.3E-2</v>
      </c>
      <c r="AQ182" s="4">
        <v>0.36</v>
      </c>
      <c r="AR182" s="4">
        <v>2.2499999999999999E-2</v>
      </c>
      <c r="AS182" s="4">
        <v>0</v>
      </c>
      <c r="AT182" s="4">
        <v>-7.0000000000000007E-2</v>
      </c>
      <c r="AU182" s="4">
        <v>-0.19500000000000001</v>
      </c>
      <c r="AV182" s="4">
        <v>0</v>
      </c>
      <c r="AW182" s="4">
        <v>-0.37</v>
      </c>
      <c r="AX182" s="4">
        <v>0</v>
      </c>
      <c r="AY182" s="4">
        <v>0.43</v>
      </c>
      <c r="AZ182" s="4">
        <v>0</v>
      </c>
      <c r="BA182" s="4">
        <v>-0.13600000000000001</v>
      </c>
      <c r="BB182" s="4">
        <v>-0.06</v>
      </c>
      <c r="BC182" s="4">
        <v>-7.5999999999999998E-2</v>
      </c>
      <c r="BD182" s="4">
        <v>0</v>
      </c>
      <c r="BE182" s="4">
        <v>-6.3500000000000001E-2</v>
      </c>
      <c r="BF182" s="4">
        <v>-9.4999990000000003E-3</v>
      </c>
      <c r="BG182" s="4">
        <v>0</v>
      </c>
      <c r="BH182" s="4">
        <v>-7.4999999999999997E-3</v>
      </c>
      <c r="BI182" s="4">
        <v>-7.2499999999999995E-2</v>
      </c>
      <c r="BJ182" s="4">
        <v>0</v>
      </c>
      <c r="BK182" s="4">
        <v>0</v>
      </c>
      <c r="BL182" s="4">
        <v>0</v>
      </c>
      <c r="BM182" s="4">
        <v>0</v>
      </c>
      <c r="BN182" s="4">
        <v>0.315</v>
      </c>
      <c r="BO182" s="4">
        <v>0</v>
      </c>
      <c r="BP182" s="4">
        <v>-0.01</v>
      </c>
      <c r="BQ182" s="4">
        <v>5.0000000000000001E-3</v>
      </c>
      <c r="BR182" s="4">
        <v>0</v>
      </c>
      <c r="BS182" s="4">
        <v>0</v>
      </c>
      <c r="BT182" s="4">
        <v>5.0000000000000001E-3</v>
      </c>
      <c r="BU182" s="4">
        <v>0</v>
      </c>
      <c r="BV182" s="4">
        <v>0.01</v>
      </c>
      <c r="BW182">
        <v>0</v>
      </c>
      <c r="BX182">
        <v>0</v>
      </c>
      <c r="BY182">
        <v>0</v>
      </c>
      <c r="BZ182">
        <v>0</v>
      </c>
    </row>
    <row r="183" spans="3:78" x14ac:dyDescent="0.25">
      <c r="C183" s="173"/>
      <c r="G183" s="66">
        <f t="shared" si="4"/>
        <v>42644</v>
      </c>
      <c r="H183">
        <v>4.2824999999999998</v>
      </c>
      <c r="I183" s="7">
        <v>0.17</v>
      </c>
      <c r="J183" s="4">
        <v>6.1703437331642998E-2</v>
      </c>
      <c r="K183" s="4">
        <v>0</v>
      </c>
      <c r="L183" s="4">
        <v>0</v>
      </c>
      <c r="M183" s="14">
        <v>0</v>
      </c>
      <c r="N183" s="1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0.5</v>
      </c>
      <c r="AA183" s="4">
        <v>0.14499999999999999</v>
      </c>
      <c r="AB183" s="4">
        <v>0.17499999999999999</v>
      </c>
      <c r="AC183" s="4">
        <v>-5.4999990000000002E-3</v>
      </c>
      <c r="AD183" s="4">
        <v>-4.2000000000000003E-2</v>
      </c>
      <c r="AE183" s="4">
        <v>1.35E-2</v>
      </c>
      <c r="AF183" s="4">
        <v>-1.4999989999999999E-3</v>
      </c>
      <c r="AG183" s="4">
        <v>2.5000000000000001E-3</v>
      </c>
      <c r="AH183" s="4">
        <v>0</v>
      </c>
      <c r="AI183" s="4">
        <v>-7.2499999999999995E-2</v>
      </c>
      <c r="AJ183" s="4">
        <v>-4.4999999999999998E-2</v>
      </c>
      <c r="AK183" s="4">
        <v>-6.7500000000000004E-2</v>
      </c>
      <c r="AL183" s="4">
        <v>-9.4999990000000003E-3</v>
      </c>
      <c r="AM183" s="4">
        <v>-7.1999999999999995E-2</v>
      </c>
      <c r="AN183" s="4">
        <v>0</v>
      </c>
      <c r="AO183" s="4">
        <v>-1.7000000000000001E-2</v>
      </c>
      <c r="AP183" s="4">
        <v>2.3E-2</v>
      </c>
      <c r="AQ183" s="4">
        <v>0.4</v>
      </c>
      <c r="AR183" s="4">
        <v>1.2500000000000001E-2</v>
      </c>
      <c r="AS183" s="4">
        <v>0</v>
      </c>
      <c r="AT183" s="4">
        <v>-7.0000000000000007E-2</v>
      </c>
      <c r="AU183" s="4">
        <v>-0.19500000000000001</v>
      </c>
      <c r="AV183" s="4">
        <v>0</v>
      </c>
      <c r="AW183" s="4">
        <v>-0.37</v>
      </c>
      <c r="AX183" s="4">
        <v>0</v>
      </c>
      <c r="AY183" s="4">
        <v>0.43</v>
      </c>
      <c r="AZ183" s="4">
        <v>0</v>
      </c>
      <c r="BA183" s="4">
        <v>-0.1235</v>
      </c>
      <c r="BB183" s="4">
        <v>-0.06</v>
      </c>
      <c r="BC183" s="4">
        <v>-6.3500000000000001E-2</v>
      </c>
      <c r="BD183" s="4">
        <v>0</v>
      </c>
      <c r="BE183" s="4">
        <v>-6.6000000000000003E-2</v>
      </c>
      <c r="BF183" s="4">
        <v>-9.4999990000000003E-3</v>
      </c>
      <c r="BG183" s="4">
        <v>0</v>
      </c>
      <c r="BH183" s="4">
        <v>-1.7500000000000002E-2</v>
      </c>
      <c r="BI183" s="4">
        <v>-7.2499999999999995E-2</v>
      </c>
      <c r="BJ183" s="4">
        <v>0</v>
      </c>
      <c r="BK183" s="4">
        <v>0</v>
      </c>
      <c r="BL183" s="4">
        <v>0</v>
      </c>
      <c r="BM183" s="4">
        <v>0</v>
      </c>
      <c r="BN183" s="4">
        <v>0.36</v>
      </c>
      <c r="BO183" s="4">
        <v>0</v>
      </c>
      <c r="BP183" s="4">
        <v>-1.4999999999999999E-2</v>
      </c>
      <c r="BQ183" s="4">
        <v>5.0000000000000001E-3</v>
      </c>
      <c r="BR183" s="4">
        <v>0</v>
      </c>
      <c r="BS183" s="4">
        <v>0</v>
      </c>
      <c r="BT183" s="4">
        <v>5.0000000000000001E-3</v>
      </c>
      <c r="BU183" s="4">
        <v>0</v>
      </c>
      <c r="BV183" s="4">
        <v>0.01</v>
      </c>
      <c r="BW183">
        <v>0</v>
      </c>
      <c r="BX183">
        <v>0</v>
      </c>
      <c r="BY183">
        <v>0</v>
      </c>
      <c r="BZ183">
        <v>0</v>
      </c>
    </row>
    <row r="184" spans="3:78" x14ac:dyDescent="0.25">
      <c r="C184" s="173"/>
      <c r="G184" s="66">
        <f t="shared" si="4"/>
        <v>42675</v>
      </c>
      <c r="H184">
        <v>4.4344999999999999</v>
      </c>
      <c r="I184" s="7">
        <v>0.17</v>
      </c>
      <c r="J184" s="4">
        <v>6.17472655720777E-2</v>
      </c>
      <c r="K184" s="4">
        <v>0</v>
      </c>
      <c r="L184" s="4">
        <v>0</v>
      </c>
      <c r="M184" s="14">
        <v>0</v>
      </c>
      <c r="N184" s="1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0.5</v>
      </c>
      <c r="AA184" s="4">
        <v>0.19500000000000001</v>
      </c>
      <c r="AB184" s="4">
        <v>0.21</v>
      </c>
      <c r="AC184" s="4">
        <v>-2.9999990000000002E-3</v>
      </c>
      <c r="AD184" s="4">
        <v>-2.3E-2</v>
      </c>
      <c r="AE184" s="4">
        <v>1.4500000000000001E-2</v>
      </c>
      <c r="AF184" s="4">
        <v>4.9999999999999405E-4</v>
      </c>
      <c r="AG184" s="4">
        <v>2.5000000000000001E-3</v>
      </c>
      <c r="AH184" s="4">
        <v>0</v>
      </c>
      <c r="AI184" s="4">
        <v>-7.4999999999999997E-2</v>
      </c>
      <c r="AJ184" s="4">
        <v>-4.7500000000000001E-2</v>
      </c>
      <c r="AK184" s="4">
        <v>-7.0000000000000007E-2</v>
      </c>
      <c r="AL184" s="4">
        <v>-5.9999989999999998E-3</v>
      </c>
      <c r="AM184" s="4">
        <v>-6.4000000000000001E-2</v>
      </c>
      <c r="AN184" s="4">
        <v>0</v>
      </c>
      <c r="AO184" s="4">
        <v>-8.9999989999999998E-3</v>
      </c>
      <c r="AP184" s="4">
        <v>3.1E-2</v>
      </c>
      <c r="AQ184" s="4">
        <v>0.65</v>
      </c>
      <c r="AR184" s="4">
        <v>-2.2499999999999999E-2</v>
      </c>
      <c r="AS184" s="4">
        <v>0</v>
      </c>
      <c r="AT184" s="4">
        <v>-7.0000000000000007E-2</v>
      </c>
      <c r="AU184" s="4">
        <v>-0.13</v>
      </c>
      <c r="AV184" s="4">
        <v>0</v>
      </c>
      <c r="AW184" s="4">
        <v>-0.26</v>
      </c>
      <c r="AX184" s="4">
        <v>0</v>
      </c>
      <c r="AY184" s="4">
        <v>0.35</v>
      </c>
      <c r="AZ184" s="4">
        <v>0</v>
      </c>
      <c r="BA184" s="4">
        <v>-0.13100000000000001</v>
      </c>
      <c r="BB184" s="4">
        <v>-0.06</v>
      </c>
      <c r="BC184" s="4">
        <v>-7.0999999999999994E-2</v>
      </c>
      <c r="BD184" s="4">
        <v>0</v>
      </c>
      <c r="BE184" s="4">
        <v>-6.0999999999999999E-2</v>
      </c>
      <c r="BF184" s="4">
        <v>-1.0999999999999999E-2</v>
      </c>
      <c r="BG184" s="4">
        <v>0</v>
      </c>
      <c r="BH184" s="4">
        <v>-5.2499999999999998E-2</v>
      </c>
      <c r="BI184" s="4">
        <v>-7.4999999999999997E-2</v>
      </c>
      <c r="BJ184" s="4">
        <v>0</v>
      </c>
      <c r="BK184" s="4">
        <v>0</v>
      </c>
      <c r="BL184" s="4">
        <v>0</v>
      </c>
      <c r="BM184" s="4">
        <v>0</v>
      </c>
      <c r="BN184" s="4">
        <v>0.46</v>
      </c>
      <c r="BO184" s="4">
        <v>0</v>
      </c>
      <c r="BP184" s="4">
        <v>-0.02</v>
      </c>
      <c r="BQ184" s="4">
        <v>5.0000000000000001E-3</v>
      </c>
      <c r="BR184" s="4">
        <v>0</v>
      </c>
      <c r="BS184" s="4">
        <v>0</v>
      </c>
      <c r="BT184" s="4">
        <v>5.0000000000000001E-3</v>
      </c>
      <c r="BU184" s="4">
        <v>0</v>
      </c>
      <c r="BV184" s="4">
        <v>5.5E-2</v>
      </c>
      <c r="BW184">
        <v>0</v>
      </c>
      <c r="BX184">
        <v>0</v>
      </c>
      <c r="BY184">
        <v>0</v>
      </c>
      <c r="BZ184">
        <v>0</v>
      </c>
    </row>
    <row r="185" spans="3:78" x14ac:dyDescent="0.25">
      <c r="C185" s="173"/>
      <c r="G185" s="66">
        <f t="shared" si="4"/>
        <v>42705</v>
      </c>
      <c r="H185">
        <v>4.5774999999999997</v>
      </c>
      <c r="I185" s="7">
        <v>0.17</v>
      </c>
      <c r="J185" s="4">
        <v>6.1789679998911502E-2</v>
      </c>
      <c r="K185" s="4">
        <v>0</v>
      </c>
      <c r="L185" s="4">
        <v>0</v>
      </c>
      <c r="M185" s="14">
        <v>0</v>
      </c>
      <c r="N185" s="1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0.5</v>
      </c>
      <c r="AA185" s="4">
        <v>0.215</v>
      </c>
      <c r="AB185" s="4">
        <v>0.28999999999999998</v>
      </c>
      <c r="AC185" s="4">
        <v>-2.9999990000000002E-3</v>
      </c>
      <c r="AD185" s="4">
        <v>-2.3E-2</v>
      </c>
      <c r="AE185" s="4">
        <v>1.4500000000000001E-2</v>
      </c>
      <c r="AF185" s="4">
        <v>4.9999999999999405E-4</v>
      </c>
      <c r="AG185" s="4">
        <v>2.5000000000000001E-3</v>
      </c>
      <c r="AH185" s="4">
        <v>0</v>
      </c>
      <c r="AI185" s="4">
        <v>-7.4999999999999997E-2</v>
      </c>
      <c r="AJ185" s="4">
        <v>-4.5499999999999999E-2</v>
      </c>
      <c r="AK185" s="4">
        <v>-6.8000000000000005E-2</v>
      </c>
      <c r="AL185" s="4">
        <v>-3.4999990000000002E-3</v>
      </c>
      <c r="AM185" s="4">
        <v>-6.4000000000000001E-2</v>
      </c>
      <c r="AN185" s="4">
        <v>0</v>
      </c>
      <c r="AO185" s="4">
        <v>-8.9999989999999998E-3</v>
      </c>
      <c r="AP185" s="4">
        <v>3.1E-2</v>
      </c>
      <c r="AQ185" s="4">
        <v>0.98</v>
      </c>
      <c r="AR185" s="4">
        <v>-4.4999999999999998E-2</v>
      </c>
      <c r="AS185" s="4">
        <v>0</v>
      </c>
      <c r="AT185" s="4">
        <v>-7.0000000000000007E-2</v>
      </c>
      <c r="AU185" s="4">
        <v>-0.13</v>
      </c>
      <c r="AV185" s="4">
        <v>0</v>
      </c>
      <c r="AW185" s="4">
        <v>-0.26</v>
      </c>
      <c r="AX185" s="4">
        <v>0</v>
      </c>
      <c r="AY185" s="4">
        <v>0.35</v>
      </c>
      <c r="AZ185" s="4">
        <v>0</v>
      </c>
      <c r="BA185" s="4">
        <v>-0.1585</v>
      </c>
      <c r="BB185" s="4">
        <v>-0.06</v>
      </c>
      <c r="BC185" s="4">
        <v>-9.8500000000000004E-2</v>
      </c>
      <c r="BD185" s="4">
        <v>0</v>
      </c>
      <c r="BE185" s="4">
        <v>-8.8499999999999995E-2</v>
      </c>
      <c r="BF185" s="4">
        <v>-8.4999989999999994E-3</v>
      </c>
      <c r="BG185" s="4">
        <v>0</v>
      </c>
      <c r="BH185" s="4">
        <v>-7.4999999999999997E-2</v>
      </c>
      <c r="BI185" s="4">
        <v>-7.4999999999999997E-2</v>
      </c>
      <c r="BJ185" s="4">
        <v>0</v>
      </c>
      <c r="BK185" s="4">
        <v>0</v>
      </c>
      <c r="BL185" s="4">
        <v>0</v>
      </c>
      <c r="BM185" s="4">
        <v>0</v>
      </c>
      <c r="BN185" s="4">
        <v>0.77</v>
      </c>
      <c r="BO185" s="4">
        <v>0</v>
      </c>
      <c r="BP185" s="4">
        <v>-2.5000000000000001E-2</v>
      </c>
      <c r="BQ185" s="4">
        <v>5.0000000000000001E-3</v>
      </c>
      <c r="BR185" s="4">
        <v>0</v>
      </c>
      <c r="BS185" s="4">
        <v>0</v>
      </c>
      <c r="BT185" s="4">
        <v>5.0000000000000001E-3</v>
      </c>
      <c r="BU185" s="4">
        <v>0</v>
      </c>
      <c r="BV185" s="4">
        <v>0.25</v>
      </c>
      <c r="BW185">
        <v>0</v>
      </c>
      <c r="BX185">
        <v>0</v>
      </c>
      <c r="BY185">
        <v>0</v>
      </c>
      <c r="BZ185">
        <v>0</v>
      </c>
    </row>
    <row r="186" spans="3:78" x14ac:dyDescent="0.25">
      <c r="C186" s="173"/>
      <c r="G186" s="66">
        <f t="shared" si="4"/>
        <v>42736</v>
      </c>
      <c r="H186">
        <v>4.6375000000000002</v>
      </c>
      <c r="I186" s="7">
        <v>0.17</v>
      </c>
      <c r="J186" s="4">
        <v>6.1833508240600701E-2</v>
      </c>
      <c r="K186" s="4">
        <v>0</v>
      </c>
      <c r="L186" s="4">
        <v>0</v>
      </c>
      <c r="M186" s="14">
        <v>0</v>
      </c>
      <c r="N186" s="1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0.5</v>
      </c>
      <c r="AA186" s="4">
        <v>0.23499999999999999</v>
      </c>
      <c r="AB186" s="4">
        <v>0.34</v>
      </c>
      <c r="AC186" s="4">
        <v>9.9999999999999395E-4</v>
      </c>
      <c r="AD186" s="4">
        <v>-2.3E-2</v>
      </c>
      <c r="AE186" s="4">
        <v>1.4500000000000001E-2</v>
      </c>
      <c r="AF186" s="4">
        <v>4.9999999999999405E-4</v>
      </c>
      <c r="AG186" s="4">
        <v>2.5000000000000001E-3</v>
      </c>
      <c r="AH186" s="4">
        <v>0</v>
      </c>
      <c r="AI186" s="4">
        <v>-7.4999999999999997E-2</v>
      </c>
      <c r="AJ186" s="4">
        <v>-4.5499999999999999E-2</v>
      </c>
      <c r="AK186" s="4">
        <v>-6.8000000000000005E-2</v>
      </c>
      <c r="AL186" s="4">
        <v>-3.4999990000000002E-3</v>
      </c>
      <c r="AM186" s="4">
        <v>-6.4000000000000001E-2</v>
      </c>
      <c r="AN186" s="4">
        <v>0</v>
      </c>
      <c r="AO186" s="4">
        <v>-8.9999989999999998E-3</v>
      </c>
      <c r="AP186" s="4">
        <v>3.1E-2</v>
      </c>
      <c r="AQ186" s="4">
        <v>1.6</v>
      </c>
      <c r="AR186" s="4">
        <v>-4.7500000000000001E-2</v>
      </c>
      <c r="AS186" s="4">
        <v>0</v>
      </c>
      <c r="AT186" s="4">
        <v>-7.0000000000000007E-2</v>
      </c>
      <c r="AU186" s="4">
        <v>-0.13</v>
      </c>
      <c r="AV186" s="4">
        <v>0</v>
      </c>
      <c r="AW186" s="4">
        <v>-0.26</v>
      </c>
      <c r="AX186" s="4">
        <v>0</v>
      </c>
      <c r="AY186" s="4">
        <v>0.35</v>
      </c>
      <c r="AZ186" s="4">
        <v>0</v>
      </c>
      <c r="BA186" s="4">
        <v>-0.17349999999999999</v>
      </c>
      <c r="BB186" s="4">
        <v>-0.06</v>
      </c>
      <c r="BC186" s="4">
        <v>-0.1135</v>
      </c>
      <c r="BD186" s="4">
        <v>0</v>
      </c>
      <c r="BE186" s="4">
        <v>-8.8999999999999996E-2</v>
      </c>
      <c r="BF186" s="4">
        <v>-8.4999989999999994E-3</v>
      </c>
      <c r="BG186" s="4">
        <v>0</v>
      </c>
      <c r="BH186" s="4">
        <v>-7.7499999999999999E-2</v>
      </c>
      <c r="BI186" s="4">
        <v>-7.4999999999999997E-2</v>
      </c>
      <c r="BJ186" s="4">
        <v>0</v>
      </c>
      <c r="BK186" s="4">
        <v>0</v>
      </c>
      <c r="BL186" s="4">
        <v>0</v>
      </c>
      <c r="BM186" s="4">
        <v>0</v>
      </c>
      <c r="BN186" s="4">
        <v>1.04</v>
      </c>
      <c r="BO186" s="4">
        <v>0</v>
      </c>
      <c r="BP186" s="4">
        <v>-2.5000000000000001E-2</v>
      </c>
      <c r="BQ186" s="4">
        <v>5.0000000000000001E-3</v>
      </c>
      <c r="BR186" s="4">
        <v>0</v>
      </c>
      <c r="BS186" s="4">
        <v>0</v>
      </c>
      <c r="BT186" s="4">
        <v>5.0000000000000001E-3</v>
      </c>
      <c r="BU186" s="4">
        <v>0</v>
      </c>
      <c r="BV186" s="4">
        <v>0.45</v>
      </c>
      <c r="BW186">
        <v>0</v>
      </c>
      <c r="BX186">
        <v>0</v>
      </c>
      <c r="BY186">
        <v>0</v>
      </c>
      <c r="BZ186">
        <v>0</v>
      </c>
    </row>
    <row r="187" spans="3:78" x14ac:dyDescent="0.25">
      <c r="C187" s="173"/>
      <c r="G187" s="66">
        <f t="shared" si="4"/>
        <v>42767</v>
      </c>
      <c r="H187">
        <v>4.5525000000000002</v>
      </c>
      <c r="I187" s="7">
        <v>0.17</v>
      </c>
      <c r="J187" s="4">
        <v>6.18773364829273E-2</v>
      </c>
      <c r="K187" s="4">
        <v>0</v>
      </c>
      <c r="L187" s="4">
        <v>0</v>
      </c>
      <c r="M187" s="14">
        <v>0</v>
      </c>
      <c r="N187" s="1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0.5</v>
      </c>
      <c r="AA187" s="4">
        <v>0.23499999999999999</v>
      </c>
      <c r="AB187" s="4">
        <v>0.34</v>
      </c>
      <c r="AC187" s="4">
        <v>9.9999999999999395E-4</v>
      </c>
      <c r="AD187" s="4">
        <v>-2.3E-2</v>
      </c>
      <c r="AE187" s="4">
        <v>1.4500000000000001E-2</v>
      </c>
      <c r="AF187" s="4">
        <v>4.9999999999999405E-4</v>
      </c>
      <c r="AG187" s="4">
        <v>2.5000000000000001E-3</v>
      </c>
      <c r="AH187" s="4">
        <v>0</v>
      </c>
      <c r="AI187" s="4">
        <v>-7.4999999999999997E-2</v>
      </c>
      <c r="AJ187" s="4">
        <v>-4.5499999999999999E-2</v>
      </c>
      <c r="AK187" s="4">
        <v>-6.8000000000000005E-2</v>
      </c>
      <c r="AL187" s="4">
        <v>-3.4999990000000002E-3</v>
      </c>
      <c r="AM187" s="4">
        <v>-6.4000000000000001E-2</v>
      </c>
      <c r="AN187" s="4">
        <v>0</v>
      </c>
      <c r="AO187" s="4">
        <v>-8.9999989999999998E-3</v>
      </c>
      <c r="AP187" s="4">
        <v>3.1E-2</v>
      </c>
      <c r="AQ187" s="4">
        <v>1.6</v>
      </c>
      <c r="AR187" s="4">
        <v>-0.03</v>
      </c>
      <c r="AS187" s="4">
        <v>0</v>
      </c>
      <c r="AT187" s="4">
        <v>-7.0000000000000007E-2</v>
      </c>
      <c r="AU187" s="4">
        <v>-0.13</v>
      </c>
      <c r="AV187" s="4">
        <v>0</v>
      </c>
      <c r="AW187" s="4">
        <v>-0.26</v>
      </c>
      <c r="AX187" s="4">
        <v>0</v>
      </c>
      <c r="AY187" s="4">
        <v>0.35</v>
      </c>
      <c r="AZ187" s="4">
        <v>0</v>
      </c>
      <c r="BA187" s="4">
        <v>-0.16350000000000001</v>
      </c>
      <c r="BB187" s="4">
        <v>-0.06</v>
      </c>
      <c r="BC187" s="4">
        <v>-0.10349999999999999</v>
      </c>
      <c r="BD187" s="4">
        <v>0</v>
      </c>
      <c r="BE187" s="4">
        <v>-8.8999999999999996E-2</v>
      </c>
      <c r="BF187" s="4">
        <v>-8.4999989999999994E-3</v>
      </c>
      <c r="BG187" s="4">
        <v>0</v>
      </c>
      <c r="BH187" s="4">
        <v>-0.06</v>
      </c>
      <c r="BI187" s="4">
        <v>-7.4999999999999997E-2</v>
      </c>
      <c r="BJ187" s="4">
        <v>0</v>
      </c>
      <c r="BK187" s="4">
        <v>0</v>
      </c>
      <c r="BL187" s="4">
        <v>0</v>
      </c>
      <c r="BM187" s="4">
        <v>0</v>
      </c>
      <c r="BN187" s="4">
        <v>1.04</v>
      </c>
      <c r="BO187" s="4">
        <v>0</v>
      </c>
      <c r="BP187" s="4">
        <v>-2.5000000000000001E-2</v>
      </c>
      <c r="BQ187" s="4">
        <v>5.0000000000000001E-3</v>
      </c>
      <c r="BR187" s="4">
        <v>0</v>
      </c>
      <c r="BS187" s="4">
        <v>0</v>
      </c>
      <c r="BT187" s="4">
        <v>5.0000000000000001E-3</v>
      </c>
      <c r="BU187" s="4">
        <v>0</v>
      </c>
      <c r="BV187" s="4">
        <v>0.45</v>
      </c>
      <c r="BW187">
        <v>0</v>
      </c>
      <c r="BX187">
        <v>0</v>
      </c>
      <c r="BY187">
        <v>0</v>
      </c>
      <c r="BZ187">
        <v>0</v>
      </c>
    </row>
    <row r="188" spans="3:78" x14ac:dyDescent="0.25">
      <c r="C188" s="173"/>
      <c r="G188" s="66">
        <f t="shared" si="4"/>
        <v>42795</v>
      </c>
      <c r="H188">
        <v>4.4225000000000003</v>
      </c>
      <c r="I188" s="7">
        <v>0.17</v>
      </c>
      <c r="J188" s="4">
        <v>6.1916923282996798E-2</v>
      </c>
      <c r="K188" s="4">
        <v>0</v>
      </c>
      <c r="L188" s="4">
        <v>0</v>
      </c>
      <c r="M188" s="14">
        <v>0</v>
      </c>
      <c r="N188" s="1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0.5</v>
      </c>
      <c r="AA188" s="4">
        <v>0.19500000000000001</v>
      </c>
      <c r="AB188" s="4">
        <v>0.28999999999999998</v>
      </c>
      <c r="AC188" s="4">
        <v>0</v>
      </c>
      <c r="AD188" s="4">
        <v>-2.3E-2</v>
      </c>
      <c r="AE188" s="4">
        <v>2.1999999999999999E-2</v>
      </c>
      <c r="AF188" s="4">
        <v>7.0000000000000001E-3</v>
      </c>
      <c r="AG188" s="4">
        <v>0</v>
      </c>
      <c r="AH188" s="4">
        <v>0</v>
      </c>
      <c r="AI188" s="4">
        <v>-4.5499999999999999E-2</v>
      </c>
      <c r="AJ188" s="4">
        <v>-4.5499999999999999E-2</v>
      </c>
      <c r="AK188" s="4">
        <v>-6.8000000000000005E-2</v>
      </c>
      <c r="AL188" s="4">
        <v>0</v>
      </c>
      <c r="AM188" s="4">
        <v>-6.4000000000000001E-2</v>
      </c>
      <c r="AN188" s="4">
        <v>0</v>
      </c>
      <c r="AO188" s="4">
        <v>-8.9999989999999998E-3</v>
      </c>
      <c r="AP188" s="4">
        <v>3.1E-2</v>
      </c>
      <c r="AQ188" s="4">
        <v>0.64</v>
      </c>
      <c r="AR188" s="4">
        <v>-1.7500000000000002E-2</v>
      </c>
      <c r="AS188" s="4">
        <v>0</v>
      </c>
      <c r="AT188" s="4">
        <v>-7.0000000000000007E-2</v>
      </c>
      <c r="AU188" s="4">
        <v>-0.13</v>
      </c>
      <c r="AV188" s="4">
        <v>0</v>
      </c>
      <c r="AW188" s="4">
        <v>-0.26</v>
      </c>
      <c r="AX188" s="4">
        <v>0</v>
      </c>
      <c r="AY188" s="4">
        <v>0.35</v>
      </c>
      <c r="AZ188" s="4">
        <v>0</v>
      </c>
      <c r="BA188" s="4">
        <v>-0.1535</v>
      </c>
      <c r="BB188" s="4">
        <v>-0.06</v>
      </c>
      <c r="BC188" s="4">
        <v>-9.35E-2</v>
      </c>
      <c r="BD188" s="4">
        <v>0</v>
      </c>
      <c r="BE188" s="4">
        <v>0</v>
      </c>
      <c r="BF188" s="4">
        <v>0</v>
      </c>
      <c r="BG188" s="4">
        <v>0</v>
      </c>
      <c r="BH188" s="4">
        <v>-4.7500000000000001E-2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0.54</v>
      </c>
      <c r="BO188" s="4">
        <v>0</v>
      </c>
      <c r="BP188" s="4">
        <v>-0.02</v>
      </c>
      <c r="BQ188" s="4">
        <v>5.0000000000000001E-3</v>
      </c>
      <c r="BR188" s="4">
        <v>0</v>
      </c>
      <c r="BS188" s="4">
        <v>0</v>
      </c>
      <c r="BT188" s="4">
        <v>5.0000000000000001E-3</v>
      </c>
      <c r="BU188" s="4">
        <v>0</v>
      </c>
      <c r="BV188" s="4">
        <v>0.1</v>
      </c>
      <c r="BW188">
        <v>0</v>
      </c>
      <c r="BX188">
        <v>0</v>
      </c>
      <c r="BY188">
        <v>0</v>
      </c>
      <c r="BZ188">
        <v>0</v>
      </c>
    </row>
    <row r="189" spans="3:78" x14ac:dyDescent="0.25">
      <c r="C189" s="173"/>
      <c r="G189" s="66">
        <f t="shared" si="4"/>
        <v>42826</v>
      </c>
      <c r="H189">
        <v>4.2374999999999998</v>
      </c>
      <c r="I189" s="7">
        <v>0.17</v>
      </c>
      <c r="J189" s="4">
        <v>6.1960751526537003E-2</v>
      </c>
      <c r="K189" s="4">
        <v>0</v>
      </c>
      <c r="L189" s="4">
        <v>0</v>
      </c>
      <c r="M189" s="14">
        <v>0</v>
      </c>
      <c r="N189" s="1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0.5</v>
      </c>
      <c r="AA189" s="4">
        <v>0.14499999999999999</v>
      </c>
      <c r="AB189" s="4">
        <v>0.19500000000000001</v>
      </c>
      <c r="AC189" s="4">
        <v>0</v>
      </c>
      <c r="AD189" s="4">
        <v>-3.7999999999999999E-2</v>
      </c>
      <c r="AE189" s="4">
        <v>2.1999999999999999E-2</v>
      </c>
      <c r="AF189" s="4">
        <v>7.0000000000000001E-3</v>
      </c>
      <c r="AG189" s="4">
        <v>0</v>
      </c>
      <c r="AH189" s="4">
        <v>0</v>
      </c>
      <c r="AI189" s="4">
        <v>-4.2999999999999997E-2</v>
      </c>
      <c r="AJ189" s="4">
        <v>-4.2999999999999997E-2</v>
      </c>
      <c r="AK189" s="4">
        <v>-6.5500000000000003E-2</v>
      </c>
      <c r="AL189" s="4">
        <v>0</v>
      </c>
      <c r="AM189" s="4">
        <v>-7.1999999999999995E-2</v>
      </c>
      <c r="AN189" s="4">
        <v>0</v>
      </c>
      <c r="AO189" s="4">
        <v>-1.7000000000000001E-2</v>
      </c>
      <c r="AP189" s="4">
        <v>2.3E-2</v>
      </c>
      <c r="AQ189" s="4">
        <v>0.38</v>
      </c>
      <c r="AR189" s="4">
        <v>0.02</v>
      </c>
      <c r="AS189" s="4">
        <v>0</v>
      </c>
      <c r="AT189" s="4">
        <v>-7.0000000000000007E-2</v>
      </c>
      <c r="AU189" s="4">
        <v>-0.19500000000000001</v>
      </c>
      <c r="AV189" s="4">
        <v>0</v>
      </c>
      <c r="AW189" s="4">
        <v>-0.37</v>
      </c>
      <c r="AX189" s="4">
        <v>0</v>
      </c>
      <c r="AY189" s="4">
        <v>0.43</v>
      </c>
      <c r="AZ189" s="4">
        <v>0</v>
      </c>
      <c r="BA189" s="4">
        <v>-0.19400000000000001</v>
      </c>
      <c r="BB189" s="4">
        <v>-0.06</v>
      </c>
      <c r="BC189" s="4">
        <v>-0.13400000000000001</v>
      </c>
      <c r="BD189" s="4">
        <v>0</v>
      </c>
      <c r="BE189" s="4">
        <v>0</v>
      </c>
      <c r="BF189" s="4">
        <v>0</v>
      </c>
      <c r="BG189" s="4">
        <v>0</v>
      </c>
      <c r="BH189" s="4">
        <v>-0.01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0.36</v>
      </c>
      <c r="BO189" s="4">
        <v>0</v>
      </c>
      <c r="BP189" s="4">
        <v>-1.4999999999999999E-2</v>
      </c>
      <c r="BQ189" s="4">
        <v>5.0000000000000001E-3</v>
      </c>
      <c r="BR189" s="4">
        <v>0</v>
      </c>
      <c r="BS189" s="4">
        <v>0</v>
      </c>
      <c r="BT189" s="4">
        <v>5.0000000000000001E-3</v>
      </c>
      <c r="BU189" s="4">
        <v>0</v>
      </c>
      <c r="BV189" s="4">
        <v>0.02</v>
      </c>
      <c r="BW189">
        <v>0</v>
      </c>
      <c r="BX189">
        <v>0</v>
      </c>
      <c r="BY189">
        <v>0</v>
      </c>
      <c r="BZ189">
        <v>0</v>
      </c>
    </row>
    <row r="190" spans="3:78" x14ac:dyDescent="0.25">
      <c r="C190" s="173"/>
      <c r="G190" s="66">
        <f t="shared" si="4"/>
        <v>42856</v>
      </c>
      <c r="H190">
        <v>4.2324999999999999</v>
      </c>
      <c r="I190" s="7">
        <v>0.17</v>
      </c>
      <c r="J190" s="4">
        <v>6.20031659563769E-2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0.5</v>
      </c>
      <c r="AA190" s="4">
        <v>0.125</v>
      </c>
      <c r="AB190" s="4">
        <v>0.13500000000000001</v>
      </c>
      <c r="AC190" s="4">
        <v>0</v>
      </c>
      <c r="AD190" s="4">
        <v>-3.7999999999999999E-2</v>
      </c>
      <c r="AE190" s="4">
        <v>2.4500000000000001E-2</v>
      </c>
      <c r="AF190" s="4">
        <v>9.4999999999999998E-3</v>
      </c>
      <c r="AG190" s="4">
        <v>0</v>
      </c>
      <c r="AH190" s="4">
        <v>0</v>
      </c>
      <c r="AI190" s="4">
        <v>-4.2999999999999997E-2</v>
      </c>
      <c r="AJ190" s="4">
        <v>-4.2999999999999997E-2</v>
      </c>
      <c r="AK190" s="4">
        <v>-6.5500000000000003E-2</v>
      </c>
      <c r="AL190" s="4">
        <v>0</v>
      </c>
      <c r="AM190" s="4">
        <v>-7.1999999999999995E-2</v>
      </c>
      <c r="AN190" s="4">
        <v>0</v>
      </c>
      <c r="AO190" s="4">
        <v>-1.7000000000000001E-2</v>
      </c>
      <c r="AP190" s="4">
        <v>2.3E-2</v>
      </c>
      <c r="AQ190" s="4">
        <v>0.33</v>
      </c>
      <c r="AR190" s="4">
        <v>0.02</v>
      </c>
      <c r="AS190" s="4">
        <v>0</v>
      </c>
      <c r="AT190" s="4">
        <v>-7.0000000000000007E-2</v>
      </c>
      <c r="AU190" s="4">
        <v>-0.19500000000000001</v>
      </c>
      <c r="AV190" s="4">
        <v>0</v>
      </c>
      <c r="AW190" s="4">
        <v>-0.37</v>
      </c>
      <c r="AX190" s="4">
        <v>0</v>
      </c>
      <c r="AY190" s="4">
        <v>0.43</v>
      </c>
      <c r="AZ190" s="4">
        <v>0</v>
      </c>
      <c r="BA190" s="4">
        <v>-0.17150000000000001</v>
      </c>
      <c r="BB190" s="4">
        <v>-0.06</v>
      </c>
      <c r="BC190" s="4">
        <v>-0.1115</v>
      </c>
      <c r="BD190" s="4">
        <v>0</v>
      </c>
      <c r="BE190" s="4">
        <v>0</v>
      </c>
      <c r="BF190" s="4">
        <v>0</v>
      </c>
      <c r="BG190" s="4">
        <v>0</v>
      </c>
      <c r="BH190" s="4">
        <v>-0.01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0.32500000000000001</v>
      </c>
      <c r="BO190" s="4">
        <v>0</v>
      </c>
      <c r="BP190" s="4">
        <v>-1.4999999999999999E-2</v>
      </c>
      <c r="BQ190" s="4">
        <v>5.0000000000000001E-3</v>
      </c>
      <c r="BR190" s="4">
        <v>0</v>
      </c>
      <c r="BS190" s="4">
        <v>0</v>
      </c>
      <c r="BT190" s="4">
        <v>5.0000000000000001E-3</v>
      </c>
      <c r="BU190" s="4">
        <v>0</v>
      </c>
      <c r="BV190" s="4">
        <v>0.02</v>
      </c>
      <c r="BW190">
        <v>0</v>
      </c>
      <c r="BX190">
        <v>0</v>
      </c>
      <c r="BY190">
        <v>0</v>
      </c>
      <c r="BZ190">
        <v>0</v>
      </c>
    </row>
    <row r="191" spans="3:78" x14ac:dyDescent="0.25">
      <c r="C191" s="173"/>
      <c r="G191" s="66">
        <f t="shared" si="4"/>
        <v>42887</v>
      </c>
      <c r="H191">
        <v>4.2675000000000001</v>
      </c>
      <c r="I191" s="7">
        <v>0.17</v>
      </c>
      <c r="J191" s="4">
        <v>6.2046994201172101E-2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47">
        <v>0</v>
      </c>
      <c r="Z191" s="4">
        <v>0.5</v>
      </c>
      <c r="AA191" s="4">
        <v>0.14499999999999999</v>
      </c>
      <c r="AB191" s="4">
        <v>0.16500000000000001</v>
      </c>
      <c r="AC191" s="4">
        <v>0</v>
      </c>
      <c r="AD191" s="4">
        <v>-3.5499999999999997E-2</v>
      </c>
      <c r="AE191" s="4">
        <v>2.4500000000000001E-2</v>
      </c>
      <c r="AF191" s="4">
        <v>9.4999999999999998E-3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147">
        <v>0</v>
      </c>
      <c r="AO191" s="4">
        <v>0</v>
      </c>
      <c r="AP191" s="4">
        <v>0</v>
      </c>
      <c r="AQ191" s="4">
        <v>0.37</v>
      </c>
      <c r="AR191" s="4">
        <v>2.5000000000000001E-2</v>
      </c>
      <c r="AS191" s="4">
        <v>0</v>
      </c>
      <c r="AT191" s="4">
        <v>-7.0000000000000007E-2</v>
      </c>
      <c r="AU191" s="4">
        <v>-0.19500000000000001</v>
      </c>
      <c r="AV191" s="4">
        <v>0</v>
      </c>
      <c r="AW191" s="4">
        <v>-0.37</v>
      </c>
      <c r="AX191" s="4">
        <v>0</v>
      </c>
      <c r="AY191" s="4">
        <v>0.43</v>
      </c>
      <c r="AZ191" s="4">
        <v>0</v>
      </c>
      <c r="BA191" s="4">
        <v>-0.06</v>
      </c>
      <c r="BB191" s="4">
        <v>-0.06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-5.0000000000000001E-3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0.33500000000000002</v>
      </c>
      <c r="BO191" s="4">
        <v>0</v>
      </c>
      <c r="BP191" s="4">
        <v>-1.4999999999999999E-2</v>
      </c>
      <c r="BQ191" s="4">
        <v>5.0000000000000001E-3</v>
      </c>
      <c r="BR191" s="4">
        <v>0</v>
      </c>
      <c r="BS191" s="4">
        <v>0</v>
      </c>
      <c r="BT191" s="4">
        <v>5.0000000000000001E-3</v>
      </c>
      <c r="BU191" s="4">
        <v>0</v>
      </c>
      <c r="BV191" s="4">
        <v>3.5000000000000003E-2</v>
      </c>
      <c r="BW191">
        <v>0</v>
      </c>
      <c r="BX191">
        <v>0</v>
      </c>
      <c r="BY191">
        <v>0</v>
      </c>
      <c r="BZ191">
        <v>0</v>
      </c>
    </row>
    <row r="192" spans="3:78" x14ac:dyDescent="0.25">
      <c r="C192" s="173"/>
      <c r="G192" s="66">
        <f t="shared" si="4"/>
        <v>42917</v>
      </c>
      <c r="H192">
        <v>4.3075000000000001</v>
      </c>
      <c r="I192" s="7">
        <v>0.17</v>
      </c>
      <c r="J192" s="4">
        <v>6.2089408632226603E-2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0.5</v>
      </c>
      <c r="AA192" s="4">
        <v>0.15</v>
      </c>
      <c r="AB192" s="4">
        <v>0.20499999999999999</v>
      </c>
      <c r="AC192" s="4">
        <v>0</v>
      </c>
      <c r="AD192" s="4">
        <v>-3.5499999999999997E-2</v>
      </c>
      <c r="AE192" s="4">
        <v>2.4500000000000001E-2</v>
      </c>
      <c r="AF192" s="4">
        <v>9.4999999999999998E-3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0.41</v>
      </c>
      <c r="AR192" s="4">
        <v>2.75E-2</v>
      </c>
      <c r="AS192" s="4">
        <v>0</v>
      </c>
      <c r="AT192" s="4">
        <v>-7.0000000000000007E-2</v>
      </c>
      <c r="AU192" s="4">
        <v>-0.19500000000000001</v>
      </c>
      <c r="AV192" s="4">
        <v>0</v>
      </c>
      <c r="AW192" s="4">
        <v>-0.37</v>
      </c>
      <c r="AX192" s="4">
        <v>0</v>
      </c>
      <c r="AY192" s="4">
        <v>0.43</v>
      </c>
      <c r="AZ192" s="4">
        <v>0</v>
      </c>
      <c r="BA192" s="4">
        <v>-0.06</v>
      </c>
      <c r="BB192" s="4">
        <v>-0.06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-2.5000000000000001E-3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0.35</v>
      </c>
      <c r="BO192" s="4">
        <v>0</v>
      </c>
      <c r="BP192" s="4">
        <v>-0.01</v>
      </c>
      <c r="BQ192" s="4">
        <v>5.0000000000000001E-3</v>
      </c>
      <c r="BR192" s="4">
        <v>0</v>
      </c>
      <c r="BS192" s="4">
        <v>0</v>
      </c>
      <c r="BT192" s="4">
        <v>5.0000000000000001E-3</v>
      </c>
      <c r="BU192" s="4">
        <v>0</v>
      </c>
      <c r="BV192" s="4">
        <v>3.5000000000000003E-2</v>
      </c>
      <c r="BW192">
        <v>0</v>
      </c>
      <c r="BX192">
        <v>0</v>
      </c>
      <c r="BY192">
        <v>0</v>
      </c>
      <c r="BZ192">
        <v>0</v>
      </c>
    </row>
    <row r="193" spans="3:78" x14ac:dyDescent="0.25">
      <c r="C193" s="173"/>
      <c r="G193" s="66">
        <f t="shared" si="4"/>
        <v>42948</v>
      </c>
      <c r="H193">
        <v>4.3475000000000001</v>
      </c>
      <c r="I193" s="7">
        <v>0.17</v>
      </c>
      <c r="J193" s="4">
        <v>6.2133236878275898E-2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0.5</v>
      </c>
      <c r="AA193" s="4">
        <v>0.15</v>
      </c>
      <c r="AB193" s="4">
        <v>0.20499999999999999</v>
      </c>
      <c r="AC193" s="4">
        <v>0</v>
      </c>
      <c r="AD193" s="4">
        <v>-3.5499999999999997E-2</v>
      </c>
      <c r="AE193" s="4">
        <v>1.95E-2</v>
      </c>
      <c r="AF193" s="4">
        <v>4.4999999999999997E-3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0.41</v>
      </c>
      <c r="AR193" s="4">
        <v>0.03</v>
      </c>
      <c r="AS193" s="4">
        <v>0</v>
      </c>
      <c r="AT193" s="4">
        <v>-7.0000000000000007E-2</v>
      </c>
      <c r="AU193" s="4">
        <v>-0.19500000000000001</v>
      </c>
      <c r="AV193" s="4">
        <v>0</v>
      </c>
      <c r="AW193" s="4">
        <v>-0.37</v>
      </c>
      <c r="AX193" s="4">
        <v>0</v>
      </c>
      <c r="AY193" s="4">
        <v>0.43</v>
      </c>
      <c r="AZ193" s="4">
        <v>0</v>
      </c>
      <c r="BA193" s="4">
        <v>-0.06</v>
      </c>
      <c r="BB193" s="4">
        <v>-0.06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0.35</v>
      </c>
      <c r="BO193" s="4">
        <v>0</v>
      </c>
      <c r="BP193" s="4">
        <v>-0.01</v>
      </c>
      <c r="BQ193" s="4">
        <v>5.0000000000000001E-3</v>
      </c>
      <c r="BR193" s="4">
        <v>0</v>
      </c>
      <c r="BS193" s="4">
        <v>0</v>
      </c>
      <c r="BT193" s="4">
        <v>5.0000000000000001E-3</v>
      </c>
      <c r="BU193" s="4">
        <v>0</v>
      </c>
      <c r="BV193" s="4">
        <v>0.01</v>
      </c>
      <c r="BW193">
        <v>0</v>
      </c>
      <c r="BX193">
        <v>0</v>
      </c>
      <c r="BY193">
        <v>0</v>
      </c>
      <c r="BZ193">
        <v>0</v>
      </c>
    </row>
    <row r="194" spans="3:78" x14ac:dyDescent="0.25">
      <c r="C194" s="173"/>
      <c r="G194" s="66">
        <f t="shared" si="4"/>
        <v>42979</v>
      </c>
      <c r="H194">
        <v>4.3425000000000002</v>
      </c>
      <c r="I194" s="7">
        <v>0.17</v>
      </c>
      <c r="J194" s="4">
        <v>6.2177065124963397E-2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0.5</v>
      </c>
      <c r="AA194" s="4">
        <v>0.125</v>
      </c>
      <c r="AB194" s="4">
        <v>0.14499999999999999</v>
      </c>
      <c r="AC194" s="4">
        <v>0</v>
      </c>
      <c r="AD194" s="4">
        <v>-4.0500000000000001E-2</v>
      </c>
      <c r="AE194" s="4">
        <v>1.95E-2</v>
      </c>
      <c r="AF194" s="4">
        <v>4.4999999999999997E-3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0.36</v>
      </c>
      <c r="AR194" s="4">
        <v>2.2499999999999999E-2</v>
      </c>
      <c r="AS194" s="4">
        <v>0</v>
      </c>
      <c r="AT194" s="4">
        <v>-7.0000000000000007E-2</v>
      </c>
      <c r="AU194" s="4">
        <v>-0.19500000000000001</v>
      </c>
      <c r="AV194" s="4">
        <v>0</v>
      </c>
      <c r="AW194" s="4">
        <v>-0.37</v>
      </c>
      <c r="AX194" s="4">
        <v>0</v>
      </c>
      <c r="AY194" s="4">
        <v>0.43</v>
      </c>
      <c r="AZ194" s="4">
        <v>0</v>
      </c>
      <c r="BA194" s="4">
        <v>-0.06</v>
      </c>
      <c r="BB194" s="4">
        <v>-0.06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-7.4999999999999997E-3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0.315</v>
      </c>
      <c r="BO194" s="4">
        <v>0</v>
      </c>
      <c r="BP194" s="4">
        <v>-0.01</v>
      </c>
      <c r="BQ194" s="4">
        <v>5.0000000000000001E-3</v>
      </c>
      <c r="BR194" s="4">
        <v>0</v>
      </c>
      <c r="BS194" s="4">
        <v>0</v>
      </c>
      <c r="BT194" s="4">
        <v>5.0000000000000001E-3</v>
      </c>
      <c r="BU194" s="4">
        <v>0</v>
      </c>
      <c r="BV194" s="4">
        <v>0.01</v>
      </c>
      <c r="BW194">
        <v>0</v>
      </c>
      <c r="BX194">
        <v>0</v>
      </c>
      <c r="BY194">
        <v>0</v>
      </c>
      <c r="BZ194">
        <v>0</v>
      </c>
    </row>
    <row r="195" spans="3:78" x14ac:dyDescent="0.25">
      <c r="C195" s="173"/>
      <c r="G195" s="66">
        <f t="shared" si="4"/>
        <v>43009</v>
      </c>
      <c r="H195">
        <v>4.3674999999999997</v>
      </c>
      <c r="I195" s="7">
        <v>0.17</v>
      </c>
      <c r="J195" s="4">
        <v>6.2219479557848303E-2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0.5</v>
      </c>
      <c r="AA195" s="4">
        <v>0.14499999999999999</v>
      </c>
      <c r="AB195" s="4">
        <v>0.17499999999999999</v>
      </c>
      <c r="AC195" s="4">
        <v>0</v>
      </c>
      <c r="AD195" s="4">
        <v>-4.0500000000000001E-2</v>
      </c>
      <c r="AE195" s="4">
        <v>1.4500000000000001E-2</v>
      </c>
      <c r="AF195" s="4">
        <v>4.9999999999999405E-4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0.4</v>
      </c>
      <c r="AR195" s="4">
        <v>1.2500000000000001E-2</v>
      </c>
      <c r="AS195" s="4">
        <v>0</v>
      </c>
      <c r="AT195" s="4">
        <v>-7.0000000000000007E-2</v>
      </c>
      <c r="AU195" s="4">
        <v>-0.19500000000000001</v>
      </c>
      <c r="AV195" s="4">
        <v>0</v>
      </c>
      <c r="AW195" s="4">
        <v>-0.37</v>
      </c>
      <c r="AX195" s="4">
        <v>0</v>
      </c>
      <c r="AY195" s="4">
        <v>0.43</v>
      </c>
      <c r="AZ195" s="4">
        <v>0</v>
      </c>
      <c r="BA195" s="4">
        <v>-0.06</v>
      </c>
      <c r="BB195" s="4">
        <v>-0.06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-1.7500000000000002E-2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0.36</v>
      </c>
      <c r="BO195" s="4">
        <v>0</v>
      </c>
      <c r="BP195" s="4">
        <v>-1.4999999999999999E-2</v>
      </c>
      <c r="BQ195" s="4">
        <v>5.0000000000000001E-3</v>
      </c>
      <c r="BR195" s="4">
        <v>0</v>
      </c>
      <c r="BS195" s="4">
        <v>0</v>
      </c>
      <c r="BT195" s="4">
        <v>5.0000000000000001E-3</v>
      </c>
      <c r="BU195" s="4">
        <v>0</v>
      </c>
      <c r="BV195" s="4">
        <v>0.01</v>
      </c>
      <c r="BW195">
        <v>0</v>
      </c>
      <c r="BX195">
        <v>0</v>
      </c>
      <c r="BY195">
        <v>0</v>
      </c>
      <c r="BZ195">
        <v>0</v>
      </c>
    </row>
    <row r="196" spans="3:78" x14ac:dyDescent="0.25">
      <c r="C196" s="173"/>
      <c r="G196" s="66">
        <f t="shared" si="4"/>
        <v>43040</v>
      </c>
      <c r="H196">
        <v>4.5194999999999999</v>
      </c>
      <c r="I196" s="7">
        <v>0.17</v>
      </c>
      <c r="J196" s="4">
        <v>6.2263307805790799E-2</v>
      </c>
      <c r="K196" s="4"/>
      <c r="L196" s="4"/>
      <c r="M196" s="14"/>
      <c r="N196" s="14"/>
      <c r="O196" s="4"/>
      <c r="P196" s="4"/>
      <c r="Q196" s="4"/>
      <c r="R196" s="4"/>
      <c r="S196" s="4"/>
      <c r="Z196" s="4">
        <v>0.5</v>
      </c>
      <c r="AA196" s="4">
        <v>0.19500000000000001</v>
      </c>
      <c r="AB196" s="4">
        <v>0.21</v>
      </c>
      <c r="AC196" s="4">
        <v>0</v>
      </c>
      <c r="AD196" s="4">
        <v>-2.1499999999999998E-2</v>
      </c>
      <c r="AE196" s="4">
        <v>1.55E-2</v>
      </c>
      <c r="AF196" s="4">
        <v>5.0000000000000695E-4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O196" s="4">
        <v>0</v>
      </c>
      <c r="AP196" s="4">
        <v>0</v>
      </c>
      <c r="AQ196" s="4">
        <v>0.65</v>
      </c>
      <c r="AR196" s="4">
        <v>-2.2499999999999999E-2</v>
      </c>
      <c r="AS196" s="4">
        <v>0</v>
      </c>
      <c r="AT196" s="4">
        <v>-7.0000000000000007E-2</v>
      </c>
      <c r="AU196" s="4">
        <v>-0.13</v>
      </c>
      <c r="AV196" s="4">
        <v>0</v>
      </c>
      <c r="AW196" s="4">
        <v>-0.26</v>
      </c>
      <c r="AX196" s="4">
        <v>0</v>
      </c>
      <c r="AY196" s="4">
        <v>0.35</v>
      </c>
      <c r="AZ196" s="4">
        <v>0</v>
      </c>
      <c r="BA196" s="4">
        <v>-0.06</v>
      </c>
      <c r="BB196" s="4">
        <v>-0.06</v>
      </c>
      <c r="BC196" s="4">
        <v>0</v>
      </c>
      <c r="BE196" s="4">
        <v>0</v>
      </c>
      <c r="BF196" s="4">
        <v>0</v>
      </c>
      <c r="BH196" s="4">
        <v>-5.2499999999999998E-2</v>
      </c>
      <c r="BI196" s="4">
        <v>0</v>
      </c>
      <c r="BJ196" s="4">
        <v>0</v>
      </c>
      <c r="BN196" s="4">
        <v>0.46</v>
      </c>
      <c r="BO196" s="4">
        <v>0</v>
      </c>
      <c r="BP196" s="4">
        <v>-0.02</v>
      </c>
      <c r="BQ196" s="4">
        <v>5.0000000000000001E-3</v>
      </c>
      <c r="BS196" s="4">
        <v>0</v>
      </c>
      <c r="BT196" s="4">
        <v>5.0000000000000001E-3</v>
      </c>
      <c r="BU196" s="4">
        <v>0</v>
      </c>
      <c r="BV196" s="4">
        <v>5.5E-2</v>
      </c>
      <c r="BX196">
        <v>0</v>
      </c>
      <c r="BY196">
        <v>0</v>
      </c>
      <c r="BZ196">
        <v>0</v>
      </c>
    </row>
    <row r="197" spans="3:78" x14ac:dyDescent="0.25">
      <c r="C197" s="173"/>
      <c r="G197" s="66">
        <f t="shared" si="4"/>
        <v>43070</v>
      </c>
      <c r="H197">
        <v>4.6624999999999996</v>
      </c>
      <c r="I197" s="7">
        <v>0.17</v>
      </c>
      <c r="J197" s="4">
        <v>6.2305722239889998E-2</v>
      </c>
      <c r="K197" s="4"/>
      <c r="L197" s="4"/>
      <c r="M197" s="14"/>
      <c r="N197" s="14"/>
      <c r="O197" s="4"/>
      <c r="P197" s="4"/>
      <c r="Q197" s="4"/>
      <c r="R197" s="4"/>
      <c r="S197" s="4"/>
      <c r="Z197" s="4">
        <v>0.5</v>
      </c>
      <c r="AA197" s="4">
        <v>0.215</v>
      </c>
      <c r="AB197" s="4">
        <v>0.28999999999999998</v>
      </c>
      <c r="AC197" s="4">
        <v>0</v>
      </c>
      <c r="AD197" s="4">
        <v>-2.1499999999999998E-2</v>
      </c>
      <c r="AE197" s="4">
        <v>1.55E-2</v>
      </c>
      <c r="AF197" s="4">
        <v>5.0000000000000695E-4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O197" s="4">
        <v>0</v>
      </c>
      <c r="AP197" s="4">
        <v>0</v>
      </c>
      <c r="AQ197" s="4">
        <v>0.98</v>
      </c>
      <c r="AR197" s="4">
        <v>-4.4999999999999998E-2</v>
      </c>
      <c r="AS197" s="4">
        <v>0</v>
      </c>
      <c r="AT197" s="4">
        <v>-7.0000000000000007E-2</v>
      </c>
      <c r="AU197" s="4">
        <v>-0.13</v>
      </c>
      <c r="AV197" s="4">
        <v>0</v>
      </c>
      <c r="AW197" s="4">
        <v>-0.26</v>
      </c>
      <c r="AX197" s="4">
        <v>0</v>
      </c>
      <c r="AY197" s="4">
        <v>0.35</v>
      </c>
      <c r="AZ197" s="4">
        <v>0</v>
      </c>
      <c r="BA197" s="4">
        <v>-0.06</v>
      </c>
      <c r="BB197" s="4">
        <v>-0.06</v>
      </c>
      <c r="BC197" s="4">
        <v>0</v>
      </c>
      <c r="BE197" s="4">
        <v>0</v>
      </c>
      <c r="BF197" s="4">
        <v>0</v>
      </c>
      <c r="BH197" s="4">
        <v>-7.4999999999999997E-2</v>
      </c>
      <c r="BI197" s="4">
        <v>0</v>
      </c>
      <c r="BJ197" s="4">
        <v>0</v>
      </c>
      <c r="BN197" s="4">
        <v>0.77</v>
      </c>
      <c r="BO197" s="4">
        <v>0</v>
      </c>
      <c r="BP197" s="4">
        <v>-2.5000000000000001E-2</v>
      </c>
      <c r="BQ197" s="4">
        <v>5.0000000000000001E-3</v>
      </c>
      <c r="BS197" s="4">
        <v>0</v>
      </c>
      <c r="BT197" s="4">
        <v>5.0000000000000001E-3</v>
      </c>
      <c r="BU197" s="4">
        <v>0</v>
      </c>
      <c r="BV197" s="4">
        <v>0.25</v>
      </c>
      <c r="BX197">
        <v>0</v>
      </c>
      <c r="BY197">
        <v>0</v>
      </c>
      <c r="BZ197">
        <v>0</v>
      </c>
    </row>
    <row r="198" spans="3:78" x14ac:dyDescent="0.25">
      <c r="C198" s="173"/>
      <c r="G198" s="66">
        <f t="shared" si="4"/>
        <v>43101</v>
      </c>
      <c r="H198">
        <v>4.7225000000000001</v>
      </c>
      <c r="I198" s="7">
        <v>0.17</v>
      </c>
      <c r="J198" s="4">
        <v>6.2349550489086497E-2</v>
      </c>
      <c r="K198" s="4"/>
      <c r="L198" s="4"/>
      <c r="M198" s="14"/>
      <c r="N198" s="14"/>
      <c r="O198" s="4"/>
      <c r="P198" s="4"/>
      <c r="Q198" s="4"/>
      <c r="R198" s="4"/>
      <c r="S198" s="4"/>
      <c r="Z198" s="4">
        <v>0.5</v>
      </c>
      <c r="AA198" s="4">
        <v>0.23499999999999999</v>
      </c>
      <c r="AB198" s="4">
        <v>0.34</v>
      </c>
      <c r="AC198" s="4">
        <v>0</v>
      </c>
      <c r="AD198" s="4">
        <v>-2.1499999999999998E-2</v>
      </c>
      <c r="AE198" s="4">
        <v>1.55E-2</v>
      </c>
      <c r="AF198" s="4">
        <v>5.0000000000000695E-4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O198" s="4">
        <v>0</v>
      </c>
      <c r="AP198" s="4">
        <v>0</v>
      </c>
      <c r="AQ198" s="4">
        <v>1.6</v>
      </c>
      <c r="AR198" s="4">
        <v>-4.7500000000000001E-2</v>
      </c>
      <c r="AS198" s="4">
        <v>0</v>
      </c>
      <c r="AT198" s="4">
        <v>-7.0000000000000007E-2</v>
      </c>
      <c r="AU198" s="4">
        <v>-0.13</v>
      </c>
      <c r="AV198" s="4">
        <v>0</v>
      </c>
      <c r="AW198" s="4">
        <v>-0.26</v>
      </c>
      <c r="AX198" s="4">
        <v>0</v>
      </c>
      <c r="AY198" s="4">
        <v>0.35</v>
      </c>
      <c r="AZ198" s="4">
        <v>0</v>
      </c>
      <c r="BA198" s="4">
        <v>-0.06</v>
      </c>
      <c r="BB198" s="4">
        <v>-0.06</v>
      </c>
      <c r="BC198" s="4">
        <v>0</v>
      </c>
      <c r="BE198" s="4">
        <v>0</v>
      </c>
      <c r="BF198" s="4">
        <v>0</v>
      </c>
      <c r="BH198" s="4">
        <v>-7.7499999999999999E-2</v>
      </c>
      <c r="BI198" s="4">
        <v>0</v>
      </c>
      <c r="BJ198" s="4">
        <v>0</v>
      </c>
      <c r="BN198" s="4">
        <v>1.04</v>
      </c>
      <c r="BO198" s="4">
        <v>0</v>
      </c>
      <c r="BP198" s="4">
        <v>-2.5000000000000001E-2</v>
      </c>
      <c r="BQ198" s="4">
        <v>5.0000000000000001E-3</v>
      </c>
      <c r="BS198" s="4">
        <v>0</v>
      </c>
      <c r="BT198" s="4">
        <v>5.0000000000000001E-3</v>
      </c>
      <c r="BU198" s="4">
        <v>0</v>
      </c>
      <c r="BV198" s="4">
        <v>0.45</v>
      </c>
      <c r="BX198">
        <v>0</v>
      </c>
      <c r="BY198">
        <v>0</v>
      </c>
      <c r="BZ198">
        <v>0</v>
      </c>
    </row>
    <row r="199" spans="3:78" x14ac:dyDescent="0.25">
      <c r="C199" s="173"/>
      <c r="G199" s="66">
        <f t="shared" ref="G199:G262" si="5">EOMONTH(G198,0)+1</f>
        <v>43132</v>
      </c>
      <c r="H199">
        <v>4.6375000000000002</v>
      </c>
      <c r="I199" s="7">
        <v>0.17</v>
      </c>
      <c r="J199" s="4">
        <v>6.2393378738920799E-2</v>
      </c>
      <c r="K199" s="4"/>
      <c r="L199" s="4"/>
      <c r="M199" s="14"/>
      <c r="N199" s="14"/>
      <c r="O199" s="4"/>
      <c r="P199" s="4"/>
      <c r="Q199" s="4"/>
      <c r="R199" s="4"/>
      <c r="S199" s="4"/>
      <c r="Z199" s="4">
        <v>0.5</v>
      </c>
      <c r="AA199" s="4">
        <v>0.23499999999999999</v>
      </c>
      <c r="AB199" s="4">
        <v>0.34</v>
      </c>
      <c r="AC199" s="4">
        <v>0</v>
      </c>
      <c r="AD199" s="4">
        <v>-2.1499999999999998E-2</v>
      </c>
      <c r="AE199" s="4">
        <v>1.55E-2</v>
      </c>
      <c r="AF199" s="4">
        <v>5.0000000000000695E-4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O199" s="4">
        <v>0</v>
      </c>
      <c r="AP199" s="4">
        <v>0</v>
      </c>
      <c r="AQ199" s="4">
        <v>1.6</v>
      </c>
      <c r="AR199" s="4">
        <v>-0.03</v>
      </c>
      <c r="AS199" s="4">
        <v>0</v>
      </c>
      <c r="AT199" s="4">
        <v>-7.0000000000000007E-2</v>
      </c>
      <c r="AU199" s="4">
        <v>-0.13</v>
      </c>
      <c r="AV199" s="4">
        <v>0</v>
      </c>
      <c r="AW199" s="4">
        <v>-0.26</v>
      </c>
      <c r="AX199" s="4">
        <v>0</v>
      </c>
      <c r="AY199" s="4">
        <v>0.35</v>
      </c>
      <c r="AZ199" s="4">
        <v>0</v>
      </c>
      <c r="BA199" s="4">
        <v>-0.06</v>
      </c>
      <c r="BB199" s="4">
        <v>-0.06</v>
      </c>
      <c r="BC199" s="4">
        <v>0</v>
      </c>
      <c r="BE199" s="4">
        <v>0</v>
      </c>
      <c r="BF199" s="4">
        <v>0</v>
      </c>
      <c r="BH199" s="4">
        <v>-0.06</v>
      </c>
      <c r="BI199" s="4">
        <v>0</v>
      </c>
      <c r="BJ199" s="4">
        <v>0</v>
      </c>
      <c r="BN199" s="4">
        <v>1.04</v>
      </c>
      <c r="BO199" s="4">
        <v>0</v>
      </c>
      <c r="BP199" s="4">
        <v>-2.5000000000000001E-2</v>
      </c>
      <c r="BQ199" s="4">
        <v>5.0000000000000001E-3</v>
      </c>
      <c r="BS199" s="4">
        <v>0</v>
      </c>
      <c r="BT199" s="4">
        <v>5.0000000000000001E-3</v>
      </c>
      <c r="BU199" s="4">
        <v>0</v>
      </c>
      <c r="BV199" s="4">
        <v>0.45</v>
      </c>
      <c r="BX199">
        <v>0</v>
      </c>
      <c r="BY199">
        <v>0</v>
      </c>
      <c r="BZ199">
        <v>0</v>
      </c>
    </row>
    <row r="200" spans="3:78" x14ac:dyDescent="0.25">
      <c r="C200" s="173"/>
      <c r="G200" s="66">
        <f t="shared" si="5"/>
        <v>43160</v>
      </c>
      <c r="H200">
        <v>4.5075000000000003</v>
      </c>
      <c r="I200" s="7">
        <v>0.17</v>
      </c>
      <c r="J200" s="4">
        <v>6.2432965545770297E-2</v>
      </c>
      <c r="K200" s="4"/>
      <c r="L200" s="4"/>
      <c r="M200" s="14"/>
      <c r="N200" s="14"/>
      <c r="O200" s="4"/>
      <c r="P200" s="4"/>
      <c r="Q200" s="4"/>
      <c r="R200" s="4"/>
      <c r="S200" s="4"/>
      <c r="Z200" s="4">
        <v>0.5</v>
      </c>
      <c r="AA200" s="4">
        <v>0.19500000000000001</v>
      </c>
      <c r="AB200" s="4">
        <v>0.28999999999999998</v>
      </c>
      <c r="AC200" s="4">
        <v>0</v>
      </c>
      <c r="AD200" s="4">
        <v>-2.1499999999999998E-2</v>
      </c>
      <c r="AE200" s="4">
        <v>2.3E-2</v>
      </c>
      <c r="AF200" s="4">
        <v>8.0000000000000002E-3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O200" s="4">
        <v>0</v>
      </c>
      <c r="AP200" s="4">
        <v>0</v>
      </c>
      <c r="AQ200" s="4">
        <v>0.64</v>
      </c>
      <c r="AR200" s="4">
        <v>-1.7500000000000002E-2</v>
      </c>
      <c r="AS200" s="4">
        <v>0</v>
      </c>
      <c r="AT200" s="4">
        <v>-7.0000000000000007E-2</v>
      </c>
      <c r="AU200" s="4">
        <v>-0.13</v>
      </c>
      <c r="AV200" s="4">
        <v>0</v>
      </c>
      <c r="AW200" s="4">
        <v>-0.26</v>
      </c>
      <c r="AX200" s="4">
        <v>0</v>
      </c>
      <c r="AY200" s="4">
        <v>0.35</v>
      </c>
      <c r="AZ200" s="4">
        <v>0</v>
      </c>
      <c r="BA200" s="4">
        <v>-0.06</v>
      </c>
      <c r="BB200" s="4">
        <v>-0.06</v>
      </c>
      <c r="BC200" s="4">
        <v>0</v>
      </c>
      <c r="BE200" s="4">
        <v>0</v>
      </c>
      <c r="BF200" s="4">
        <v>0</v>
      </c>
      <c r="BH200" s="4">
        <v>-4.7500000000000001E-2</v>
      </c>
      <c r="BI200" s="4">
        <v>0</v>
      </c>
      <c r="BJ200" s="4">
        <v>0</v>
      </c>
      <c r="BN200" s="4">
        <v>0.54</v>
      </c>
      <c r="BO200" s="4">
        <v>0</v>
      </c>
      <c r="BP200" s="4">
        <v>-0.02</v>
      </c>
      <c r="BQ200" s="4">
        <v>5.0000000000000001E-3</v>
      </c>
      <c r="BS200" s="4">
        <v>0</v>
      </c>
      <c r="BT200" s="4">
        <v>5.0000000000000001E-3</v>
      </c>
      <c r="BU200" s="4">
        <v>0</v>
      </c>
      <c r="BV200" s="4">
        <v>0.1</v>
      </c>
      <c r="BX200">
        <v>0</v>
      </c>
      <c r="BY200">
        <v>0</v>
      </c>
      <c r="BZ200">
        <v>0</v>
      </c>
    </row>
    <row r="201" spans="3:78" x14ac:dyDescent="0.25">
      <c r="C201" s="173"/>
      <c r="G201" s="66">
        <f t="shared" si="5"/>
        <v>43191</v>
      </c>
      <c r="H201">
        <v>4.3224999999999998</v>
      </c>
      <c r="I201" s="7">
        <v>0.17</v>
      </c>
      <c r="J201" s="4">
        <v>6.2476793796817802E-2</v>
      </c>
      <c r="K201" s="4"/>
      <c r="L201" s="4"/>
      <c r="M201" s="14"/>
      <c r="N201" s="14"/>
      <c r="O201" s="4"/>
      <c r="P201" s="4"/>
      <c r="Q201" s="4"/>
      <c r="R201" s="4"/>
      <c r="S201" s="4"/>
      <c r="Z201" s="4">
        <v>0.5</v>
      </c>
      <c r="AA201" s="4">
        <v>0.14499999999999999</v>
      </c>
      <c r="AB201" s="4">
        <v>0.19500000000000001</v>
      </c>
      <c r="AC201" s="4">
        <v>0</v>
      </c>
      <c r="AD201" s="4">
        <v>-3.6499999999999998E-2</v>
      </c>
      <c r="AE201" s="4">
        <v>2.3E-2</v>
      </c>
      <c r="AF201" s="4">
        <v>8.0000000000000002E-3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O201" s="4">
        <v>0</v>
      </c>
      <c r="AP201" s="4">
        <v>0</v>
      </c>
      <c r="AQ201" s="4">
        <v>0.38</v>
      </c>
      <c r="AR201" s="4">
        <v>0.02</v>
      </c>
      <c r="AS201" s="4">
        <v>0</v>
      </c>
      <c r="AT201" s="4">
        <v>-7.0000000000000007E-2</v>
      </c>
      <c r="AU201" s="4">
        <v>-0.19500000000000001</v>
      </c>
      <c r="AV201" s="4">
        <v>0</v>
      </c>
      <c r="AW201" s="4">
        <v>-0.37</v>
      </c>
      <c r="AX201" s="4">
        <v>0</v>
      </c>
      <c r="AY201" s="4">
        <v>0.43</v>
      </c>
      <c r="AZ201" s="4">
        <v>0</v>
      </c>
      <c r="BA201" s="4">
        <v>-0.06</v>
      </c>
      <c r="BB201" s="4">
        <v>-0.06</v>
      </c>
      <c r="BC201" s="4">
        <v>0</v>
      </c>
      <c r="BE201" s="4">
        <v>0</v>
      </c>
      <c r="BF201" s="4">
        <v>0</v>
      </c>
      <c r="BH201" s="4">
        <v>-0.01</v>
      </c>
      <c r="BI201" s="4">
        <v>0</v>
      </c>
      <c r="BJ201" s="4">
        <v>0</v>
      </c>
      <c r="BN201" s="4">
        <v>0.36</v>
      </c>
      <c r="BO201" s="4">
        <v>0</v>
      </c>
      <c r="BP201" s="4">
        <v>-1.4999999999999999E-2</v>
      </c>
      <c r="BQ201" s="4">
        <v>5.0000000000000001E-3</v>
      </c>
      <c r="BS201" s="4">
        <v>0</v>
      </c>
      <c r="BT201" s="4">
        <v>5.0000000000000001E-3</v>
      </c>
      <c r="BU201" s="4">
        <v>0</v>
      </c>
      <c r="BV201" s="4">
        <v>0.02</v>
      </c>
      <c r="BX201">
        <v>0</v>
      </c>
      <c r="BY201">
        <v>0</v>
      </c>
      <c r="BZ201">
        <v>0</v>
      </c>
    </row>
    <row r="202" spans="3:78" x14ac:dyDescent="0.25">
      <c r="C202" s="173"/>
      <c r="G202" s="66">
        <f t="shared" si="5"/>
        <v>43221</v>
      </c>
      <c r="H202">
        <v>4.3174999999999999</v>
      </c>
      <c r="I202" s="7">
        <v>0.17</v>
      </c>
      <c r="J202" s="4">
        <v>6.2519208233922097E-2</v>
      </c>
      <c r="K202" s="4"/>
      <c r="L202" s="4"/>
      <c r="M202" s="14"/>
      <c r="N202" s="14"/>
      <c r="O202" s="4"/>
      <c r="P202" s="4"/>
      <c r="Q202" s="4"/>
      <c r="R202" s="4"/>
      <c r="S202" s="4"/>
      <c r="Z202" s="4">
        <v>0.5</v>
      </c>
      <c r="AA202" s="4">
        <v>0.125</v>
      </c>
      <c r="AB202" s="4">
        <v>0.13500000000000001</v>
      </c>
      <c r="AC202" s="4">
        <v>0</v>
      </c>
      <c r="AD202" s="4">
        <v>-3.6499999999999998E-2</v>
      </c>
      <c r="AE202" s="4">
        <v>2.5499999999999998E-2</v>
      </c>
      <c r="AF202" s="4">
        <v>1.0500000000000001E-2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O202" s="4">
        <v>0</v>
      </c>
      <c r="AP202" s="4">
        <v>0</v>
      </c>
      <c r="AQ202" s="4">
        <v>0.33</v>
      </c>
      <c r="AR202" s="4">
        <v>0.02</v>
      </c>
      <c r="AS202" s="4">
        <v>0</v>
      </c>
      <c r="AT202" s="4">
        <v>-7.0000000000000007E-2</v>
      </c>
      <c r="AU202" s="4">
        <v>-0.19500000000000001</v>
      </c>
      <c r="AV202" s="4">
        <v>0</v>
      </c>
      <c r="AW202" s="4">
        <v>-0.37</v>
      </c>
      <c r="AX202" s="4">
        <v>0</v>
      </c>
      <c r="AY202" s="4">
        <v>0.43</v>
      </c>
      <c r="AZ202" s="4">
        <v>0</v>
      </c>
      <c r="BA202" s="4">
        <v>-0.06</v>
      </c>
      <c r="BB202" s="4">
        <v>-0.06</v>
      </c>
      <c r="BC202" s="4">
        <v>0</v>
      </c>
      <c r="BE202" s="4">
        <v>0</v>
      </c>
      <c r="BF202" s="4">
        <v>0</v>
      </c>
      <c r="BH202" s="4">
        <v>-0.01</v>
      </c>
      <c r="BI202" s="4">
        <v>0</v>
      </c>
      <c r="BJ202" s="4">
        <v>0</v>
      </c>
      <c r="BN202" s="4">
        <v>0.32500000000000001</v>
      </c>
      <c r="BO202" s="4">
        <v>0</v>
      </c>
      <c r="BP202" s="4">
        <v>-1.4999999999999999E-2</v>
      </c>
      <c r="BQ202" s="4">
        <v>5.0000000000000001E-3</v>
      </c>
      <c r="BS202" s="4">
        <v>0</v>
      </c>
      <c r="BT202" s="4">
        <v>5.0000000000000001E-3</v>
      </c>
      <c r="BU202" s="4">
        <v>0</v>
      </c>
      <c r="BV202" s="4">
        <v>0.02</v>
      </c>
      <c r="BX202">
        <v>0</v>
      </c>
      <c r="BY202">
        <v>0</v>
      </c>
      <c r="BZ202">
        <v>0</v>
      </c>
    </row>
    <row r="203" spans="3:78" x14ac:dyDescent="0.25">
      <c r="C203" s="173"/>
      <c r="G203" s="66">
        <f t="shared" si="5"/>
        <v>43252</v>
      </c>
      <c r="H203">
        <v>4.3525</v>
      </c>
      <c r="I203" s="7">
        <v>0.17</v>
      </c>
      <c r="J203" s="4">
        <v>6.2563036486223703E-2</v>
      </c>
      <c r="K203" s="4"/>
      <c r="L203" s="4"/>
      <c r="M203" s="14"/>
      <c r="N203" s="14"/>
      <c r="O203" s="4"/>
      <c r="P203" s="4"/>
      <c r="Q203" s="4"/>
      <c r="R203" s="4"/>
      <c r="S203" s="4"/>
      <c r="Z203" s="4">
        <v>0.5</v>
      </c>
      <c r="AA203" s="4">
        <v>0.14499999999999999</v>
      </c>
      <c r="AB203" s="4">
        <v>0.16500000000000001</v>
      </c>
      <c r="AC203" s="4">
        <v>0</v>
      </c>
      <c r="AD203" s="4">
        <v>-3.4000000000000002E-2</v>
      </c>
      <c r="AE203" s="4">
        <v>2.5499999999999998E-2</v>
      </c>
      <c r="AF203" s="4">
        <v>1.0500000000000001E-2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O203" s="4">
        <v>0</v>
      </c>
      <c r="AP203" s="4">
        <v>0</v>
      </c>
      <c r="AQ203" s="4">
        <v>0.37</v>
      </c>
      <c r="AR203" s="4">
        <v>2.5000000000000001E-2</v>
      </c>
      <c r="AS203" s="4">
        <v>0</v>
      </c>
      <c r="AT203" s="4">
        <v>-7.0000000000000007E-2</v>
      </c>
      <c r="AU203" s="4">
        <v>-0.19500000000000001</v>
      </c>
      <c r="AV203" s="4">
        <v>0</v>
      </c>
      <c r="AW203" s="4">
        <v>-0.37</v>
      </c>
      <c r="AX203" s="4">
        <v>0</v>
      </c>
      <c r="AY203" s="4">
        <v>0.43</v>
      </c>
      <c r="AZ203" s="4">
        <v>0</v>
      </c>
      <c r="BA203" s="4">
        <v>-0.06</v>
      </c>
      <c r="BB203" s="4">
        <v>-0.06</v>
      </c>
      <c r="BC203" s="4">
        <v>0</v>
      </c>
      <c r="BE203" s="4">
        <v>0</v>
      </c>
      <c r="BF203" s="4">
        <v>0</v>
      </c>
      <c r="BH203" s="4">
        <v>-5.0000000000000001E-3</v>
      </c>
      <c r="BI203" s="4">
        <v>0</v>
      </c>
      <c r="BJ203" s="4">
        <v>0</v>
      </c>
      <c r="BN203" s="4">
        <v>0.33500000000000002</v>
      </c>
      <c r="BO203" s="4">
        <v>0</v>
      </c>
      <c r="BP203" s="4">
        <v>-1.4999999999999999E-2</v>
      </c>
      <c r="BQ203" s="4">
        <v>5.0000000000000001E-3</v>
      </c>
      <c r="BS203" s="4">
        <v>0</v>
      </c>
      <c r="BT203" s="4">
        <v>5.0000000000000001E-3</v>
      </c>
      <c r="BU203" s="4">
        <v>0</v>
      </c>
      <c r="BV203" s="4">
        <v>3.5000000000000003E-2</v>
      </c>
      <c r="BX203">
        <v>0</v>
      </c>
      <c r="BY203">
        <v>0</v>
      </c>
      <c r="BZ203">
        <v>0</v>
      </c>
    </row>
    <row r="204" spans="3:78" x14ac:dyDescent="0.25">
      <c r="C204" s="173"/>
      <c r="G204" s="66">
        <f t="shared" si="5"/>
        <v>43282</v>
      </c>
      <c r="H204">
        <v>4.3925000000000001</v>
      </c>
      <c r="I204" s="7">
        <v>0.17</v>
      </c>
      <c r="J204" s="4">
        <v>6.26054509245422E-2</v>
      </c>
      <c r="K204" s="4"/>
      <c r="L204" s="4"/>
      <c r="M204" s="14"/>
      <c r="N204" s="14"/>
      <c r="O204" s="4"/>
      <c r="P204" s="4"/>
      <c r="Q204" s="4"/>
      <c r="R204" s="4"/>
      <c r="S204" s="4"/>
      <c r="Z204" s="4">
        <v>0.5</v>
      </c>
      <c r="AA204" s="4">
        <v>0.15</v>
      </c>
      <c r="AB204" s="4">
        <v>0.20499999999999999</v>
      </c>
      <c r="AC204" s="4">
        <v>0</v>
      </c>
      <c r="AD204" s="4">
        <v>-3.4000000000000002E-2</v>
      </c>
      <c r="AE204" s="4">
        <v>2.5499999999999998E-2</v>
      </c>
      <c r="AF204" s="4">
        <v>1.0500000000000001E-2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O204" s="4">
        <v>0</v>
      </c>
      <c r="AP204" s="4">
        <v>0</v>
      </c>
      <c r="AQ204" s="4">
        <v>0.41</v>
      </c>
      <c r="AR204" s="4">
        <v>2.75E-2</v>
      </c>
      <c r="AS204" s="4">
        <v>0</v>
      </c>
      <c r="AT204" s="4">
        <v>-7.0000000000000007E-2</v>
      </c>
      <c r="AU204" s="4">
        <v>-0.19500000000000001</v>
      </c>
      <c r="AV204" s="4">
        <v>0</v>
      </c>
      <c r="AW204" s="4">
        <v>-0.37</v>
      </c>
      <c r="AX204" s="4">
        <v>0</v>
      </c>
      <c r="AY204" s="4">
        <v>0.43</v>
      </c>
      <c r="AZ204" s="4">
        <v>0</v>
      </c>
      <c r="BA204" s="4">
        <v>-0.06</v>
      </c>
      <c r="BB204" s="4">
        <v>-0.06</v>
      </c>
      <c r="BC204" s="4">
        <v>0</v>
      </c>
      <c r="BE204" s="4">
        <v>0</v>
      </c>
      <c r="BF204" s="4">
        <v>0</v>
      </c>
      <c r="BH204" s="4">
        <v>-2.5000000000000001E-3</v>
      </c>
      <c r="BI204" s="4">
        <v>0</v>
      </c>
      <c r="BJ204" s="4">
        <v>0</v>
      </c>
      <c r="BN204" s="4">
        <v>0.35</v>
      </c>
      <c r="BO204" s="4">
        <v>0</v>
      </c>
      <c r="BP204" s="4">
        <v>-0.01</v>
      </c>
      <c r="BQ204" s="4">
        <v>5.0000000000000001E-3</v>
      </c>
      <c r="BS204" s="4">
        <v>0</v>
      </c>
      <c r="BT204" s="4">
        <v>5.0000000000000001E-3</v>
      </c>
      <c r="BU204" s="4">
        <v>0</v>
      </c>
      <c r="BV204" s="4">
        <v>3.5000000000000003E-2</v>
      </c>
      <c r="BX204">
        <v>0</v>
      </c>
      <c r="BY204">
        <v>0</v>
      </c>
      <c r="BZ204">
        <v>0</v>
      </c>
    </row>
    <row r="205" spans="3:78" x14ac:dyDescent="0.25">
      <c r="C205" s="173"/>
      <c r="G205" s="66">
        <f t="shared" si="5"/>
        <v>43313</v>
      </c>
      <c r="H205">
        <v>4.4325000000000001</v>
      </c>
      <c r="I205" s="7">
        <v>0.17</v>
      </c>
      <c r="J205" s="4">
        <v>6.26492791780979E-2</v>
      </c>
      <c r="K205" s="4"/>
      <c r="L205" s="4"/>
      <c r="M205" s="14"/>
      <c r="N205" s="14"/>
      <c r="O205" s="4"/>
      <c r="P205" s="4"/>
      <c r="Q205" s="4"/>
      <c r="R205" s="4"/>
      <c r="S205" s="4"/>
      <c r="Z205" s="4">
        <v>0.5</v>
      </c>
      <c r="AA205" s="4">
        <v>0.15</v>
      </c>
      <c r="AB205" s="4">
        <v>0.20499999999999999</v>
      </c>
      <c r="AC205" s="4">
        <v>0</v>
      </c>
      <c r="AD205" s="4">
        <v>-3.4000000000000002E-2</v>
      </c>
      <c r="AE205" s="4">
        <v>2.0500000000000001E-2</v>
      </c>
      <c r="AF205" s="4">
        <v>5.4999999999999997E-3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O205" s="4">
        <v>0</v>
      </c>
      <c r="AP205" s="4">
        <v>0</v>
      </c>
      <c r="AQ205" s="4">
        <v>0.41</v>
      </c>
      <c r="AR205" s="4">
        <v>0.03</v>
      </c>
      <c r="AS205" s="4">
        <v>0</v>
      </c>
      <c r="AT205" s="4">
        <v>-7.0000000000000007E-2</v>
      </c>
      <c r="AU205" s="4">
        <v>-0.19500000000000001</v>
      </c>
      <c r="AV205" s="4">
        <v>0</v>
      </c>
      <c r="AW205" s="4">
        <v>-0.37</v>
      </c>
      <c r="AX205" s="4">
        <v>0</v>
      </c>
      <c r="AY205" s="4">
        <v>0.43</v>
      </c>
      <c r="AZ205" s="4">
        <v>0</v>
      </c>
      <c r="BA205" s="4">
        <v>-0.06</v>
      </c>
      <c r="BB205" s="4">
        <v>-0.06</v>
      </c>
      <c r="BC205" s="4">
        <v>0</v>
      </c>
      <c r="BE205" s="4">
        <v>0</v>
      </c>
      <c r="BF205" s="4">
        <v>0</v>
      </c>
      <c r="BH205" s="4">
        <v>0</v>
      </c>
      <c r="BI205" s="4">
        <v>0</v>
      </c>
      <c r="BJ205" s="4">
        <v>0</v>
      </c>
      <c r="BN205" s="4">
        <v>0.35</v>
      </c>
      <c r="BO205" s="4">
        <v>0</v>
      </c>
      <c r="BP205" s="4">
        <v>-0.01</v>
      </c>
      <c r="BQ205" s="4">
        <v>5.0000000000000001E-3</v>
      </c>
      <c r="BS205" s="4">
        <v>0</v>
      </c>
      <c r="BT205" s="4">
        <v>5.0000000000000001E-3</v>
      </c>
      <c r="BU205" s="4">
        <v>0</v>
      </c>
      <c r="BV205" s="4">
        <v>0.01</v>
      </c>
      <c r="BX205">
        <v>0</v>
      </c>
      <c r="BY205">
        <v>0</v>
      </c>
      <c r="BZ205">
        <v>0</v>
      </c>
    </row>
    <row r="206" spans="3:78" x14ac:dyDescent="0.25">
      <c r="C206" s="173"/>
      <c r="G206" s="66">
        <f t="shared" si="5"/>
        <v>43344</v>
      </c>
      <c r="H206">
        <v>4.4275000000000002</v>
      </c>
      <c r="I206" s="7">
        <v>0.17</v>
      </c>
      <c r="J206" s="4">
        <v>6.2693107432291395E-2</v>
      </c>
      <c r="K206" s="4"/>
      <c r="L206" s="4"/>
      <c r="M206" s="14"/>
      <c r="N206" s="14"/>
      <c r="O206" s="4"/>
      <c r="P206" s="4"/>
      <c r="Q206" s="4"/>
      <c r="R206" s="4"/>
      <c r="S206" s="4"/>
      <c r="Z206" s="4">
        <v>0.5</v>
      </c>
      <c r="AA206" s="4">
        <v>0.125</v>
      </c>
      <c r="AB206" s="4">
        <v>0.14499999999999999</v>
      </c>
      <c r="AC206" s="4">
        <v>0</v>
      </c>
      <c r="AD206" s="4">
        <v>-3.9E-2</v>
      </c>
      <c r="AE206" s="4">
        <v>2.0500000000000001E-2</v>
      </c>
      <c r="AF206" s="4">
        <v>5.4999999999999997E-3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O206" s="4">
        <v>0</v>
      </c>
      <c r="AP206" s="4">
        <v>0</v>
      </c>
      <c r="AQ206" s="4">
        <v>0.36</v>
      </c>
      <c r="AR206" s="4">
        <v>2.2499999999999999E-2</v>
      </c>
      <c r="AS206" s="4">
        <v>0</v>
      </c>
      <c r="AT206" s="4">
        <v>-7.0000000000000007E-2</v>
      </c>
      <c r="AU206" s="4">
        <v>-0.19500000000000001</v>
      </c>
      <c r="AV206" s="4">
        <v>0</v>
      </c>
      <c r="AW206" s="4">
        <v>-0.37</v>
      </c>
      <c r="AX206" s="4">
        <v>0</v>
      </c>
      <c r="AY206" s="4">
        <v>0.43</v>
      </c>
      <c r="AZ206" s="4">
        <v>0</v>
      </c>
      <c r="BA206" s="4">
        <v>-0.06</v>
      </c>
      <c r="BB206" s="4">
        <v>-0.06</v>
      </c>
      <c r="BC206" s="4">
        <v>0</v>
      </c>
      <c r="BE206" s="4">
        <v>0</v>
      </c>
      <c r="BF206" s="4">
        <v>0</v>
      </c>
      <c r="BH206" s="4">
        <v>-7.4999999999999997E-3</v>
      </c>
      <c r="BI206" s="4">
        <v>0</v>
      </c>
      <c r="BJ206" s="4">
        <v>0</v>
      </c>
      <c r="BN206" s="4">
        <v>0.315</v>
      </c>
      <c r="BO206" s="4">
        <v>0</v>
      </c>
      <c r="BP206" s="4">
        <v>-0.01</v>
      </c>
      <c r="BQ206" s="4">
        <v>5.0000000000000001E-3</v>
      </c>
      <c r="BS206" s="4">
        <v>0</v>
      </c>
      <c r="BT206" s="4">
        <v>5.0000000000000001E-3</v>
      </c>
      <c r="BU206" s="4">
        <v>0</v>
      </c>
      <c r="BV206" s="4">
        <v>0.01</v>
      </c>
      <c r="BX206">
        <v>0</v>
      </c>
      <c r="BY206">
        <v>0</v>
      </c>
      <c r="BZ206">
        <v>0</v>
      </c>
    </row>
    <row r="207" spans="3:78" x14ac:dyDescent="0.25">
      <c r="C207" s="173"/>
      <c r="G207" s="66">
        <f t="shared" si="5"/>
        <v>43374</v>
      </c>
      <c r="H207">
        <v>4.4524999999999997</v>
      </c>
      <c r="I207" s="7">
        <v>0.17</v>
      </c>
      <c r="J207" s="4">
        <v>6.27355218724404E-2</v>
      </c>
      <c r="K207" s="4"/>
      <c r="L207" s="4"/>
      <c r="M207" s="14"/>
      <c r="N207" s="14"/>
      <c r="O207" s="4"/>
      <c r="P207" s="4"/>
      <c r="Q207" s="4"/>
      <c r="R207" s="4"/>
      <c r="S207" s="4"/>
      <c r="Z207" s="4">
        <v>0.5</v>
      </c>
      <c r="AA207" s="4">
        <v>0.14499999999999999</v>
      </c>
      <c r="AB207" s="4">
        <v>0.17499999999999999</v>
      </c>
      <c r="AC207" s="4">
        <v>0</v>
      </c>
      <c r="AD207" s="4">
        <v>-3.9E-2</v>
      </c>
      <c r="AE207" s="4">
        <v>1.55E-2</v>
      </c>
      <c r="AF207" s="4">
        <v>5.0000000000000695E-4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O207" s="4">
        <v>0</v>
      </c>
      <c r="AP207" s="4">
        <v>0</v>
      </c>
      <c r="AQ207" s="4">
        <v>0.4</v>
      </c>
      <c r="AR207" s="4">
        <v>1.2500000000000001E-2</v>
      </c>
      <c r="AS207" s="4">
        <v>0</v>
      </c>
      <c r="AT207" s="4">
        <v>-7.0000000000000007E-2</v>
      </c>
      <c r="AU207" s="4">
        <v>-0.19500000000000001</v>
      </c>
      <c r="AV207" s="4">
        <v>0</v>
      </c>
      <c r="AW207" s="4">
        <v>-0.37</v>
      </c>
      <c r="AX207" s="4">
        <v>0</v>
      </c>
      <c r="AY207" s="4">
        <v>0.43</v>
      </c>
      <c r="AZ207" s="4">
        <v>0</v>
      </c>
      <c r="BA207" s="4">
        <v>-0.06</v>
      </c>
      <c r="BB207" s="4">
        <v>-0.06</v>
      </c>
      <c r="BC207" s="4">
        <v>0</v>
      </c>
      <c r="BE207" s="4">
        <v>0</v>
      </c>
      <c r="BF207" s="4">
        <v>0</v>
      </c>
      <c r="BH207" s="4">
        <v>-1.7500000000000002E-2</v>
      </c>
      <c r="BI207" s="4">
        <v>0</v>
      </c>
      <c r="BJ207" s="4">
        <v>0</v>
      </c>
      <c r="BN207" s="4">
        <v>0.36</v>
      </c>
      <c r="BO207" s="4">
        <v>0</v>
      </c>
      <c r="BP207" s="4">
        <v>-1.4999999999999999E-2</v>
      </c>
      <c r="BQ207" s="4">
        <v>5.0000000000000001E-3</v>
      </c>
      <c r="BS207" s="4">
        <v>0</v>
      </c>
      <c r="BT207" s="4">
        <v>5.0000000000000001E-3</v>
      </c>
      <c r="BU207" s="4">
        <v>0</v>
      </c>
      <c r="BV207" s="4">
        <v>0.01</v>
      </c>
      <c r="BX207">
        <v>0</v>
      </c>
      <c r="BY207">
        <v>0</v>
      </c>
      <c r="BZ207">
        <v>0</v>
      </c>
    </row>
    <row r="208" spans="3:78" x14ac:dyDescent="0.25">
      <c r="C208" s="173"/>
      <c r="G208" s="66">
        <f t="shared" si="5"/>
        <v>43405</v>
      </c>
      <c r="H208">
        <v>4.6044999999999998</v>
      </c>
      <c r="I208" s="7">
        <v>0.17</v>
      </c>
      <c r="J208" s="4">
        <v>6.2779350127888406E-2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0.5</v>
      </c>
      <c r="AA208" s="4">
        <v>0.19500000000000001</v>
      </c>
      <c r="AB208" s="4">
        <v>0.21</v>
      </c>
      <c r="AC208" s="4">
        <v>0</v>
      </c>
      <c r="AD208" s="4">
        <v>-0.02</v>
      </c>
      <c r="AE208" s="4">
        <v>1.6500000000000001E-2</v>
      </c>
      <c r="AF208" s="4">
        <v>1.5E-3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0.65</v>
      </c>
      <c r="AR208" s="4">
        <v>-2.2499999999999999E-2</v>
      </c>
      <c r="AS208" s="4">
        <v>0</v>
      </c>
      <c r="AT208" s="4">
        <v>-7.0000000000000007E-2</v>
      </c>
      <c r="AU208" s="4">
        <v>-0.13</v>
      </c>
      <c r="AV208" s="4">
        <v>0</v>
      </c>
      <c r="AW208" s="4">
        <v>-0.26</v>
      </c>
      <c r="AX208" s="4">
        <v>0</v>
      </c>
      <c r="AY208" s="4">
        <v>0.35</v>
      </c>
      <c r="AZ208" s="4">
        <v>0</v>
      </c>
      <c r="BA208" s="4">
        <v>-0.06</v>
      </c>
      <c r="BB208" s="4">
        <v>-0.06</v>
      </c>
      <c r="BC208" s="4">
        <v>0</v>
      </c>
      <c r="BE208" s="4">
        <v>0</v>
      </c>
      <c r="BF208" s="4">
        <v>0</v>
      </c>
      <c r="BH208" s="4">
        <v>-5.2499999999999998E-2</v>
      </c>
      <c r="BI208" s="4">
        <v>0</v>
      </c>
      <c r="BJ208" s="4">
        <v>0</v>
      </c>
      <c r="BN208" s="4">
        <v>0.46</v>
      </c>
      <c r="BO208" s="4">
        <v>0</v>
      </c>
      <c r="BP208" s="4">
        <v>-0.02</v>
      </c>
      <c r="BQ208" s="4">
        <v>5.0000000000000001E-3</v>
      </c>
      <c r="BS208" s="4">
        <v>0</v>
      </c>
      <c r="BT208" s="4">
        <v>5.0000000000000001E-3</v>
      </c>
      <c r="BU208" s="4">
        <v>0</v>
      </c>
      <c r="BV208" s="4">
        <v>5.5E-2</v>
      </c>
      <c r="BX208">
        <v>0</v>
      </c>
      <c r="BY208">
        <v>0</v>
      </c>
      <c r="BZ208">
        <v>0</v>
      </c>
    </row>
    <row r="209" spans="3:78" x14ac:dyDescent="0.25">
      <c r="C209" s="173"/>
      <c r="G209" s="66">
        <f t="shared" si="5"/>
        <v>43435</v>
      </c>
      <c r="H209">
        <v>4.7474999999999996</v>
      </c>
      <c r="I209" s="7">
        <v>0.17</v>
      </c>
      <c r="J209" s="4">
        <v>6.2821764569250996E-2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0.5</v>
      </c>
      <c r="AA209" s="4">
        <v>0.215</v>
      </c>
      <c r="AB209" s="4">
        <v>0.28999999999999998</v>
      </c>
      <c r="AC209" s="4">
        <v>0</v>
      </c>
      <c r="AD209" s="4">
        <v>-0.02</v>
      </c>
      <c r="AE209" s="4">
        <v>1.6500000000000001E-2</v>
      </c>
      <c r="AF209" s="4">
        <v>1.5E-3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0.98</v>
      </c>
      <c r="AR209" s="4">
        <v>-4.4999999999999998E-2</v>
      </c>
      <c r="AS209" s="4">
        <v>0</v>
      </c>
      <c r="AT209" s="4">
        <v>-7.0000000000000007E-2</v>
      </c>
      <c r="AU209" s="4">
        <v>-0.13</v>
      </c>
      <c r="AV209" s="4">
        <v>0</v>
      </c>
      <c r="AW209" s="4">
        <v>-0.26</v>
      </c>
      <c r="AX209" s="4">
        <v>0</v>
      </c>
      <c r="AY209" s="4">
        <v>0.35</v>
      </c>
      <c r="AZ209" s="4">
        <v>0</v>
      </c>
      <c r="BA209" s="4">
        <v>-0.06</v>
      </c>
      <c r="BB209" s="4">
        <v>-0.06</v>
      </c>
      <c r="BC209" s="4">
        <v>0</v>
      </c>
      <c r="BE209" s="4">
        <v>0</v>
      </c>
      <c r="BF209" s="4">
        <v>0</v>
      </c>
      <c r="BH209" s="4">
        <v>-7.4999999999999997E-2</v>
      </c>
      <c r="BI209" s="4">
        <v>0</v>
      </c>
      <c r="BJ209" s="4">
        <v>0</v>
      </c>
      <c r="BN209" s="4">
        <v>0.77</v>
      </c>
      <c r="BO209" s="4">
        <v>0</v>
      </c>
      <c r="BP209" s="4">
        <v>-2.5000000000000001E-2</v>
      </c>
      <c r="BQ209" s="4">
        <v>5.0000000000000001E-3</v>
      </c>
      <c r="BS209" s="4">
        <v>0</v>
      </c>
      <c r="BT209" s="4">
        <v>5.0000000000000001E-3</v>
      </c>
      <c r="BU209" s="4">
        <v>0</v>
      </c>
      <c r="BV209" s="4">
        <v>0.25</v>
      </c>
      <c r="BX209">
        <v>0</v>
      </c>
      <c r="BY209">
        <v>0</v>
      </c>
      <c r="BZ209">
        <v>0</v>
      </c>
    </row>
    <row r="210" spans="3:78" x14ac:dyDescent="0.25">
      <c r="C210" s="173"/>
      <c r="G210" s="66">
        <f t="shared" si="5"/>
        <v>43466</v>
      </c>
      <c r="H210">
        <v>4.8075000000000001</v>
      </c>
      <c r="I210" s="7">
        <v>0.17</v>
      </c>
      <c r="J210" s="4">
        <v>6.2865592825953207E-2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0.5</v>
      </c>
      <c r="AA210" s="4">
        <v>0.23499999999999999</v>
      </c>
      <c r="AB210" s="4">
        <v>0.34</v>
      </c>
      <c r="AC210" s="4">
        <v>0</v>
      </c>
      <c r="AD210" s="4">
        <v>-0.02</v>
      </c>
      <c r="AE210" s="4">
        <v>1.6500000000000001E-2</v>
      </c>
      <c r="AF210" s="4">
        <v>1.5E-3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1.6</v>
      </c>
      <c r="AR210" s="4">
        <v>-4.7500000000000001E-2</v>
      </c>
      <c r="AS210" s="4">
        <v>0</v>
      </c>
      <c r="AT210" s="4">
        <v>-7.0000000000000007E-2</v>
      </c>
      <c r="AU210" s="4">
        <v>-0.13</v>
      </c>
      <c r="AV210" s="4">
        <v>0</v>
      </c>
      <c r="AW210" s="4">
        <v>-0.26</v>
      </c>
      <c r="AX210" s="4">
        <v>0</v>
      </c>
      <c r="AY210" s="4">
        <v>0.35</v>
      </c>
      <c r="AZ210" s="4">
        <v>0</v>
      </c>
      <c r="BA210" s="4">
        <v>-0.06</v>
      </c>
      <c r="BB210" s="4">
        <v>-0.06</v>
      </c>
      <c r="BC210" s="4">
        <v>0</v>
      </c>
      <c r="BE210" s="4">
        <v>0</v>
      </c>
      <c r="BF210" s="4">
        <v>0</v>
      </c>
      <c r="BH210" s="4">
        <v>-7.7499999999999999E-2</v>
      </c>
      <c r="BI210" s="4">
        <v>0</v>
      </c>
      <c r="BJ210" s="4">
        <v>0</v>
      </c>
      <c r="BN210" s="4">
        <v>1.04</v>
      </c>
      <c r="BO210" s="4">
        <v>0</v>
      </c>
      <c r="BP210" s="4">
        <v>-2.5000000000000001E-2</v>
      </c>
      <c r="BQ210" s="4">
        <v>5.0000000000000001E-3</v>
      </c>
      <c r="BS210" s="4">
        <v>0</v>
      </c>
      <c r="BT210" s="4">
        <v>5.0000000000000001E-3</v>
      </c>
      <c r="BU210" s="4">
        <v>0</v>
      </c>
      <c r="BV210" s="4">
        <v>0.45</v>
      </c>
      <c r="BX210">
        <v>0</v>
      </c>
      <c r="BY210">
        <v>0</v>
      </c>
      <c r="BZ210">
        <v>0</v>
      </c>
    </row>
    <row r="211" spans="3:78" x14ac:dyDescent="0.25">
      <c r="C211" s="173"/>
      <c r="G211" s="66">
        <f t="shared" si="5"/>
        <v>43497</v>
      </c>
      <c r="H211">
        <v>4.7225000000000001</v>
      </c>
      <c r="I211" s="7">
        <v>0.17</v>
      </c>
      <c r="J211" s="4">
        <v>6.2909421083292602E-2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0.5</v>
      </c>
      <c r="AA211" s="4">
        <v>0.23499999999999999</v>
      </c>
      <c r="AB211" s="4">
        <v>0.34</v>
      </c>
      <c r="AC211" s="4">
        <v>0</v>
      </c>
      <c r="AD211" s="4">
        <v>-0.02</v>
      </c>
      <c r="AE211" s="4">
        <v>1.6500000000000001E-2</v>
      </c>
      <c r="AF211" s="4">
        <v>1.5E-3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1.6</v>
      </c>
      <c r="AR211" s="4">
        <v>-0.03</v>
      </c>
      <c r="AS211" s="4">
        <v>0</v>
      </c>
      <c r="AT211" s="4">
        <v>-7.0000000000000007E-2</v>
      </c>
      <c r="AU211" s="4">
        <v>-0.13</v>
      </c>
      <c r="AV211" s="4">
        <v>0</v>
      </c>
      <c r="AW211" s="4">
        <v>-0.26</v>
      </c>
      <c r="AX211" s="4">
        <v>0</v>
      </c>
      <c r="AY211" s="4">
        <v>0.35</v>
      </c>
      <c r="AZ211" s="4">
        <v>0</v>
      </c>
      <c r="BA211" s="4">
        <v>-0.06</v>
      </c>
      <c r="BB211" s="4">
        <v>-0.06</v>
      </c>
      <c r="BC211" s="4">
        <v>0</v>
      </c>
      <c r="BE211" s="4">
        <v>0</v>
      </c>
      <c r="BF211" s="4">
        <v>0</v>
      </c>
      <c r="BH211" s="4">
        <v>-0.06</v>
      </c>
      <c r="BI211" s="4">
        <v>0</v>
      </c>
      <c r="BJ211" s="4">
        <v>0</v>
      </c>
      <c r="BN211" s="4">
        <v>1.04</v>
      </c>
      <c r="BO211" s="4">
        <v>0</v>
      </c>
      <c r="BP211" s="4">
        <v>-2.5000000000000001E-2</v>
      </c>
      <c r="BQ211" s="4">
        <v>5.0000000000000001E-3</v>
      </c>
      <c r="BS211" s="4">
        <v>0</v>
      </c>
      <c r="BT211" s="4">
        <v>0</v>
      </c>
      <c r="BU211" s="4">
        <v>0</v>
      </c>
      <c r="BV211" s="4">
        <v>0.45</v>
      </c>
      <c r="BX211">
        <v>0</v>
      </c>
      <c r="BY211">
        <v>0</v>
      </c>
      <c r="BZ211">
        <v>0</v>
      </c>
    </row>
    <row r="212" spans="3:78" x14ac:dyDescent="0.25">
      <c r="C212" s="173"/>
      <c r="G212" s="66">
        <f t="shared" si="5"/>
        <v>43525</v>
      </c>
      <c r="H212">
        <v>4.5925000000000002</v>
      </c>
      <c r="I212" s="7">
        <v>0.17</v>
      </c>
      <c r="J212" s="4">
        <v>6.2949007896920997E-2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0.5</v>
      </c>
      <c r="AA212" s="4">
        <v>0.19500000000000001</v>
      </c>
      <c r="AB212" s="4">
        <v>0.28999999999999998</v>
      </c>
      <c r="AC212" s="4">
        <v>0</v>
      </c>
      <c r="AD212" s="4">
        <v>-0.02</v>
      </c>
      <c r="AE212" s="4">
        <v>2.4E-2</v>
      </c>
      <c r="AF212" s="4">
        <v>8.9999999999999993E-3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0.64</v>
      </c>
      <c r="AR212" s="4">
        <v>-1.7500000000000002E-2</v>
      </c>
      <c r="AS212" s="4">
        <v>0</v>
      </c>
      <c r="AT212" s="4">
        <v>-7.0000000000000007E-2</v>
      </c>
      <c r="AU212" s="4">
        <v>-0.13</v>
      </c>
      <c r="AV212" s="4">
        <v>0</v>
      </c>
      <c r="AW212" s="4">
        <v>-0.26</v>
      </c>
      <c r="AX212" s="4">
        <v>0</v>
      </c>
      <c r="AY212" s="4">
        <v>0.35</v>
      </c>
      <c r="AZ212" s="4">
        <v>0</v>
      </c>
      <c r="BA212" s="4">
        <v>-0.06</v>
      </c>
      <c r="BB212" s="4">
        <v>-0.06</v>
      </c>
      <c r="BC212" s="4">
        <v>0</v>
      </c>
      <c r="BE212" s="4">
        <v>0</v>
      </c>
      <c r="BF212" s="4">
        <v>0</v>
      </c>
      <c r="BH212" s="4">
        <v>-4.7500000000000001E-2</v>
      </c>
      <c r="BI212" s="4">
        <v>0</v>
      </c>
      <c r="BJ212" s="4">
        <v>0</v>
      </c>
      <c r="BN212" s="4">
        <v>0.54</v>
      </c>
      <c r="BO212" s="4">
        <v>0</v>
      </c>
      <c r="BP212" s="4">
        <v>-0.02</v>
      </c>
      <c r="BQ212" s="4">
        <v>5.0000000000000001E-3</v>
      </c>
      <c r="BS212" s="4">
        <v>0</v>
      </c>
      <c r="BT212" s="4">
        <v>0</v>
      </c>
      <c r="BU212" s="4">
        <v>0</v>
      </c>
      <c r="BV212" s="4">
        <v>0.1</v>
      </c>
      <c r="BX212">
        <v>0</v>
      </c>
      <c r="BY212">
        <v>0</v>
      </c>
      <c r="BZ212">
        <v>0</v>
      </c>
    </row>
    <row r="213" spans="3:78" x14ac:dyDescent="0.25">
      <c r="C213" s="173"/>
      <c r="G213" s="66">
        <f t="shared" si="5"/>
        <v>43556</v>
      </c>
      <c r="H213">
        <v>4.4074999999999998</v>
      </c>
      <c r="I213" s="7">
        <v>0.17</v>
      </c>
      <c r="J213" s="4">
        <v>6.29928361554737E-2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0.5</v>
      </c>
      <c r="AA213" s="4">
        <v>0.14499999999999999</v>
      </c>
      <c r="AB213" s="4">
        <v>0.19500000000000001</v>
      </c>
      <c r="AC213" s="4">
        <v>0</v>
      </c>
      <c r="AD213" s="4">
        <v>-3.5000000000000003E-2</v>
      </c>
      <c r="AE213" s="4">
        <v>2.4E-2</v>
      </c>
      <c r="AF213" s="4">
        <v>8.9999999999999993E-3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0.38</v>
      </c>
      <c r="AR213" s="4">
        <v>0.02</v>
      </c>
      <c r="AS213" s="4">
        <v>0</v>
      </c>
      <c r="AT213" s="4">
        <v>-7.0000000000000007E-2</v>
      </c>
      <c r="AU213" s="4">
        <v>-0.19500000000000001</v>
      </c>
      <c r="AV213" s="4">
        <v>0</v>
      </c>
      <c r="AW213" s="4">
        <v>-0.37</v>
      </c>
      <c r="AX213" s="4">
        <v>0</v>
      </c>
      <c r="AY213" s="4">
        <v>0.43</v>
      </c>
      <c r="AZ213" s="4">
        <v>0</v>
      </c>
      <c r="BA213" s="4">
        <v>-0.06</v>
      </c>
      <c r="BB213" s="4">
        <v>-0.06</v>
      </c>
      <c r="BC213" s="4">
        <v>0</v>
      </c>
      <c r="BE213" s="4">
        <v>0</v>
      </c>
      <c r="BF213" s="4">
        <v>0</v>
      </c>
      <c r="BH213" s="4">
        <v>-0.01</v>
      </c>
      <c r="BI213" s="4">
        <v>0</v>
      </c>
      <c r="BJ213" s="4">
        <v>0</v>
      </c>
      <c r="BN213" s="4">
        <v>0.36</v>
      </c>
      <c r="BO213" s="4">
        <v>0</v>
      </c>
      <c r="BP213" s="4">
        <v>-1.4999999999999999E-2</v>
      </c>
      <c r="BQ213" s="4">
        <v>5.0000000000000001E-3</v>
      </c>
      <c r="BS213" s="4">
        <v>0</v>
      </c>
      <c r="BT213" s="4">
        <v>0</v>
      </c>
      <c r="BU213" s="4">
        <v>0</v>
      </c>
      <c r="BV213" s="4">
        <v>0.02</v>
      </c>
      <c r="BX213">
        <v>0</v>
      </c>
      <c r="BY213">
        <v>0</v>
      </c>
      <c r="BZ213">
        <v>0</v>
      </c>
    </row>
    <row r="214" spans="3:78" x14ac:dyDescent="0.25">
      <c r="C214" s="173"/>
      <c r="G214" s="66">
        <f t="shared" si="5"/>
        <v>43586</v>
      </c>
      <c r="H214">
        <v>4.4024999999999999</v>
      </c>
      <c r="I214" s="7">
        <v>0.17</v>
      </c>
      <c r="J214" s="4">
        <v>6.3035250599840595E-2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0.5</v>
      </c>
      <c r="AA214" s="4">
        <v>0.125</v>
      </c>
      <c r="AB214" s="4">
        <v>0.13500000000000001</v>
      </c>
      <c r="AC214" s="4">
        <v>0</v>
      </c>
      <c r="AD214" s="4">
        <v>-3.5000000000000003E-2</v>
      </c>
      <c r="AE214" s="4">
        <v>2.6499999999999999E-2</v>
      </c>
      <c r="AF214" s="4">
        <v>1.15E-2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0.33</v>
      </c>
      <c r="AR214" s="4">
        <v>0.02</v>
      </c>
      <c r="AS214" s="4">
        <v>0</v>
      </c>
      <c r="AT214" s="4">
        <v>-7.0000000000000007E-2</v>
      </c>
      <c r="AU214" s="4">
        <v>-0.19500000000000001</v>
      </c>
      <c r="AV214" s="4">
        <v>0</v>
      </c>
      <c r="AW214" s="4">
        <v>-0.37</v>
      </c>
      <c r="AX214" s="4">
        <v>0</v>
      </c>
      <c r="AY214" s="4">
        <v>0.43</v>
      </c>
      <c r="AZ214" s="4">
        <v>0</v>
      </c>
      <c r="BA214" s="4">
        <v>-0.06</v>
      </c>
      <c r="BB214" s="4">
        <v>-0.06</v>
      </c>
      <c r="BC214" s="4">
        <v>0</v>
      </c>
      <c r="BE214" s="4">
        <v>0</v>
      </c>
      <c r="BF214" s="4">
        <v>0</v>
      </c>
      <c r="BH214" s="4">
        <v>-0.01</v>
      </c>
      <c r="BI214" s="4">
        <v>0</v>
      </c>
      <c r="BJ214" s="4">
        <v>0</v>
      </c>
      <c r="BN214" s="4">
        <v>0.32500000000000001</v>
      </c>
      <c r="BO214" s="4">
        <v>0</v>
      </c>
      <c r="BP214" s="4">
        <v>-1.4999999999999999E-2</v>
      </c>
      <c r="BQ214" s="4">
        <v>5.0000000000000001E-3</v>
      </c>
      <c r="BS214" s="4">
        <v>0</v>
      </c>
      <c r="BT214" s="4">
        <v>0</v>
      </c>
      <c r="BU214" s="4">
        <v>0</v>
      </c>
      <c r="BV214" s="4">
        <v>0.02</v>
      </c>
      <c r="BX214">
        <v>0</v>
      </c>
      <c r="BY214">
        <v>0</v>
      </c>
      <c r="BZ214">
        <v>0</v>
      </c>
    </row>
    <row r="215" spans="3:78" x14ac:dyDescent="0.25">
      <c r="C215" s="173"/>
      <c r="G215" s="66">
        <f t="shared" si="5"/>
        <v>43617</v>
      </c>
      <c r="H215">
        <v>4.4375</v>
      </c>
      <c r="I215" s="7">
        <v>0.17</v>
      </c>
      <c r="J215" s="4">
        <v>6.3079078859646906E-2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0.5</v>
      </c>
      <c r="AA215" s="4">
        <v>0.14499999999999999</v>
      </c>
      <c r="AB215" s="4">
        <v>0.16500000000000001</v>
      </c>
      <c r="AC215" s="4">
        <v>0</v>
      </c>
      <c r="AD215" s="4">
        <v>-3.2500000000000001E-2</v>
      </c>
      <c r="AE215" s="4">
        <v>2.6499999999999999E-2</v>
      </c>
      <c r="AF215" s="4">
        <v>1.15E-2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0.37</v>
      </c>
      <c r="AR215" s="4">
        <v>2.5000000000000001E-2</v>
      </c>
      <c r="AS215" s="4">
        <v>0</v>
      </c>
      <c r="AT215" s="4">
        <v>-7.0000000000000007E-2</v>
      </c>
      <c r="AU215" s="4">
        <v>-0.19500000000000001</v>
      </c>
      <c r="AV215" s="4">
        <v>0</v>
      </c>
      <c r="AW215" s="4">
        <v>-0.37</v>
      </c>
      <c r="AX215" s="4">
        <v>0</v>
      </c>
      <c r="AY215" s="4">
        <v>0.43</v>
      </c>
      <c r="AZ215" s="4">
        <v>0</v>
      </c>
      <c r="BA215" s="4">
        <v>-0.06</v>
      </c>
      <c r="BB215" s="4">
        <v>-0.06</v>
      </c>
      <c r="BC215" s="4">
        <v>0</v>
      </c>
      <c r="BE215" s="4">
        <v>0</v>
      </c>
      <c r="BF215" s="4">
        <v>0</v>
      </c>
      <c r="BH215" s="4">
        <v>-5.0000000000000001E-3</v>
      </c>
      <c r="BI215" s="4">
        <v>0</v>
      </c>
      <c r="BJ215" s="4">
        <v>0</v>
      </c>
      <c r="BN215" s="4">
        <v>0.33500000000000002</v>
      </c>
      <c r="BO215" s="4">
        <v>0</v>
      </c>
      <c r="BP215" s="4">
        <v>-1.4999999999999999E-2</v>
      </c>
      <c r="BQ215" s="4">
        <v>5.0000000000000001E-3</v>
      </c>
      <c r="BS215" s="4">
        <v>0</v>
      </c>
      <c r="BT215" s="4">
        <v>0</v>
      </c>
      <c r="BU215" s="4">
        <v>0</v>
      </c>
      <c r="BV215" s="4">
        <v>3.5000000000000003E-2</v>
      </c>
      <c r="BX215">
        <v>0</v>
      </c>
      <c r="BY215">
        <v>0</v>
      </c>
      <c r="BZ215">
        <v>0</v>
      </c>
    </row>
    <row r="216" spans="3:78" x14ac:dyDescent="0.25">
      <c r="C216" s="173"/>
      <c r="G216" s="66">
        <f t="shared" si="5"/>
        <v>43647</v>
      </c>
      <c r="H216">
        <v>4.4775</v>
      </c>
      <c r="I216" s="7">
        <v>0.17</v>
      </c>
      <c r="J216" s="4">
        <v>6.3121493305227497E-2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0.5</v>
      </c>
      <c r="AA216" s="4">
        <v>0.15</v>
      </c>
      <c r="AB216" s="4">
        <v>0.20499999999999999</v>
      </c>
      <c r="AC216" s="4">
        <v>0</v>
      </c>
      <c r="AD216" s="4">
        <v>-3.2500000000000001E-2</v>
      </c>
      <c r="AE216" s="4">
        <v>2.6499999999999999E-2</v>
      </c>
      <c r="AF216" s="4">
        <v>1.15E-2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0.41</v>
      </c>
      <c r="AR216" s="4">
        <v>2.75E-2</v>
      </c>
      <c r="AS216" s="4">
        <v>0</v>
      </c>
      <c r="AT216" s="4">
        <v>-7.0000000000000007E-2</v>
      </c>
      <c r="AU216" s="4">
        <v>-0.19500000000000001</v>
      </c>
      <c r="AV216" s="4">
        <v>0</v>
      </c>
      <c r="AW216" s="4">
        <v>-0.37</v>
      </c>
      <c r="AX216" s="4">
        <v>0</v>
      </c>
      <c r="AY216" s="4">
        <v>0.43</v>
      </c>
      <c r="AZ216" s="4">
        <v>0</v>
      </c>
      <c r="BA216" s="4">
        <v>-0.06</v>
      </c>
      <c r="BB216" s="4">
        <v>-0.06</v>
      </c>
      <c r="BC216" s="4">
        <v>0</v>
      </c>
      <c r="BE216" s="4">
        <v>0</v>
      </c>
      <c r="BF216" s="4">
        <v>0</v>
      </c>
      <c r="BH216" s="4">
        <v>-2.5000000000000001E-3</v>
      </c>
      <c r="BI216" s="4">
        <v>0</v>
      </c>
      <c r="BJ216" s="4">
        <v>0</v>
      </c>
      <c r="BN216" s="4">
        <v>0.35</v>
      </c>
      <c r="BO216" s="4">
        <v>0</v>
      </c>
      <c r="BP216" s="4">
        <v>-0.01</v>
      </c>
      <c r="BQ216" s="4">
        <v>5.0000000000000001E-3</v>
      </c>
      <c r="BS216" s="4">
        <v>0</v>
      </c>
      <c r="BT216" s="4">
        <v>0</v>
      </c>
      <c r="BU216" s="4">
        <v>0</v>
      </c>
      <c r="BV216" s="4">
        <v>3.5000000000000003E-2</v>
      </c>
      <c r="BX216">
        <v>0</v>
      </c>
      <c r="BY216">
        <v>0</v>
      </c>
      <c r="BZ216">
        <v>0</v>
      </c>
    </row>
    <row r="217" spans="3:78" x14ac:dyDescent="0.25">
      <c r="G217" s="66">
        <f t="shared" si="5"/>
        <v>43678</v>
      </c>
      <c r="H217">
        <v>4.5175000000000001</v>
      </c>
      <c r="I217" s="7">
        <v>0.17</v>
      </c>
      <c r="J217" s="7">
        <v>6.3165321566288402E-2</v>
      </c>
      <c r="S217" s="4"/>
      <c r="Z217" s="14">
        <v>0.5</v>
      </c>
      <c r="AA217" s="14">
        <v>0.15</v>
      </c>
      <c r="AB217" s="4">
        <v>0.20499999999999999</v>
      </c>
      <c r="AC217" s="4">
        <v>0</v>
      </c>
      <c r="AD217" s="4">
        <v>-3.2500000000000001E-2</v>
      </c>
      <c r="AE217" s="4">
        <v>2.1499999999999998E-2</v>
      </c>
      <c r="AF217" s="4">
        <v>6.4999999999999997E-3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0.41</v>
      </c>
      <c r="AR217" s="4">
        <v>0.03</v>
      </c>
      <c r="AS217" s="4">
        <v>0</v>
      </c>
      <c r="AT217" s="4">
        <v>-7.0000000000000007E-2</v>
      </c>
      <c r="AU217" s="4">
        <v>-0.19500000000000001</v>
      </c>
      <c r="AV217" s="4">
        <v>0</v>
      </c>
      <c r="AW217" s="4">
        <v>-0.37</v>
      </c>
      <c r="AX217" s="4">
        <v>0</v>
      </c>
      <c r="AY217" s="4">
        <v>0.43</v>
      </c>
      <c r="AZ217" s="4">
        <v>0</v>
      </c>
      <c r="BA217" s="4">
        <v>-0.06</v>
      </c>
      <c r="BB217" s="4">
        <v>-0.06</v>
      </c>
      <c r="BC217" s="4">
        <v>0</v>
      </c>
      <c r="BE217" s="4">
        <v>0</v>
      </c>
      <c r="BF217" s="4">
        <v>0</v>
      </c>
      <c r="BH217" s="4">
        <v>0</v>
      </c>
      <c r="BI217" s="4">
        <v>0</v>
      </c>
      <c r="BJ217" s="4">
        <v>0</v>
      </c>
      <c r="BN217" s="4">
        <v>0.35</v>
      </c>
      <c r="BO217" s="4">
        <v>0</v>
      </c>
      <c r="BP217" s="4">
        <v>-0.01</v>
      </c>
      <c r="BQ217" s="4">
        <v>5.0000000000000001E-3</v>
      </c>
      <c r="BS217" s="4">
        <v>0</v>
      </c>
      <c r="BT217" s="4">
        <v>0</v>
      </c>
      <c r="BU217" s="4">
        <v>0</v>
      </c>
      <c r="BV217" s="4">
        <v>0.01</v>
      </c>
      <c r="BX217">
        <v>0</v>
      </c>
      <c r="BY217">
        <v>0</v>
      </c>
      <c r="BZ217">
        <v>0</v>
      </c>
    </row>
    <row r="218" spans="3:78" x14ac:dyDescent="0.25">
      <c r="G218" s="66">
        <f t="shared" si="5"/>
        <v>43709</v>
      </c>
      <c r="H218">
        <v>4.5125000000000002</v>
      </c>
      <c r="I218" s="7">
        <v>0.17</v>
      </c>
      <c r="J218" s="7">
        <v>6.3209149827985603E-2</v>
      </c>
      <c r="S218" s="4"/>
      <c r="Z218" s="14">
        <v>0.5</v>
      </c>
      <c r="AA218" s="14">
        <v>0.125</v>
      </c>
      <c r="AB218" s="4">
        <v>0.14499999999999999</v>
      </c>
      <c r="AC218" s="4">
        <v>0</v>
      </c>
      <c r="AD218" s="4">
        <v>-3.7499999999999999E-2</v>
      </c>
      <c r="AE218" s="4">
        <v>2.1499999999999998E-2</v>
      </c>
      <c r="AF218" s="4">
        <v>6.4999999999999997E-3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0.36</v>
      </c>
      <c r="AR218" s="4">
        <v>2.2499999999999999E-2</v>
      </c>
      <c r="AS218" s="4">
        <v>0</v>
      </c>
      <c r="AT218" s="4">
        <v>-7.0000000000000007E-2</v>
      </c>
      <c r="AU218" s="4">
        <v>-0.19500000000000001</v>
      </c>
      <c r="AV218" s="4">
        <v>0</v>
      </c>
      <c r="AW218" s="4">
        <v>-0.37</v>
      </c>
      <c r="AX218" s="4">
        <v>0</v>
      </c>
      <c r="AY218" s="4">
        <v>0.43</v>
      </c>
      <c r="AZ218" s="4">
        <v>0</v>
      </c>
      <c r="BA218" s="4">
        <v>-0.06</v>
      </c>
      <c r="BB218" s="4">
        <v>-0.06</v>
      </c>
      <c r="BC218" s="4">
        <v>0</v>
      </c>
      <c r="BE218" s="4">
        <v>0</v>
      </c>
      <c r="BF218" s="4">
        <v>0</v>
      </c>
      <c r="BH218" s="4">
        <v>-7.4999999999999997E-3</v>
      </c>
      <c r="BI218" s="4">
        <v>0</v>
      </c>
      <c r="BJ218" s="4">
        <v>0</v>
      </c>
      <c r="BN218" s="4">
        <v>0.315</v>
      </c>
      <c r="BO218" s="4">
        <v>0</v>
      </c>
      <c r="BP218" s="4">
        <v>-0.01</v>
      </c>
      <c r="BQ218" s="4">
        <v>5.0000000000000001E-3</v>
      </c>
      <c r="BS218" s="4">
        <v>0</v>
      </c>
      <c r="BT218" s="4">
        <v>0</v>
      </c>
      <c r="BU218" s="4">
        <v>0</v>
      </c>
      <c r="BV218" s="4">
        <v>0.01</v>
      </c>
      <c r="BX218">
        <v>0</v>
      </c>
      <c r="BY218">
        <v>0</v>
      </c>
      <c r="BZ218">
        <v>0</v>
      </c>
    </row>
    <row r="219" spans="3:78" x14ac:dyDescent="0.25">
      <c r="G219" s="66">
        <f t="shared" si="5"/>
        <v>43739</v>
      </c>
      <c r="H219">
        <v>4.5374999999999996</v>
      </c>
      <c r="I219" s="7">
        <v>0.17</v>
      </c>
      <c r="J219" s="7">
        <v>6.3251564275397201E-2</v>
      </c>
      <c r="S219" s="4"/>
      <c r="Z219" s="14">
        <v>0.5</v>
      </c>
      <c r="AA219" s="14">
        <v>0.14499999999999999</v>
      </c>
      <c r="AB219" s="4">
        <v>0.17499999999999999</v>
      </c>
      <c r="AC219" s="4">
        <v>0</v>
      </c>
      <c r="AD219" s="4">
        <v>-3.7499999999999999E-2</v>
      </c>
      <c r="AE219" s="4">
        <v>1.6500000000000001E-2</v>
      </c>
      <c r="AF219" s="4">
        <v>1.5E-3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0.4</v>
      </c>
      <c r="AR219" s="4">
        <v>1.2500000000000001E-2</v>
      </c>
      <c r="AS219" s="4">
        <v>0</v>
      </c>
      <c r="AT219" s="4">
        <v>-7.0000000000000007E-2</v>
      </c>
      <c r="AU219" s="4">
        <v>-0.19500000000000001</v>
      </c>
      <c r="AV219" s="4">
        <v>0</v>
      </c>
      <c r="AW219" s="4">
        <v>-0.37</v>
      </c>
      <c r="AX219" s="4">
        <v>0</v>
      </c>
      <c r="AY219" s="4">
        <v>0.43</v>
      </c>
      <c r="AZ219" s="4">
        <v>0</v>
      </c>
      <c r="BA219" s="4">
        <v>-0.06</v>
      </c>
      <c r="BB219" s="4">
        <v>-0.06</v>
      </c>
      <c r="BC219" s="4">
        <v>0</v>
      </c>
      <c r="BE219" s="4">
        <v>0</v>
      </c>
      <c r="BF219" s="4">
        <v>0</v>
      </c>
      <c r="BH219" s="4">
        <v>-1.7500000000000002E-2</v>
      </c>
      <c r="BI219" s="4">
        <v>0</v>
      </c>
      <c r="BJ219" s="4">
        <v>0</v>
      </c>
      <c r="BN219" s="4">
        <v>0.36</v>
      </c>
      <c r="BO219" s="4">
        <v>0</v>
      </c>
      <c r="BP219" s="4">
        <v>-1.4999999999999999E-2</v>
      </c>
      <c r="BQ219" s="4">
        <v>5.0000000000000001E-3</v>
      </c>
      <c r="BS219" s="4">
        <v>0</v>
      </c>
      <c r="BT219" s="4">
        <v>0</v>
      </c>
      <c r="BU219" s="4">
        <v>0</v>
      </c>
      <c r="BV219" s="4">
        <v>0.01</v>
      </c>
      <c r="BX219">
        <v>0</v>
      </c>
      <c r="BY219">
        <v>0</v>
      </c>
      <c r="BZ219">
        <v>0</v>
      </c>
    </row>
    <row r="220" spans="3:78" x14ac:dyDescent="0.25">
      <c r="G220" s="66">
        <f t="shared" si="5"/>
        <v>43770</v>
      </c>
      <c r="H220">
        <v>4.6894999999999998</v>
      </c>
      <c r="I220" s="7">
        <v>0.17</v>
      </c>
      <c r="J220" s="7">
        <v>6.3295392538348594E-2</v>
      </c>
      <c r="S220" s="4"/>
      <c r="Z220" s="14">
        <v>0.5</v>
      </c>
      <c r="AA220" s="14">
        <v>0.19500000000000001</v>
      </c>
      <c r="AB220" s="4">
        <v>0.21</v>
      </c>
      <c r="AC220" s="4">
        <v>0</v>
      </c>
      <c r="AD220" s="4">
        <v>-1.8499999999999999E-2</v>
      </c>
      <c r="AE220" s="4">
        <v>1.7500000000000002E-2</v>
      </c>
      <c r="AF220" s="4">
        <v>2.5000000000000001E-3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0.65</v>
      </c>
      <c r="AR220" s="4">
        <v>-2.2499999999999999E-2</v>
      </c>
      <c r="AS220" s="4">
        <v>0</v>
      </c>
      <c r="AT220" s="4">
        <v>-7.0000000000000007E-2</v>
      </c>
      <c r="AU220" s="4">
        <v>-0.13</v>
      </c>
      <c r="AV220" s="4">
        <v>0</v>
      </c>
      <c r="AW220" s="4">
        <v>-0.26</v>
      </c>
      <c r="AX220" s="4">
        <v>0</v>
      </c>
      <c r="AY220" s="4">
        <v>0.35</v>
      </c>
      <c r="AZ220" s="4">
        <v>0</v>
      </c>
      <c r="BA220" s="4">
        <v>-0.06</v>
      </c>
      <c r="BB220" s="4">
        <v>-0.06</v>
      </c>
      <c r="BC220" s="4">
        <v>0</v>
      </c>
      <c r="BE220" s="4">
        <v>0</v>
      </c>
      <c r="BF220" s="4">
        <v>0</v>
      </c>
      <c r="BH220" s="4">
        <v>-5.2499999999999998E-2</v>
      </c>
      <c r="BI220" s="4">
        <v>0</v>
      </c>
      <c r="BJ220" s="4">
        <v>0</v>
      </c>
      <c r="BN220" s="4">
        <v>0.46</v>
      </c>
      <c r="BO220" s="4">
        <v>0</v>
      </c>
      <c r="BP220" s="4">
        <v>-0.02</v>
      </c>
      <c r="BQ220" s="4">
        <v>5.0000000000000001E-3</v>
      </c>
      <c r="BS220" s="4">
        <v>0</v>
      </c>
      <c r="BT220" s="4">
        <v>0</v>
      </c>
      <c r="BU220" s="4">
        <v>0</v>
      </c>
      <c r="BV220" s="4">
        <v>5.5E-2</v>
      </c>
      <c r="BX220">
        <v>0</v>
      </c>
      <c r="BY220">
        <v>0</v>
      </c>
      <c r="BZ220">
        <v>0</v>
      </c>
    </row>
    <row r="221" spans="3:78" x14ac:dyDescent="0.25">
      <c r="G221" s="66">
        <f t="shared" si="5"/>
        <v>43800</v>
      </c>
      <c r="H221">
        <v>4.8324999999999996</v>
      </c>
      <c r="I221" s="7">
        <v>0.17</v>
      </c>
      <c r="J221" s="7">
        <v>6.3337806986973402E-2</v>
      </c>
      <c r="S221" s="4"/>
      <c r="Z221" s="14">
        <v>0.5</v>
      </c>
      <c r="AA221" s="14">
        <v>0.215</v>
      </c>
      <c r="AB221" s="4">
        <v>0.28999999999999998</v>
      </c>
      <c r="AC221" s="4">
        <v>0</v>
      </c>
      <c r="AD221" s="4">
        <v>-1.8499999999999999E-2</v>
      </c>
      <c r="AE221" s="4">
        <v>1.7500000000000002E-2</v>
      </c>
      <c r="AF221" s="4">
        <v>2.5000000000000001E-3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0.98</v>
      </c>
      <c r="AR221" s="4">
        <v>-4.4999999999999998E-2</v>
      </c>
      <c r="AS221" s="4">
        <v>0</v>
      </c>
      <c r="AT221" s="4">
        <v>-7.0000000000000007E-2</v>
      </c>
      <c r="AU221" s="4">
        <v>-0.13</v>
      </c>
      <c r="AV221" s="4">
        <v>0</v>
      </c>
      <c r="AW221" s="4">
        <v>-0.26</v>
      </c>
      <c r="AX221" s="4">
        <v>0</v>
      </c>
      <c r="AY221" s="4">
        <v>0.35</v>
      </c>
      <c r="AZ221" s="4">
        <v>0</v>
      </c>
      <c r="BA221" s="4">
        <v>-0.06</v>
      </c>
      <c r="BB221" s="4">
        <v>-0.06</v>
      </c>
      <c r="BC221" s="4">
        <v>0</v>
      </c>
      <c r="BE221" s="4">
        <v>0</v>
      </c>
      <c r="BF221" s="4">
        <v>0</v>
      </c>
      <c r="BH221" s="4">
        <v>-7.4999999999999997E-2</v>
      </c>
      <c r="BI221" s="4">
        <v>0</v>
      </c>
      <c r="BJ221" s="4">
        <v>0</v>
      </c>
      <c r="BN221" s="4">
        <v>0.77</v>
      </c>
      <c r="BO221" s="4">
        <v>0</v>
      </c>
      <c r="BP221" s="4">
        <v>-2.5000000000000001E-2</v>
      </c>
      <c r="BQ221" s="4">
        <v>5.0000000000000001E-3</v>
      </c>
      <c r="BS221" s="4">
        <v>0</v>
      </c>
      <c r="BT221" s="4">
        <v>0</v>
      </c>
      <c r="BU221" s="4">
        <v>0</v>
      </c>
      <c r="BV221" s="4">
        <v>0.25</v>
      </c>
      <c r="BX221">
        <v>0</v>
      </c>
      <c r="BY221">
        <v>0</v>
      </c>
      <c r="BZ221">
        <v>0</v>
      </c>
    </row>
    <row r="222" spans="3:78" x14ac:dyDescent="0.25">
      <c r="G222" s="66">
        <f t="shared" si="5"/>
        <v>43831</v>
      </c>
      <c r="H222">
        <v>4.8925000000000001</v>
      </c>
      <c r="I222" s="7">
        <v>0.17</v>
      </c>
      <c r="J222" s="7">
        <v>6.33816352511785E-2</v>
      </c>
      <c r="S222" s="4"/>
      <c r="Z222" s="14">
        <v>0.5</v>
      </c>
      <c r="AA222" s="14">
        <v>0.23499999999999999</v>
      </c>
      <c r="AB222" s="4">
        <v>0.34</v>
      </c>
      <c r="AC222" s="4">
        <v>0</v>
      </c>
      <c r="AD222" s="4">
        <v>-1.8499999999999999E-2</v>
      </c>
      <c r="AE222" s="4">
        <v>1.7500000000000002E-2</v>
      </c>
      <c r="AF222" s="4">
        <v>2.5000000000000001E-3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1.6</v>
      </c>
      <c r="AR222" s="4">
        <v>-4.7500000000000001E-2</v>
      </c>
      <c r="AS222" s="4">
        <v>0</v>
      </c>
      <c r="AT222" s="4">
        <v>-7.0000000000000007E-2</v>
      </c>
      <c r="AU222" s="4">
        <v>-0.13</v>
      </c>
      <c r="AV222" s="4">
        <v>0</v>
      </c>
      <c r="AW222" s="4">
        <v>-0.26</v>
      </c>
      <c r="AX222" s="4">
        <v>0</v>
      </c>
      <c r="AY222" s="4">
        <v>0.35</v>
      </c>
      <c r="AZ222" s="4">
        <v>0</v>
      </c>
      <c r="BA222" s="4">
        <v>-0.06</v>
      </c>
      <c r="BB222" s="4">
        <v>-0.06</v>
      </c>
      <c r="BC222" s="4">
        <v>0</v>
      </c>
      <c r="BE222" s="4">
        <v>0</v>
      </c>
      <c r="BF222" s="4">
        <v>0</v>
      </c>
      <c r="BH222" s="4">
        <v>-7.7499999999999999E-2</v>
      </c>
      <c r="BI222" s="4">
        <v>0</v>
      </c>
      <c r="BJ222" s="4">
        <v>0</v>
      </c>
      <c r="BN222" s="4">
        <v>1.04</v>
      </c>
      <c r="BO222" s="4">
        <v>0</v>
      </c>
      <c r="BP222" s="4">
        <v>-2.5000000000000001E-2</v>
      </c>
      <c r="BQ222" s="4">
        <v>5.0000000000000001E-3</v>
      </c>
      <c r="BS222" s="4">
        <v>0</v>
      </c>
      <c r="BT222" s="4">
        <v>0</v>
      </c>
      <c r="BU222" s="4">
        <v>0</v>
      </c>
      <c r="BV222" s="4">
        <v>0.45</v>
      </c>
      <c r="BX222">
        <v>0</v>
      </c>
      <c r="BY222">
        <v>0</v>
      </c>
      <c r="BZ222">
        <v>0</v>
      </c>
    </row>
    <row r="223" spans="3:78" x14ac:dyDescent="0.25">
      <c r="G223" s="66">
        <f t="shared" si="5"/>
        <v>43862</v>
      </c>
      <c r="H223">
        <v>4.8075000000000001</v>
      </c>
      <c r="I223" s="7">
        <v>0.17</v>
      </c>
      <c r="J223" s="7">
        <v>6.3425463516021602E-2</v>
      </c>
      <c r="S223" s="4"/>
      <c r="Z223" s="14">
        <v>0.5</v>
      </c>
      <c r="AA223" s="14">
        <v>0.23499999999999999</v>
      </c>
      <c r="AB223" s="4">
        <v>0.34</v>
      </c>
      <c r="AC223" s="4">
        <v>0</v>
      </c>
      <c r="AD223" s="4">
        <v>-1.8499999999999999E-2</v>
      </c>
      <c r="AE223" s="4">
        <v>1.7500000000000002E-2</v>
      </c>
      <c r="AF223" s="4">
        <v>2.5000000000000001E-3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1.6</v>
      </c>
      <c r="AR223" s="4">
        <v>-0.03</v>
      </c>
      <c r="AS223" s="4">
        <v>0</v>
      </c>
      <c r="AT223" s="4">
        <v>-7.0000000000000007E-2</v>
      </c>
      <c r="AU223" s="4">
        <v>-0.13</v>
      </c>
      <c r="AV223" s="4">
        <v>0</v>
      </c>
      <c r="AW223" s="4">
        <v>-0.26</v>
      </c>
      <c r="AX223" s="4">
        <v>0</v>
      </c>
      <c r="AY223" s="4">
        <v>0.35</v>
      </c>
      <c r="AZ223" s="4">
        <v>0</v>
      </c>
      <c r="BA223" s="4">
        <v>-0.06</v>
      </c>
      <c r="BB223" s="4">
        <v>-0.06</v>
      </c>
      <c r="BC223" s="4">
        <v>0</v>
      </c>
      <c r="BE223" s="4">
        <v>0</v>
      </c>
      <c r="BF223" s="4">
        <v>0</v>
      </c>
      <c r="BH223" s="4">
        <v>-0.06</v>
      </c>
      <c r="BI223" s="4">
        <v>0</v>
      </c>
      <c r="BJ223" s="4">
        <v>0</v>
      </c>
      <c r="BN223" s="4">
        <v>1.04</v>
      </c>
      <c r="BO223" s="4">
        <v>0</v>
      </c>
      <c r="BP223" s="4">
        <v>-2.5000000000000001E-2</v>
      </c>
      <c r="BQ223" s="4">
        <v>5.0000000000000001E-3</v>
      </c>
      <c r="BS223" s="4">
        <v>0</v>
      </c>
      <c r="BT223" s="4">
        <v>0</v>
      </c>
      <c r="BU223" s="4">
        <v>0</v>
      </c>
      <c r="BV223" s="4">
        <v>0.45</v>
      </c>
      <c r="BX223">
        <v>0</v>
      </c>
      <c r="BY223">
        <v>0</v>
      </c>
      <c r="BZ223">
        <v>0</v>
      </c>
    </row>
    <row r="224" spans="3:78" x14ac:dyDescent="0.25">
      <c r="G224" s="66">
        <f t="shared" si="5"/>
        <v>43891</v>
      </c>
      <c r="H224">
        <v>4.6775000000000002</v>
      </c>
      <c r="I224" s="7">
        <v>0.17</v>
      </c>
      <c r="J224" s="7">
        <v>6.3466464151451504E-2</v>
      </c>
      <c r="S224" s="4"/>
      <c r="Z224" s="14">
        <v>0.5</v>
      </c>
      <c r="AA224" s="14">
        <v>0.19500000000000001</v>
      </c>
      <c r="AB224" s="4">
        <v>0.28999999999999998</v>
      </c>
      <c r="AC224" s="4">
        <v>0</v>
      </c>
      <c r="AD224" s="4">
        <v>-1.8499999999999999E-2</v>
      </c>
      <c r="AE224" s="4">
        <v>2.5000000000000001E-2</v>
      </c>
      <c r="AF224" s="4">
        <v>0.01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0.64</v>
      </c>
      <c r="AR224" s="4">
        <v>-1.7500000000000002E-2</v>
      </c>
      <c r="AS224" s="4">
        <v>0</v>
      </c>
      <c r="AT224" s="4">
        <v>-7.0000000000000007E-2</v>
      </c>
      <c r="AU224" s="4">
        <v>-0.13</v>
      </c>
      <c r="AV224" s="4">
        <v>0</v>
      </c>
      <c r="AW224" s="4">
        <v>-0.26</v>
      </c>
      <c r="AX224" s="4">
        <v>0</v>
      </c>
      <c r="AY224" s="4">
        <v>0.35</v>
      </c>
      <c r="AZ224" s="4">
        <v>0</v>
      </c>
      <c r="BA224" s="4">
        <v>-0.06</v>
      </c>
      <c r="BB224" s="4">
        <v>-0.06</v>
      </c>
      <c r="BC224" s="4">
        <v>0</v>
      </c>
      <c r="BE224" s="4">
        <v>0</v>
      </c>
      <c r="BF224" s="4">
        <v>0</v>
      </c>
      <c r="BH224" s="4">
        <v>-4.7500000000000001E-2</v>
      </c>
      <c r="BI224" s="4">
        <v>0</v>
      </c>
      <c r="BJ224" s="4">
        <v>0</v>
      </c>
      <c r="BN224" s="4">
        <v>0.54</v>
      </c>
      <c r="BO224" s="4">
        <v>0</v>
      </c>
      <c r="BP224" s="4">
        <v>-0.02</v>
      </c>
      <c r="BQ224" s="4">
        <v>5.0000000000000001E-3</v>
      </c>
      <c r="BS224" s="4">
        <v>0</v>
      </c>
      <c r="BT224" s="4">
        <v>0</v>
      </c>
      <c r="BU224" s="4">
        <v>0</v>
      </c>
      <c r="BV224" s="4">
        <v>0.1</v>
      </c>
      <c r="BX224">
        <v>0</v>
      </c>
      <c r="BY224">
        <v>0</v>
      </c>
      <c r="BZ224">
        <v>0</v>
      </c>
    </row>
    <row r="225" spans="7:78" x14ac:dyDescent="0.25">
      <c r="G225" s="66">
        <f t="shared" si="5"/>
        <v>43922</v>
      </c>
      <c r="H225">
        <v>4.4924999999999997</v>
      </c>
      <c r="I225" s="7">
        <v>0.17</v>
      </c>
      <c r="J225" s="7">
        <v>6.3510292417526995E-2</v>
      </c>
      <c r="S225" s="4"/>
      <c r="Z225" s="14">
        <v>0.5</v>
      </c>
      <c r="AA225" s="14">
        <v>0.14499999999999999</v>
      </c>
      <c r="AB225" s="4">
        <v>0.19500000000000001</v>
      </c>
      <c r="AC225" s="4">
        <v>0</v>
      </c>
      <c r="AD225" s="4">
        <v>-3.3500000000000002E-2</v>
      </c>
      <c r="AE225" s="4">
        <v>2.5000000000000001E-2</v>
      </c>
      <c r="AF225" s="4">
        <v>0.01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0.38</v>
      </c>
      <c r="AR225" s="4">
        <v>0.02</v>
      </c>
      <c r="AS225" s="4">
        <v>0</v>
      </c>
      <c r="AT225" s="4">
        <v>-7.0000000000000007E-2</v>
      </c>
      <c r="AU225" s="4">
        <v>-0.19500000000000001</v>
      </c>
      <c r="AV225" s="4">
        <v>0</v>
      </c>
      <c r="AW225" s="4">
        <v>-0.37</v>
      </c>
      <c r="AX225" s="4">
        <v>0</v>
      </c>
      <c r="AY225" s="4">
        <v>0.43</v>
      </c>
      <c r="AZ225" s="4">
        <v>0</v>
      </c>
      <c r="BA225" s="4">
        <v>-0.06</v>
      </c>
      <c r="BB225" s="4">
        <v>-0.06</v>
      </c>
      <c r="BC225" s="4">
        <v>0</v>
      </c>
      <c r="BE225" s="4">
        <v>0</v>
      </c>
      <c r="BF225" s="4">
        <v>0</v>
      </c>
      <c r="BH225" s="4">
        <v>-0.01</v>
      </c>
      <c r="BI225" s="4">
        <v>0</v>
      </c>
      <c r="BJ225" s="4">
        <v>0</v>
      </c>
      <c r="BN225" s="4">
        <v>0.36</v>
      </c>
      <c r="BO225" s="4">
        <v>0</v>
      </c>
      <c r="BP225" s="4">
        <v>-1.4999999999999999E-2</v>
      </c>
      <c r="BQ225" s="4">
        <v>5.0000000000000001E-3</v>
      </c>
      <c r="BS225" s="4">
        <v>0</v>
      </c>
      <c r="BT225" s="4">
        <v>0</v>
      </c>
      <c r="BU225" s="4">
        <v>0</v>
      </c>
      <c r="BV225" s="4">
        <v>0.02</v>
      </c>
      <c r="BX225">
        <v>0</v>
      </c>
      <c r="BY225">
        <v>0</v>
      </c>
      <c r="BZ225">
        <v>0</v>
      </c>
    </row>
    <row r="226" spans="7:78" x14ac:dyDescent="0.25">
      <c r="G226" s="66">
        <f t="shared" si="5"/>
        <v>43952</v>
      </c>
      <c r="H226">
        <v>4.4874999999999998</v>
      </c>
      <c r="I226" s="7">
        <v>0.17</v>
      </c>
      <c r="J226" s="7">
        <v>6.3552706869175205E-2</v>
      </c>
      <c r="S226" s="4"/>
      <c r="Z226" s="14">
        <v>0.5</v>
      </c>
      <c r="AA226" s="14">
        <v>0.125</v>
      </c>
      <c r="AB226" s="4">
        <v>0.13500000000000001</v>
      </c>
      <c r="AC226" s="4">
        <v>0</v>
      </c>
      <c r="AD226" s="4">
        <v>-3.3500000000000002E-2</v>
      </c>
      <c r="AE226" s="4">
        <v>2.75E-2</v>
      </c>
      <c r="AF226" s="4">
        <v>1.2500000000000001E-2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0.33</v>
      </c>
      <c r="AR226" s="4">
        <v>0.02</v>
      </c>
      <c r="AS226" s="4">
        <v>0</v>
      </c>
      <c r="AT226" s="4">
        <v>-7.0000000000000007E-2</v>
      </c>
      <c r="AU226" s="4">
        <v>-0.19500000000000001</v>
      </c>
      <c r="AV226" s="4">
        <v>0</v>
      </c>
      <c r="AW226" s="4">
        <v>-0.37</v>
      </c>
      <c r="AX226" s="4">
        <v>0</v>
      </c>
      <c r="AY226" s="4">
        <v>0.43</v>
      </c>
      <c r="AZ226" s="4">
        <v>0</v>
      </c>
      <c r="BA226" s="4">
        <v>-0.06</v>
      </c>
      <c r="BB226" s="4">
        <v>-0.06</v>
      </c>
      <c r="BC226" s="4">
        <v>0</v>
      </c>
      <c r="BE226" s="4">
        <v>0</v>
      </c>
      <c r="BF226" s="4">
        <v>0</v>
      </c>
      <c r="BH226" s="4">
        <v>-0.01</v>
      </c>
      <c r="BI226" s="4">
        <v>0</v>
      </c>
      <c r="BJ226" s="4">
        <v>0</v>
      </c>
      <c r="BN226" s="4">
        <v>0.32500000000000001</v>
      </c>
      <c r="BO226" s="4">
        <v>0</v>
      </c>
      <c r="BP226" s="4">
        <v>-1.4999999999999999E-2</v>
      </c>
      <c r="BQ226" s="4">
        <v>5.0000000000000001E-3</v>
      </c>
      <c r="BS226" s="4">
        <v>0</v>
      </c>
      <c r="BT226" s="4">
        <v>0</v>
      </c>
      <c r="BU226" s="4">
        <v>0</v>
      </c>
      <c r="BV226" s="4">
        <v>0.02</v>
      </c>
      <c r="BX226">
        <v>0</v>
      </c>
      <c r="BY226">
        <v>0</v>
      </c>
      <c r="BZ226">
        <v>0</v>
      </c>
    </row>
    <row r="227" spans="7:78" x14ac:dyDescent="0.25">
      <c r="G227" s="66">
        <f t="shared" si="5"/>
        <v>43983</v>
      </c>
      <c r="H227">
        <v>4.5225</v>
      </c>
      <c r="I227" s="7">
        <v>0.17</v>
      </c>
      <c r="J227" s="7">
        <v>6.35965351365049E-2</v>
      </c>
      <c r="S227" s="4"/>
      <c r="Z227" s="14">
        <v>0.5</v>
      </c>
      <c r="AA227" s="4">
        <v>0.14499999999999999</v>
      </c>
      <c r="AB227" s="4">
        <v>0.16500000000000001</v>
      </c>
      <c r="AC227" s="4">
        <v>0</v>
      </c>
      <c r="AD227" s="4">
        <v>-3.1E-2</v>
      </c>
      <c r="AE227" s="4">
        <v>2.75E-2</v>
      </c>
      <c r="AF227" s="4">
        <v>1.2500000000000001E-2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0.37</v>
      </c>
      <c r="AR227" s="4">
        <v>2.5000000000000001E-2</v>
      </c>
      <c r="AS227" s="4">
        <v>0</v>
      </c>
      <c r="AT227" s="4">
        <v>-7.0000000000000007E-2</v>
      </c>
      <c r="AU227" s="4">
        <v>-0.19500000000000001</v>
      </c>
      <c r="AV227" s="4">
        <v>0</v>
      </c>
      <c r="AW227" s="4">
        <v>-0.37</v>
      </c>
      <c r="AX227" s="4">
        <v>0</v>
      </c>
      <c r="AY227" s="4">
        <v>0.43</v>
      </c>
      <c r="AZ227" s="4">
        <v>0</v>
      </c>
      <c r="BA227" s="4">
        <v>-0.06</v>
      </c>
      <c r="BB227" s="4">
        <v>-0.06</v>
      </c>
      <c r="BC227" s="4">
        <v>0</v>
      </c>
      <c r="BE227" s="4">
        <v>0</v>
      </c>
      <c r="BF227" s="4">
        <v>0</v>
      </c>
      <c r="BH227" s="4">
        <v>-5.0000000000000001E-3</v>
      </c>
      <c r="BI227" s="4">
        <v>0</v>
      </c>
      <c r="BJ227" s="4">
        <v>0</v>
      </c>
      <c r="BN227" s="4">
        <v>0.33500000000000002</v>
      </c>
      <c r="BO227" s="4">
        <v>0</v>
      </c>
      <c r="BP227" s="4">
        <v>-1.4999999999999999E-2</v>
      </c>
      <c r="BQ227" s="4">
        <v>5.0000000000000001E-3</v>
      </c>
      <c r="BS227" s="4">
        <v>0</v>
      </c>
      <c r="BT227" s="4">
        <v>0</v>
      </c>
      <c r="BU227" s="4">
        <v>0</v>
      </c>
      <c r="BV227" s="4">
        <v>3.5000000000000003E-2</v>
      </c>
      <c r="BX227">
        <v>0</v>
      </c>
      <c r="BY227">
        <v>0</v>
      </c>
      <c r="BZ227">
        <v>0</v>
      </c>
    </row>
    <row r="228" spans="7:78" x14ac:dyDescent="0.25">
      <c r="G228" s="66">
        <f t="shared" si="5"/>
        <v>44013</v>
      </c>
      <c r="H228">
        <v>4.5625</v>
      </c>
      <c r="I228" s="7">
        <v>0.17</v>
      </c>
      <c r="J228" s="7">
        <v>6.3638949589366306E-2</v>
      </c>
      <c r="S228" s="4"/>
      <c r="Z228" s="14">
        <v>0.5</v>
      </c>
      <c r="AA228" s="4">
        <v>0.15</v>
      </c>
      <c r="AB228" s="4">
        <v>0.20499999999999999</v>
      </c>
      <c r="AC228" s="4">
        <v>0</v>
      </c>
      <c r="AD228" s="4">
        <v>-3.1E-2</v>
      </c>
      <c r="AE228" s="4">
        <v>2.75E-2</v>
      </c>
      <c r="AF228" s="4">
        <v>1.2500000000000001E-2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0.41</v>
      </c>
      <c r="AR228" s="4">
        <v>2.75E-2</v>
      </c>
      <c r="AS228" s="4">
        <v>0</v>
      </c>
      <c r="AT228" s="4">
        <v>-7.0000000000000007E-2</v>
      </c>
      <c r="AU228" s="4">
        <v>-0.19500000000000001</v>
      </c>
      <c r="AV228" s="4">
        <v>0</v>
      </c>
      <c r="AW228" s="4">
        <v>-0.37</v>
      </c>
      <c r="AX228" s="4">
        <v>0</v>
      </c>
      <c r="AY228" s="4">
        <v>0.43</v>
      </c>
      <c r="AZ228" s="4">
        <v>0</v>
      </c>
      <c r="BA228" s="4">
        <v>-0.06</v>
      </c>
      <c r="BB228" s="4">
        <v>-0.06</v>
      </c>
      <c r="BC228" s="4">
        <v>0</v>
      </c>
      <c r="BE228" s="4">
        <v>0</v>
      </c>
      <c r="BF228" s="4">
        <v>0</v>
      </c>
      <c r="BH228" s="4">
        <v>-2.5000000000000001E-3</v>
      </c>
      <c r="BI228" s="4">
        <v>0</v>
      </c>
      <c r="BJ228" s="4">
        <v>0</v>
      </c>
      <c r="BN228" s="4">
        <v>0.35</v>
      </c>
      <c r="BO228" s="4">
        <v>0</v>
      </c>
      <c r="BP228" s="4">
        <v>-0.01</v>
      </c>
      <c r="BQ228" s="4">
        <v>5.0000000000000001E-3</v>
      </c>
      <c r="BS228" s="4">
        <v>0</v>
      </c>
      <c r="BT228" s="4">
        <v>0</v>
      </c>
      <c r="BU228" s="4">
        <v>0</v>
      </c>
      <c r="BV228" s="4">
        <v>3.5000000000000003E-2</v>
      </c>
      <c r="BX228">
        <v>0</v>
      </c>
      <c r="BY228">
        <v>0</v>
      </c>
      <c r="BZ228">
        <v>0</v>
      </c>
    </row>
    <row r="229" spans="7:78" x14ac:dyDescent="0.25">
      <c r="G229" s="66">
        <f t="shared" si="5"/>
        <v>44044</v>
      </c>
      <c r="H229">
        <v>4.6025</v>
      </c>
      <c r="I229" s="7">
        <v>0.17</v>
      </c>
      <c r="J229" s="7">
        <v>6.3682777857949596E-2</v>
      </c>
      <c r="S229" s="4"/>
      <c r="Z229" s="14">
        <v>0.5</v>
      </c>
      <c r="AA229" s="4">
        <v>0.15</v>
      </c>
      <c r="AB229" s="4">
        <v>0.20499999999999999</v>
      </c>
      <c r="AC229" s="4">
        <v>0</v>
      </c>
      <c r="AD229" s="4">
        <v>-3.1E-2</v>
      </c>
      <c r="AE229" s="4">
        <v>2.2499999999999999E-2</v>
      </c>
      <c r="AF229" s="4">
        <v>7.4999999999999997E-3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0.41</v>
      </c>
      <c r="AR229" s="4">
        <v>0.03</v>
      </c>
      <c r="AS229" s="4">
        <v>0</v>
      </c>
      <c r="AT229" s="4">
        <v>-7.0000000000000007E-2</v>
      </c>
      <c r="AU229" s="4">
        <v>-0.19500000000000001</v>
      </c>
      <c r="AV229" s="4">
        <v>0</v>
      </c>
      <c r="AW229" s="4">
        <v>-0.37</v>
      </c>
      <c r="AX229" s="4">
        <v>0</v>
      </c>
      <c r="AY229" s="4">
        <v>0.43</v>
      </c>
      <c r="AZ229" s="4">
        <v>0</v>
      </c>
      <c r="BA229" s="4">
        <v>-0.06</v>
      </c>
      <c r="BB229" s="4">
        <v>-0.06</v>
      </c>
      <c r="BC229" s="4">
        <v>0</v>
      </c>
      <c r="BE229" s="4">
        <v>0</v>
      </c>
      <c r="BF229" s="4">
        <v>0</v>
      </c>
      <c r="BH229" s="4">
        <v>0</v>
      </c>
      <c r="BI229" s="4">
        <v>0</v>
      </c>
      <c r="BJ229" s="4">
        <v>0</v>
      </c>
      <c r="BN229" s="4">
        <v>0.35</v>
      </c>
      <c r="BO229" s="4">
        <v>0</v>
      </c>
      <c r="BP229" s="4">
        <v>-0.01</v>
      </c>
      <c r="BQ229" s="4">
        <v>5.0000000000000001E-3</v>
      </c>
      <c r="BS229" s="4">
        <v>0</v>
      </c>
      <c r="BT229" s="4">
        <v>0</v>
      </c>
      <c r="BU229" s="4">
        <v>0</v>
      </c>
      <c r="BV229" s="4">
        <v>0.01</v>
      </c>
      <c r="BX229">
        <v>0</v>
      </c>
      <c r="BY229">
        <v>0</v>
      </c>
      <c r="BZ229">
        <v>0</v>
      </c>
    </row>
    <row r="230" spans="7:78" x14ac:dyDescent="0.25">
      <c r="G230" s="66">
        <f t="shared" si="5"/>
        <v>44075</v>
      </c>
      <c r="H230">
        <v>4.5975000000000001</v>
      </c>
      <c r="I230" s="7">
        <v>0.17</v>
      </c>
      <c r="J230" s="7">
        <v>6.3726606127170599E-2</v>
      </c>
      <c r="S230" s="4"/>
      <c r="Z230" s="14">
        <v>0.5</v>
      </c>
      <c r="AA230" s="4">
        <v>0.125</v>
      </c>
      <c r="AB230" s="4">
        <v>0.14499999999999999</v>
      </c>
      <c r="AC230" s="4">
        <v>0</v>
      </c>
      <c r="AD230" s="4">
        <v>-3.5999999999999997E-2</v>
      </c>
      <c r="AE230" s="4">
        <v>2.2499999999999999E-2</v>
      </c>
      <c r="AF230" s="4">
        <v>7.4999999999999997E-3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0.36</v>
      </c>
      <c r="AR230" s="4">
        <v>2.2499999999999999E-2</v>
      </c>
      <c r="AS230" s="4">
        <v>0</v>
      </c>
      <c r="AT230" s="4">
        <v>-7.0000000000000007E-2</v>
      </c>
      <c r="AU230" s="4">
        <v>-0.19500000000000001</v>
      </c>
      <c r="AV230" s="4">
        <v>0</v>
      </c>
      <c r="AW230" s="4">
        <v>-0.37</v>
      </c>
      <c r="AX230" s="4">
        <v>0</v>
      </c>
      <c r="AY230" s="4">
        <v>0.43</v>
      </c>
      <c r="AZ230" s="4">
        <v>0</v>
      </c>
      <c r="BA230" s="4">
        <v>-0.06</v>
      </c>
      <c r="BB230" s="4">
        <v>-0.06</v>
      </c>
      <c r="BC230" s="4">
        <v>0</v>
      </c>
      <c r="BE230" s="4">
        <v>0</v>
      </c>
      <c r="BF230" s="4">
        <v>0</v>
      </c>
      <c r="BH230" s="4">
        <v>-7.4999999999999997E-3</v>
      </c>
      <c r="BI230" s="4">
        <v>0</v>
      </c>
      <c r="BJ230" s="4">
        <v>0</v>
      </c>
      <c r="BN230" s="4">
        <v>0.315</v>
      </c>
      <c r="BO230" s="4">
        <v>0</v>
      </c>
      <c r="BP230" s="4">
        <v>-0.01</v>
      </c>
      <c r="BQ230" s="4">
        <v>5.0000000000000001E-3</v>
      </c>
      <c r="BS230" s="4">
        <v>0</v>
      </c>
      <c r="BT230" s="4">
        <v>0</v>
      </c>
      <c r="BU230" s="4">
        <v>0</v>
      </c>
      <c r="BV230" s="4">
        <v>0.01</v>
      </c>
      <c r="BX230">
        <v>0</v>
      </c>
      <c r="BY230">
        <v>0</v>
      </c>
      <c r="BZ230">
        <v>0</v>
      </c>
    </row>
    <row r="231" spans="7:78" x14ac:dyDescent="0.25">
      <c r="G231" s="66">
        <f t="shared" si="5"/>
        <v>44105</v>
      </c>
      <c r="H231">
        <v>4.6224999999999996</v>
      </c>
      <c r="I231" s="7">
        <v>0.17</v>
      </c>
      <c r="J231" s="7">
        <v>6.3769020581861305E-2</v>
      </c>
      <c r="S231" s="4"/>
      <c r="Z231" s="14">
        <v>0.5</v>
      </c>
      <c r="AA231" s="4">
        <v>0.14499999999999999</v>
      </c>
      <c r="AB231" s="4">
        <v>0.17499999999999999</v>
      </c>
      <c r="AC231" s="4">
        <v>0</v>
      </c>
      <c r="AD231" s="4">
        <v>-3.5999999999999997E-2</v>
      </c>
      <c r="AE231" s="4">
        <v>1.7500000000000002E-2</v>
      </c>
      <c r="AF231" s="4">
        <v>2.5000000000000001E-3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0.4</v>
      </c>
      <c r="AR231" s="4">
        <v>1.2500000000000001E-2</v>
      </c>
      <c r="AS231" s="4">
        <v>0</v>
      </c>
      <c r="AT231" s="4">
        <v>-7.0000000000000007E-2</v>
      </c>
      <c r="AU231" s="4">
        <v>-0.19500000000000001</v>
      </c>
      <c r="AV231" s="4">
        <v>0</v>
      </c>
      <c r="AW231" s="4">
        <v>-0.37</v>
      </c>
      <c r="AX231" s="4">
        <v>0</v>
      </c>
      <c r="AY231" s="4">
        <v>0.43</v>
      </c>
      <c r="AZ231" s="4">
        <v>0</v>
      </c>
      <c r="BA231" s="4">
        <v>-0.06</v>
      </c>
      <c r="BB231" s="4">
        <v>-0.06</v>
      </c>
      <c r="BC231" s="4">
        <v>0</v>
      </c>
      <c r="BE231" s="4">
        <v>0</v>
      </c>
      <c r="BF231" s="4">
        <v>0</v>
      </c>
      <c r="BH231" s="4">
        <v>-1.7500000000000002E-2</v>
      </c>
      <c r="BI231" s="4">
        <v>0</v>
      </c>
      <c r="BJ231" s="4">
        <v>0</v>
      </c>
      <c r="BN231" s="4">
        <v>0.36</v>
      </c>
      <c r="BO231" s="4">
        <v>0</v>
      </c>
      <c r="BP231" s="4">
        <v>-1.4999999999999999E-2</v>
      </c>
      <c r="BQ231" s="4">
        <v>5.0000000000000001E-3</v>
      </c>
      <c r="BS231" s="4">
        <v>0</v>
      </c>
      <c r="BT231" s="4">
        <v>0</v>
      </c>
      <c r="BU231" s="4">
        <v>0</v>
      </c>
      <c r="BV231" s="4">
        <v>0.01</v>
      </c>
      <c r="BX231">
        <v>0</v>
      </c>
      <c r="BY231">
        <v>0</v>
      </c>
      <c r="BZ231">
        <v>0</v>
      </c>
    </row>
    <row r="232" spans="7:78" x14ac:dyDescent="0.25">
      <c r="G232" s="66">
        <f t="shared" si="5"/>
        <v>44136</v>
      </c>
      <c r="H232">
        <v>4.7744999999999997</v>
      </c>
      <c r="I232" s="7">
        <v>0.17</v>
      </c>
      <c r="J232" s="7">
        <v>6.3812848852335999E-2</v>
      </c>
      <c r="S232" s="4"/>
      <c r="Z232" s="14">
        <v>0.5</v>
      </c>
      <c r="AA232" s="4">
        <v>0.19500000000000001</v>
      </c>
      <c r="AB232" s="4">
        <v>0.21</v>
      </c>
      <c r="AC232" s="4">
        <v>0</v>
      </c>
      <c r="AD232" s="4">
        <v>-1.7000000000000001E-2</v>
      </c>
      <c r="AE232" s="4">
        <v>1.8499999999999999E-2</v>
      </c>
      <c r="AF232" s="4">
        <v>3.5000000000000001E-3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0.65</v>
      </c>
      <c r="AR232" s="4">
        <v>-2.2499999999999999E-2</v>
      </c>
      <c r="AS232" s="4">
        <v>0</v>
      </c>
      <c r="AT232" s="4">
        <v>-7.0000000000000007E-2</v>
      </c>
      <c r="AU232" s="4">
        <v>0</v>
      </c>
      <c r="AV232" s="4">
        <v>0</v>
      </c>
      <c r="AW232" s="4">
        <v>0</v>
      </c>
      <c r="AX232" s="4">
        <v>0</v>
      </c>
      <c r="AY232" s="4">
        <v>0.35</v>
      </c>
      <c r="AZ232" s="4">
        <v>0</v>
      </c>
      <c r="BA232" s="4">
        <v>-0.06</v>
      </c>
      <c r="BB232" s="4">
        <v>-0.06</v>
      </c>
      <c r="BC232" s="4">
        <v>0</v>
      </c>
      <c r="BE232" s="4">
        <v>0</v>
      </c>
      <c r="BF232" s="4">
        <v>0</v>
      </c>
      <c r="BH232" s="4">
        <v>-5.2499999999999998E-2</v>
      </c>
      <c r="BI232" s="4">
        <v>0</v>
      </c>
      <c r="BJ232" s="4">
        <v>0</v>
      </c>
      <c r="BN232" s="4">
        <v>0.46</v>
      </c>
      <c r="BO232" s="4">
        <v>0</v>
      </c>
      <c r="BP232" s="4">
        <v>-0.02</v>
      </c>
      <c r="BQ232" s="4">
        <v>5.0000000000000001E-3</v>
      </c>
      <c r="BS232" s="4">
        <v>0</v>
      </c>
      <c r="BT232" s="4">
        <v>0</v>
      </c>
      <c r="BU232" s="4">
        <v>0</v>
      </c>
      <c r="BV232" s="4">
        <v>5.5E-2</v>
      </c>
      <c r="BX232">
        <v>0</v>
      </c>
      <c r="BY232">
        <v>0</v>
      </c>
      <c r="BZ232">
        <v>0</v>
      </c>
    </row>
    <row r="233" spans="7:78" x14ac:dyDescent="0.25">
      <c r="G233" s="66">
        <f t="shared" si="5"/>
        <v>44166</v>
      </c>
      <c r="H233">
        <v>4.9175000000000004</v>
      </c>
      <c r="I233" s="7">
        <v>0.17</v>
      </c>
      <c r="J233" s="7">
        <v>6.3855263308239901E-2</v>
      </c>
      <c r="S233" s="4"/>
      <c r="Z233" s="14">
        <v>0.5</v>
      </c>
      <c r="AA233" s="4">
        <v>0.215</v>
      </c>
      <c r="AB233" s="4">
        <v>0.28999999999999998</v>
      </c>
      <c r="AC233" s="4">
        <v>0</v>
      </c>
      <c r="AD233" s="4">
        <v>-1.7000000000000001E-2</v>
      </c>
      <c r="AE233" s="4">
        <v>1.8499999999999999E-2</v>
      </c>
      <c r="AF233" s="4">
        <v>3.5000000000000001E-3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0.98</v>
      </c>
      <c r="AR233" s="4">
        <v>-4.4999999999999998E-2</v>
      </c>
      <c r="AS233" s="4">
        <v>0</v>
      </c>
      <c r="AT233" s="4">
        <v>-7.0000000000000007E-2</v>
      </c>
      <c r="AU233" s="4">
        <v>0</v>
      </c>
      <c r="AV233" s="4">
        <v>0</v>
      </c>
      <c r="AW233" s="4">
        <v>0</v>
      </c>
      <c r="AX233" s="4">
        <v>0</v>
      </c>
      <c r="AY233" s="4">
        <v>0.35</v>
      </c>
      <c r="AZ233" s="4">
        <v>0</v>
      </c>
      <c r="BA233" s="4">
        <v>-0.06</v>
      </c>
      <c r="BB233" s="4">
        <v>-0.06</v>
      </c>
      <c r="BC233" s="4">
        <v>0</v>
      </c>
      <c r="BE233" s="4">
        <v>0</v>
      </c>
      <c r="BF233" s="4">
        <v>0</v>
      </c>
      <c r="BH233" s="4">
        <v>-7.4999999999999997E-2</v>
      </c>
      <c r="BI233" s="4">
        <v>0</v>
      </c>
      <c r="BJ233" s="4">
        <v>0</v>
      </c>
      <c r="BN233" s="4">
        <v>0.77</v>
      </c>
      <c r="BO233" s="4">
        <v>0</v>
      </c>
      <c r="BP233" s="4">
        <v>-2.5000000000000001E-2</v>
      </c>
      <c r="BQ233" s="4">
        <v>5.0000000000000001E-3</v>
      </c>
      <c r="BS233" s="4">
        <v>0</v>
      </c>
      <c r="BT233" s="4">
        <v>0</v>
      </c>
      <c r="BU233" s="4">
        <v>0</v>
      </c>
      <c r="BV233" s="4">
        <v>0.25</v>
      </c>
      <c r="BX233">
        <v>0</v>
      </c>
      <c r="BY233">
        <v>0</v>
      </c>
      <c r="BZ233">
        <v>0</v>
      </c>
    </row>
    <row r="234" spans="7:78" x14ac:dyDescent="0.25">
      <c r="G234" s="66">
        <f t="shared" si="5"/>
        <v>44197</v>
      </c>
      <c r="H234">
        <v>4.9775</v>
      </c>
      <c r="I234" s="7">
        <v>0.17</v>
      </c>
      <c r="J234" s="7">
        <v>6.3899091579967801E-2</v>
      </c>
      <c r="S234" s="4"/>
      <c r="Z234" s="14">
        <v>0.5</v>
      </c>
      <c r="AA234" s="4">
        <v>0.23499999999999999</v>
      </c>
      <c r="AB234" s="4">
        <v>0.34</v>
      </c>
      <c r="AC234" s="4">
        <v>0</v>
      </c>
      <c r="AD234" s="4">
        <v>-1.7000000000000001E-2</v>
      </c>
      <c r="AE234" s="4">
        <v>1.8499999999999999E-2</v>
      </c>
      <c r="AF234" s="4">
        <v>3.5000000000000001E-3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1.6</v>
      </c>
      <c r="AR234" s="4">
        <v>-4.7500000000000001E-2</v>
      </c>
      <c r="AS234" s="4">
        <v>0</v>
      </c>
      <c r="AT234" s="4">
        <v>-7.0000000000000007E-2</v>
      </c>
      <c r="AU234" s="4">
        <v>0</v>
      </c>
      <c r="AW234" s="4">
        <v>0</v>
      </c>
      <c r="AX234" s="4">
        <v>0</v>
      </c>
      <c r="AY234" s="4">
        <v>0.35</v>
      </c>
      <c r="AZ234" s="4">
        <v>0</v>
      </c>
      <c r="BA234" s="4">
        <v>-0.06</v>
      </c>
      <c r="BB234" s="4">
        <v>-0.06</v>
      </c>
      <c r="BC234" s="4">
        <v>0</v>
      </c>
      <c r="BE234" s="4">
        <v>0</v>
      </c>
      <c r="BF234" s="4">
        <v>0</v>
      </c>
      <c r="BH234" s="4">
        <v>-7.7499999999999999E-2</v>
      </c>
      <c r="BI234" s="4">
        <v>0</v>
      </c>
      <c r="BJ234" s="4">
        <v>0</v>
      </c>
      <c r="BN234" s="4">
        <v>1.04</v>
      </c>
      <c r="BO234" s="4">
        <v>0</v>
      </c>
      <c r="BP234" s="4">
        <v>-2.5000000000000001E-2</v>
      </c>
      <c r="BQ234" s="4">
        <v>5.0000000000000001E-3</v>
      </c>
      <c r="BS234" s="4">
        <v>0</v>
      </c>
      <c r="BT234" s="4">
        <v>0</v>
      </c>
      <c r="BU234" s="4">
        <v>0</v>
      </c>
      <c r="BV234" s="4">
        <v>0.45</v>
      </c>
      <c r="BX234">
        <v>0</v>
      </c>
      <c r="BY234">
        <v>0</v>
      </c>
      <c r="BZ234">
        <v>0</v>
      </c>
    </row>
    <row r="235" spans="7:78" x14ac:dyDescent="0.25">
      <c r="G235" s="66">
        <f t="shared" si="5"/>
        <v>44228</v>
      </c>
      <c r="H235">
        <v>4.8925000000000001</v>
      </c>
      <c r="I235" s="7">
        <v>0.17</v>
      </c>
      <c r="J235" s="7">
        <v>6.3942919852332497E-2</v>
      </c>
      <c r="S235" s="4"/>
      <c r="Z235" s="14">
        <v>0.5</v>
      </c>
      <c r="AA235" s="4">
        <v>0.23499999999999999</v>
      </c>
      <c r="AB235" s="4">
        <v>0.34</v>
      </c>
      <c r="AC235" s="4">
        <v>0</v>
      </c>
      <c r="AD235" s="4">
        <v>-1.7000000000000001E-2</v>
      </c>
      <c r="AE235" s="4">
        <v>1.8499999999999999E-2</v>
      </c>
      <c r="AF235" s="4">
        <v>3.5000000000000001E-3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1.6</v>
      </c>
      <c r="AR235" s="4">
        <v>-0.03</v>
      </c>
      <c r="AS235" s="4">
        <v>0</v>
      </c>
      <c r="AT235" s="4">
        <v>-7.0000000000000007E-2</v>
      </c>
      <c r="AU235" s="4">
        <v>0</v>
      </c>
      <c r="AW235" s="4">
        <v>0</v>
      </c>
      <c r="AX235" s="4">
        <v>0</v>
      </c>
      <c r="AY235" s="4">
        <v>0.35</v>
      </c>
      <c r="AZ235" s="4">
        <v>0</v>
      </c>
      <c r="BA235" s="4">
        <v>-0.06</v>
      </c>
      <c r="BB235" s="4">
        <v>-0.06</v>
      </c>
      <c r="BC235" s="4">
        <v>0</v>
      </c>
      <c r="BE235" s="4">
        <v>0</v>
      </c>
      <c r="BF235" s="4">
        <v>0</v>
      </c>
      <c r="BH235" s="4">
        <v>-0.06</v>
      </c>
      <c r="BI235" s="4">
        <v>0</v>
      </c>
      <c r="BJ235" s="4">
        <v>0</v>
      </c>
      <c r="BN235" s="4">
        <v>1.04</v>
      </c>
      <c r="BO235" s="4">
        <v>0</v>
      </c>
      <c r="BP235" s="4">
        <v>-2.5000000000000001E-2</v>
      </c>
      <c r="BQ235" s="4">
        <v>5.0000000000000001E-3</v>
      </c>
      <c r="BS235" s="4">
        <v>0</v>
      </c>
      <c r="BT235" s="4">
        <v>0</v>
      </c>
      <c r="BU235" s="4">
        <v>0</v>
      </c>
      <c r="BV235" s="4">
        <v>0.45</v>
      </c>
      <c r="BX235">
        <v>0</v>
      </c>
      <c r="BY235">
        <v>0</v>
      </c>
      <c r="BZ235">
        <v>0</v>
      </c>
    </row>
    <row r="236" spans="7:78" x14ac:dyDescent="0.25">
      <c r="G236" s="66">
        <f t="shared" si="5"/>
        <v>44256</v>
      </c>
      <c r="H236">
        <v>4.7625000000000002</v>
      </c>
      <c r="I236" s="7">
        <v>0.17</v>
      </c>
      <c r="J236" s="7">
        <v>6.39825066795323E-2</v>
      </c>
      <c r="S236" s="4"/>
      <c r="Z236" s="14">
        <v>0.5</v>
      </c>
      <c r="AA236" s="4">
        <v>0.19500000000000001</v>
      </c>
      <c r="AB236" s="4">
        <v>0.28999999999999998</v>
      </c>
      <c r="AC236" s="4">
        <v>0</v>
      </c>
      <c r="AD236" s="4">
        <v>-1.7000000000000001E-2</v>
      </c>
      <c r="AE236" s="4">
        <v>2.5999999999999999E-2</v>
      </c>
      <c r="AF236" s="4">
        <v>1.0999999999999999E-2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0.64</v>
      </c>
      <c r="AR236" s="4">
        <v>-1.7500000000000002E-2</v>
      </c>
      <c r="AS236" s="4">
        <v>0</v>
      </c>
      <c r="AT236" s="4">
        <v>-7.0000000000000007E-2</v>
      </c>
      <c r="AU236" s="4">
        <v>0</v>
      </c>
      <c r="AW236" s="4">
        <v>0</v>
      </c>
      <c r="AX236" s="4">
        <v>0</v>
      </c>
      <c r="AY236" s="4">
        <v>0.35</v>
      </c>
      <c r="AZ236" s="4">
        <v>0</v>
      </c>
      <c r="BA236" s="4">
        <v>-0.06</v>
      </c>
      <c r="BB236" s="4">
        <v>-0.06</v>
      </c>
      <c r="BC236" s="4">
        <v>0</v>
      </c>
      <c r="BE236" s="4">
        <v>0</v>
      </c>
      <c r="BF236" s="4">
        <v>0</v>
      </c>
      <c r="BH236" s="4">
        <v>-4.7500000000000001E-2</v>
      </c>
      <c r="BI236" s="4">
        <v>0</v>
      </c>
      <c r="BJ236" s="4">
        <v>0</v>
      </c>
      <c r="BN236" s="4">
        <v>0.54</v>
      </c>
      <c r="BO236" s="4">
        <v>0</v>
      </c>
      <c r="BP236" s="4">
        <v>-0.02</v>
      </c>
      <c r="BQ236" s="4">
        <v>5.0000000000000001E-3</v>
      </c>
      <c r="BS236" s="4">
        <v>0</v>
      </c>
      <c r="BT236" s="4">
        <v>0</v>
      </c>
      <c r="BU236" s="4">
        <v>0</v>
      </c>
      <c r="BV236" s="4">
        <v>0.1</v>
      </c>
      <c r="BX236">
        <v>0</v>
      </c>
      <c r="BY236">
        <v>0</v>
      </c>
      <c r="BZ236">
        <v>0</v>
      </c>
    </row>
    <row r="237" spans="7:78" x14ac:dyDescent="0.25">
      <c r="G237" s="66">
        <f t="shared" si="5"/>
        <v>44287</v>
      </c>
      <c r="H237">
        <v>4.5774999999999997</v>
      </c>
      <c r="I237" s="7">
        <v>0.17</v>
      </c>
      <c r="J237" s="7">
        <v>6.4026334953109804E-2</v>
      </c>
      <c r="S237" s="4"/>
      <c r="Z237" s="14">
        <v>0.5</v>
      </c>
      <c r="AA237" s="4">
        <v>0.14499999999999999</v>
      </c>
      <c r="AB237" s="4">
        <v>0.19500000000000001</v>
      </c>
      <c r="AC237" s="4">
        <v>0</v>
      </c>
      <c r="AD237" s="4">
        <v>-3.2000000000000001E-2</v>
      </c>
      <c r="AE237" s="4">
        <v>2.5999999999999999E-2</v>
      </c>
      <c r="AF237" s="4">
        <v>1.0999999999999999E-2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0.38</v>
      </c>
      <c r="AR237" s="4">
        <v>0.02</v>
      </c>
      <c r="AS237" s="4">
        <v>0</v>
      </c>
      <c r="AT237" s="4">
        <v>-7.0000000000000007E-2</v>
      </c>
      <c r="AU237" s="4">
        <v>0</v>
      </c>
      <c r="AW237" s="4">
        <v>0</v>
      </c>
      <c r="AX237" s="4">
        <v>0</v>
      </c>
      <c r="AY237" s="4">
        <v>0.43</v>
      </c>
      <c r="AZ237" s="4">
        <v>0</v>
      </c>
      <c r="BA237" s="4">
        <v>-0.06</v>
      </c>
      <c r="BB237" s="4">
        <v>-0.06</v>
      </c>
      <c r="BC237" s="4">
        <v>0</v>
      </c>
      <c r="BE237" s="4">
        <v>0</v>
      </c>
      <c r="BF237" s="4">
        <v>0</v>
      </c>
      <c r="BH237" s="4">
        <v>-0.01</v>
      </c>
      <c r="BI237" s="4">
        <v>0</v>
      </c>
      <c r="BJ237" s="4">
        <v>0</v>
      </c>
      <c r="BN237" s="4">
        <v>0.36</v>
      </c>
      <c r="BO237" s="4">
        <v>0</v>
      </c>
      <c r="BP237" s="4">
        <v>-1.4999999999999999E-2</v>
      </c>
      <c r="BQ237" s="4">
        <v>5.0000000000000001E-3</v>
      </c>
      <c r="BS237" s="4">
        <v>0</v>
      </c>
      <c r="BT237" s="4">
        <v>0</v>
      </c>
      <c r="BU237" s="4">
        <v>0</v>
      </c>
      <c r="BV237" s="4">
        <v>0.02</v>
      </c>
      <c r="BX237">
        <v>0</v>
      </c>
      <c r="BY237">
        <v>0</v>
      </c>
      <c r="BZ237">
        <v>0</v>
      </c>
    </row>
    <row r="238" spans="7:78" x14ac:dyDescent="0.25">
      <c r="G238" s="66">
        <f t="shared" si="5"/>
        <v>44317</v>
      </c>
      <c r="H238">
        <v>4.5724999999999998</v>
      </c>
      <c r="I238" s="7">
        <v>0.17</v>
      </c>
      <c r="J238" s="7">
        <v>6.4068749412016707E-2</v>
      </c>
      <c r="S238" s="4"/>
      <c r="Z238" s="14">
        <v>0.5</v>
      </c>
      <c r="AA238" s="4">
        <v>0.125</v>
      </c>
      <c r="AB238" s="4">
        <v>0.13500000000000001</v>
      </c>
      <c r="AC238" s="4">
        <v>0</v>
      </c>
      <c r="AD238" s="4">
        <v>-3.2000000000000001E-2</v>
      </c>
      <c r="AE238" s="4">
        <v>2.8500000000000001E-2</v>
      </c>
      <c r="AF238" s="4">
        <v>1.35E-2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0.33</v>
      </c>
      <c r="AR238" s="4">
        <v>0.02</v>
      </c>
      <c r="AS238" s="4">
        <v>0</v>
      </c>
      <c r="AT238" s="4">
        <v>-7.0000000000000007E-2</v>
      </c>
      <c r="AU238" s="4">
        <v>0</v>
      </c>
      <c r="AW238" s="4">
        <v>0</v>
      </c>
      <c r="AX238" s="4">
        <v>0</v>
      </c>
      <c r="AY238" s="4">
        <v>0.43</v>
      </c>
      <c r="AZ238" s="4">
        <v>0</v>
      </c>
      <c r="BA238" s="4">
        <v>-0.06</v>
      </c>
      <c r="BB238" s="4">
        <v>-0.06</v>
      </c>
      <c r="BC238" s="4">
        <v>0</v>
      </c>
      <c r="BE238" s="4">
        <v>0</v>
      </c>
      <c r="BF238" s="4">
        <v>0</v>
      </c>
      <c r="BH238" s="4">
        <v>-0.01</v>
      </c>
      <c r="BI238" s="4">
        <v>0</v>
      </c>
      <c r="BJ238" s="4">
        <v>0</v>
      </c>
      <c r="BN238" s="4">
        <v>0.32500000000000001</v>
      </c>
      <c r="BO238" s="4">
        <v>0</v>
      </c>
      <c r="BP238" s="4">
        <v>-1.4999999999999999E-2</v>
      </c>
      <c r="BQ238" s="4">
        <v>5.0000000000000001E-3</v>
      </c>
      <c r="BS238" s="4">
        <v>0</v>
      </c>
      <c r="BT238" s="4">
        <v>0</v>
      </c>
      <c r="BU238" s="4">
        <v>0</v>
      </c>
      <c r="BV238" s="4">
        <v>0.02</v>
      </c>
      <c r="BX238">
        <v>0</v>
      </c>
      <c r="BY238">
        <v>0</v>
      </c>
      <c r="BZ238">
        <v>0</v>
      </c>
    </row>
    <row r="239" spans="7:78" x14ac:dyDescent="0.25">
      <c r="G239" s="66">
        <f t="shared" si="5"/>
        <v>44348</v>
      </c>
      <c r="H239">
        <v>4.6074999999999999</v>
      </c>
      <c r="I239" s="7">
        <v>0.17</v>
      </c>
      <c r="J239" s="7">
        <v>6.4112577686847E-2</v>
      </c>
      <c r="S239" s="4"/>
      <c r="Z239" s="14">
        <v>0.5</v>
      </c>
      <c r="AA239" s="4">
        <v>0.14499999999999999</v>
      </c>
      <c r="AB239" s="4">
        <v>0.16500000000000001</v>
      </c>
      <c r="AC239" s="4">
        <v>0</v>
      </c>
      <c r="AD239" s="4">
        <v>-2.9499999999999998E-2</v>
      </c>
      <c r="AE239" s="4">
        <v>2.8500000000000001E-2</v>
      </c>
      <c r="AF239" s="4">
        <v>1.35E-2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0.37</v>
      </c>
      <c r="AR239" s="4">
        <v>2.5000000000000001E-2</v>
      </c>
      <c r="AS239" s="4">
        <v>0</v>
      </c>
      <c r="AT239" s="4">
        <v>-7.0000000000000007E-2</v>
      </c>
      <c r="AU239" s="4">
        <v>0</v>
      </c>
      <c r="AW239" s="4">
        <v>0</v>
      </c>
      <c r="AX239" s="4">
        <v>0</v>
      </c>
      <c r="AY239" s="4">
        <v>0.43</v>
      </c>
      <c r="AZ239" s="4">
        <v>0</v>
      </c>
      <c r="BA239" s="4">
        <v>-0.06</v>
      </c>
      <c r="BB239" s="4">
        <v>-0.06</v>
      </c>
      <c r="BC239" s="4">
        <v>0</v>
      </c>
      <c r="BE239" s="4">
        <v>0</v>
      </c>
      <c r="BF239" s="4">
        <v>0</v>
      </c>
      <c r="BH239" s="4">
        <v>-5.0000000000000001E-3</v>
      </c>
      <c r="BI239" s="4">
        <v>0</v>
      </c>
      <c r="BJ239" s="4">
        <v>0</v>
      </c>
      <c r="BN239" s="4">
        <v>0.33500000000000002</v>
      </c>
      <c r="BO239" s="4">
        <v>0</v>
      </c>
      <c r="BP239" s="4">
        <v>-1.4999999999999999E-2</v>
      </c>
      <c r="BQ239" s="4">
        <v>5.0000000000000001E-3</v>
      </c>
      <c r="BS239" s="4">
        <v>0</v>
      </c>
      <c r="BT239" s="4">
        <v>0</v>
      </c>
      <c r="BU239" s="4">
        <v>0</v>
      </c>
      <c r="BV239" s="4">
        <v>3.5000000000000003E-2</v>
      </c>
      <c r="BX239">
        <v>0</v>
      </c>
      <c r="BY239">
        <v>0</v>
      </c>
      <c r="BZ239">
        <v>0</v>
      </c>
    </row>
    <row r="240" spans="7:78" x14ac:dyDescent="0.25">
      <c r="G240" s="66">
        <f t="shared" si="5"/>
        <v>44378</v>
      </c>
      <c r="H240">
        <v>4.6475</v>
      </c>
      <c r="I240" s="7">
        <v>0.17</v>
      </c>
      <c r="J240" s="7">
        <v>6.4154992146967502E-2</v>
      </c>
      <c r="S240" s="4"/>
      <c r="Z240" s="14">
        <v>0.5</v>
      </c>
      <c r="AA240" s="4">
        <v>0.15</v>
      </c>
      <c r="AB240" s="4">
        <v>0.20499999999999999</v>
      </c>
      <c r="AC240" s="4">
        <v>0</v>
      </c>
      <c r="AD240" s="4">
        <v>-2.9499999999999998E-2</v>
      </c>
      <c r="AE240" s="4">
        <v>2.8500000000000001E-2</v>
      </c>
      <c r="AF240" s="4">
        <v>1.35E-2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0.41</v>
      </c>
      <c r="AR240" s="4">
        <v>2.75E-2</v>
      </c>
      <c r="AS240" s="4">
        <v>0</v>
      </c>
      <c r="AT240" s="4">
        <v>-7.0000000000000007E-2</v>
      </c>
      <c r="AU240" s="4">
        <v>0</v>
      </c>
      <c r="AW240" s="4">
        <v>0</v>
      </c>
      <c r="AX240" s="4">
        <v>0</v>
      </c>
      <c r="AY240" s="4">
        <v>0.43</v>
      </c>
      <c r="AZ240" s="4">
        <v>0</v>
      </c>
      <c r="BA240" s="4">
        <v>-0.06</v>
      </c>
      <c r="BB240" s="4">
        <v>-0.06</v>
      </c>
      <c r="BC240" s="4">
        <v>0</v>
      </c>
      <c r="BE240" s="4">
        <v>0</v>
      </c>
      <c r="BF240" s="4">
        <v>0</v>
      </c>
      <c r="BH240" s="4">
        <v>-2.5000000000000001E-3</v>
      </c>
      <c r="BI240" s="4">
        <v>0</v>
      </c>
      <c r="BJ240" s="4">
        <v>0</v>
      </c>
      <c r="BN240" s="4">
        <v>0.35</v>
      </c>
      <c r="BO240" s="4">
        <v>0</v>
      </c>
      <c r="BP240" s="4">
        <v>-0.01</v>
      </c>
      <c r="BQ240" s="4">
        <v>5.0000000000000001E-3</v>
      </c>
      <c r="BS240" s="4">
        <v>0</v>
      </c>
      <c r="BT240" s="4">
        <v>0</v>
      </c>
      <c r="BU240" s="4">
        <v>0</v>
      </c>
      <c r="BV240" s="4">
        <v>3.5000000000000003E-2</v>
      </c>
      <c r="BX240">
        <v>0</v>
      </c>
      <c r="BY240">
        <v>0</v>
      </c>
      <c r="BZ240">
        <v>0</v>
      </c>
    </row>
    <row r="241" spans="7:78" x14ac:dyDescent="0.25">
      <c r="G241" s="66">
        <f t="shared" si="5"/>
        <v>44409</v>
      </c>
      <c r="H241">
        <v>4.6875</v>
      </c>
      <c r="I241" s="7">
        <v>0.17</v>
      </c>
      <c r="J241" s="7">
        <v>6.41988204230515E-2</v>
      </c>
      <c r="S241" s="4"/>
      <c r="Z241" s="14">
        <v>0.5</v>
      </c>
      <c r="AA241" s="4">
        <v>0.15</v>
      </c>
      <c r="AB241" s="4">
        <v>0.20499999999999999</v>
      </c>
      <c r="AC241" s="4">
        <v>0</v>
      </c>
      <c r="AD241" s="4">
        <v>-2.9499999999999998E-2</v>
      </c>
      <c r="AE241" s="4">
        <v>2.35E-2</v>
      </c>
      <c r="AF241" s="4">
        <v>8.5000000000000006E-3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0.41</v>
      </c>
      <c r="AR241" s="4">
        <v>0.03</v>
      </c>
      <c r="AS241" s="4">
        <v>0</v>
      </c>
      <c r="AT241" s="4">
        <v>-7.0000000000000007E-2</v>
      </c>
      <c r="AU241" s="4">
        <v>0</v>
      </c>
      <c r="AW241" s="4">
        <v>0</v>
      </c>
      <c r="AX241" s="4">
        <v>0</v>
      </c>
      <c r="AY241" s="4">
        <v>0.43</v>
      </c>
      <c r="AZ241" s="4">
        <v>0</v>
      </c>
      <c r="BA241" s="4">
        <v>-0.06</v>
      </c>
      <c r="BB241" s="4">
        <v>-0.06</v>
      </c>
      <c r="BC241" s="4">
        <v>0</v>
      </c>
      <c r="BE241" s="4">
        <v>0</v>
      </c>
      <c r="BF241" s="4">
        <v>0</v>
      </c>
      <c r="BH241" s="4">
        <v>0</v>
      </c>
      <c r="BI241" s="4">
        <v>0</v>
      </c>
      <c r="BJ241" s="4">
        <v>0</v>
      </c>
      <c r="BN241" s="4">
        <v>0.35</v>
      </c>
      <c r="BO241" s="4">
        <v>0</v>
      </c>
      <c r="BP241" s="4">
        <v>-0.01</v>
      </c>
      <c r="BQ241" s="4">
        <v>5.0000000000000001E-3</v>
      </c>
      <c r="BS241" s="4">
        <v>0</v>
      </c>
      <c r="BT241" s="4">
        <v>0</v>
      </c>
      <c r="BU241" s="4">
        <v>0</v>
      </c>
      <c r="BV241" s="4">
        <v>0.01</v>
      </c>
      <c r="BX241">
        <v>0</v>
      </c>
      <c r="BY241">
        <v>0</v>
      </c>
      <c r="BZ241">
        <v>0</v>
      </c>
    </row>
    <row r="242" spans="7:78" x14ac:dyDescent="0.25">
      <c r="G242" s="66">
        <f t="shared" si="5"/>
        <v>44440</v>
      </c>
      <c r="H242">
        <v>4.6825000000000001</v>
      </c>
      <c r="I242" s="7">
        <v>0.17</v>
      </c>
      <c r="J242" s="7">
        <v>6.4242648699772698E-2</v>
      </c>
      <c r="S242" s="4"/>
      <c r="Z242" s="14">
        <v>0.5</v>
      </c>
      <c r="AA242" s="4">
        <v>0.125</v>
      </c>
      <c r="AB242" s="4">
        <v>0.14499999999999999</v>
      </c>
      <c r="AC242" s="4">
        <v>0</v>
      </c>
      <c r="AD242" s="4">
        <v>-3.4500000000000003E-2</v>
      </c>
      <c r="AE242" s="4">
        <v>2.35E-2</v>
      </c>
      <c r="AF242" s="4">
        <v>8.5000000000000006E-3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0.36</v>
      </c>
      <c r="AR242" s="4">
        <v>2.2499999999999999E-2</v>
      </c>
      <c r="AS242" s="4">
        <v>0</v>
      </c>
      <c r="AT242" s="4">
        <v>-7.0000000000000007E-2</v>
      </c>
      <c r="AU242" s="4">
        <v>0</v>
      </c>
      <c r="AW242" s="4">
        <v>0</v>
      </c>
      <c r="AX242" s="4">
        <v>0</v>
      </c>
      <c r="AY242" s="4">
        <v>0.43</v>
      </c>
      <c r="AZ242" s="4">
        <v>0</v>
      </c>
      <c r="BA242" s="4">
        <v>-0.06</v>
      </c>
      <c r="BB242" s="4">
        <v>-0.06</v>
      </c>
      <c r="BC242" s="4">
        <v>0</v>
      </c>
      <c r="BE242" s="4">
        <v>0</v>
      </c>
      <c r="BF242" s="4">
        <v>0</v>
      </c>
      <c r="BH242" s="4">
        <v>-7.4999999999999997E-3</v>
      </c>
      <c r="BI242" s="4">
        <v>0</v>
      </c>
      <c r="BJ242" s="4">
        <v>0</v>
      </c>
      <c r="BN242" s="4">
        <v>0.315</v>
      </c>
      <c r="BO242" s="4">
        <v>0</v>
      </c>
      <c r="BP242" s="4">
        <v>-0.01</v>
      </c>
      <c r="BQ242" s="4">
        <v>5.0000000000000001E-3</v>
      </c>
      <c r="BS242" s="4">
        <v>0</v>
      </c>
      <c r="BT242" s="4">
        <v>0</v>
      </c>
      <c r="BU242" s="4">
        <v>0</v>
      </c>
      <c r="BV242" s="4">
        <v>0.01</v>
      </c>
      <c r="BX242">
        <v>0</v>
      </c>
      <c r="BY242">
        <v>0</v>
      </c>
      <c r="BZ242">
        <v>0</v>
      </c>
    </row>
    <row r="243" spans="7:78" x14ac:dyDescent="0.25">
      <c r="G243" s="66">
        <f t="shared" si="5"/>
        <v>44470</v>
      </c>
      <c r="H243">
        <v>4.7074999999999996</v>
      </c>
      <c r="I243" s="7">
        <v>0.17</v>
      </c>
      <c r="J243" s="7">
        <v>6.4285063161722E-2</v>
      </c>
      <c r="S243" s="4"/>
      <c r="Z243" s="14">
        <v>0.5</v>
      </c>
      <c r="AA243" s="4">
        <v>0.14499999999999999</v>
      </c>
      <c r="AB243" s="4">
        <v>0.17499999999999999</v>
      </c>
      <c r="AC243" s="4">
        <v>0</v>
      </c>
      <c r="AD243" s="4">
        <v>-3.4500000000000003E-2</v>
      </c>
      <c r="AE243" s="4">
        <v>1.8499999999999999E-2</v>
      </c>
      <c r="AF243" s="4">
        <v>3.5000000000000001E-3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0.4</v>
      </c>
      <c r="AR243" s="4">
        <v>1.2500000000000001E-2</v>
      </c>
      <c r="AS243" s="4">
        <v>0</v>
      </c>
      <c r="AT243" s="4">
        <v>-7.0000000000000007E-2</v>
      </c>
      <c r="AU243" s="4">
        <v>0</v>
      </c>
      <c r="AW243" s="4">
        <v>0</v>
      </c>
      <c r="AX243" s="4">
        <v>0</v>
      </c>
      <c r="AY243" s="4">
        <v>0.43</v>
      </c>
      <c r="AZ243" s="4">
        <v>0</v>
      </c>
      <c r="BA243" s="4">
        <v>-0.06</v>
      </c>
      <c r="BB243" s="4">
        <v>-0.06</v>
      </c>
      <c r="BC243" s="4">
        <v>0</v>
      </c>
      <c r="BE243" s="4">
        <v>0</v>
      </c>
      <c r="BF243" s="4">
        <v>0</v>
      </c>
      <c r="BH243" s="4">
        <v>-1.7500000000000002E-2</v>
      </c>
      <c r="BI243" s="4">
        <v>0</v>
      </c>
      <c r="BJ243" s="4">
        <v>0</v>
      </c>
      <c r="BN243" s="4">
        <v>0.36</v>
      </c>
      <c r="BO243" s="4">
        <v>0</v>
      </c>
      <c r="BP243" s="4">
        <v>-1.4999999999999999E-2</v>
      </c>
      <c r="BQ243" s="4">
        <v>5.0000000000000001E-3</v>
      </c>
      <c r="BS243" s="4">
        <v>0</v>
      </c>
      <c r="BT243" s="4">
        <v>0</v>
      </c>
      <c r="BU243" s="4">
        <v>0</v>
      </c>
      <c r="BV243" s="4">
        <v>0.01</v>
      </c>
      <c r="BX243">
        <v>0</v>
      </c>
      <c r="BY243">
        <v>0</v>
      </c>
      <c r="BZ243">
        <v>0</v>
      </c>
    </row>
    <row r="244" spans="7:78" x14ac:dyDescent="0.25">
      <c r="G244" s="66">
        <f t="shared" si="5"/>
        <v>44501</v>
      </c>
      <c r="H244">
        <v>4.8594999999999997</v>
      </c>
      <c r="I244" s="7">
        <v>0.17</v>
      </c>
      <c r="J244" s="7">
        <v>6.4328891439696403E-2</v>
      </c>
      <c r="S244" s="4"/>
      <c r="Z244" s="14">
        <v>0</v>
      </c>
      <c r="AA244" s="4">
        <v>0.19500000000000001</v>
      </c>
      <c r="AB244" s="4">
        <v>0.21</v>
      </c>
      <c r="AC244" s="4">
        <v>0</v>
      </c>
      <c r="AD244" s="4">
        <v>-1.55E-2</v>
      </c>
      <c r="AE244" s="4">
        <v>1.95E-2</v>
      </c>
      <c r="AF244" s="4">
        <v>4.4999999999999997E-3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0.65</v>
      </c>
      <c r="AR244" s="4">
        <v>-2.2499999999999999E-2</v>
      </c>
      <c r="AS244" s="4">
        <v>0</v>
      </c>
      <c r="AT244" s="4">
        <v>-7.0000000000000007E-2</v>
      </c>
      <c r="AU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-0.06</v>
      </c>
      <c r="BB244" s="4">
        <v>-0.06</v>
      </c>
      <c r="BC244" s="4">
        <v>0</v>
      </c>
      <c r="BE244" s="4">
        <v>0</v>
      </c>
      <c r="BF244" s="4">
        <v>0</v>
      </c>
      <c r="BH244" s="4">
        <v>-5.2499999999999998E-2</v>
      </c>
      <c r="BI244" s="4">
        <v>0</v>
      </c>
      <c r="BJ244" s="4">
        <v>0</v>
      </c>
      <c r="BN244" s="4">
        <v>0.46</v>
      </c>
      <c r="BO244" s="4">
        <v>0</v>
      </c>
      <c r="BP244" s="4">
        <v>-0.02</v>
      </c>
      <c r="BQ244" s="4">
        <v>5.0000000000000001E-3</v>
      </c>
      <c r="BS244" s="4">
        <v>0</v>
      </c>
      <c r="BT244" s="4">
        <v>0</v>
      </c>
      <c r="BU244" s="4">
        <v>0</v>
      </c>
      <c r="BV244" s="4">
        <v>5.5E-2</v>
      </c>
      <c r="BX244">
        <v>0</v>
      </c>
      <c r="BY244">
        <v>0</v>
      </c>
      <c r="BZ244">
        <v>0</v>
      </c>
    </row>
    <row r="245" spans="7:78" x14ac:dyDescent="0.25">
      <c r="G245" s="66">
        <f t="shared" si="5"/>
        <v>44531</v>
      </c>
      <c r="H245">
        <v>5.0025000000000004</v>
      </c>
      <c r="I245" s="7">
        <v>0.17</v>
      </c>
      <c r="J245" s="7">
        <v>6.4371305902858597E-2</v>
      </c>
      <c r="S245" s="4"/>
      <c r="Z245" s="14">
        <v>0</v>
      </c>
      <c r="AA245" s="4">
        <v>0.215</v>
      </c>
      <c r="AB245" s="4">
        <v>0.28999999999999998</v>
      </c>
      <c r="AC245" s="4">
        <v>0</v>
      </c>
      <c r="AD245" s="4">
        <v>-1.55E-2</v>
      </c>
      <c r="AE245" s="4">
        <v>1.95E-2</v>
      </c>
      <c r="AF245" s="4">
        <v>4.4999999999999997E-3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0.98</v>
      </c>
      <c r="AR245" s="4">
        <v>-4.4999999999999998E-2</v>
      </c>
      <c r="AS245" s="4">
        <v>0</v>
      </c>
      <c r="AT245" s="4">
        <v>-7.0000000000000007E-2</v>
      </c>
      <c r="AU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-0.06</v>
      </c>
      <c r="BB245" s="4">
        <v>-0.06</v>
      </c>
      <c r="BC245" s="4">
        <v>0</v>
      </c>
      <c r="BE245" s="4">
        <v>0</v>
      </c>
      <c r="BF245" s="4">
        <v>0</v>
      </c>
      <c r="BH245" s="4">
        <v>-7.4999999999999997E-2</v>
      </c>
      <c r="BI245" s="4">
        <v>0</v>
      </c>
      <c r="BJ245" s="4">
        <v>0</v>
      </c>
      <c r="BN245" s="4">
        <v>0.77</v>
      </c>
      <c r="BO245" s="4">
        <v>0</v>
      </c>
      <c r="BP245" s="4">
        <v>-2.5000000000000001E-2</v>
      </c>
      <c r="BQ245" s="4">
        <v>5.0000000000000001E-3</v>
      </c>
      <c r="BS245" s="4">
        <v>0</v>
      </c>
      <c r="BT245" s="4">
        <v>0</v>
      </c>
      <c r="BU245" s="4">
        <v>0</v>
      </c>
      <c r="BV245" s="4">
        <v>0.25</v>
      </c>
      <c r="BX245">
        <v>0</v>
      </c>
      <c r="BY245">
        <v>0</v>
      </c>
      <c r="BZ245">
        <v>0</v>
      </c>
    </row>
    <row r="246" spans="7:78" x14ac:dyDescent="0.25">
      <c r="G246" s="66">
        <f t="shared" si="5"/>
        <v>44562</v>
      </c>
      <c r="H246">
        <v>5.0625</v>
      </c>
      <c r="I246" s="7">
        <v>0.17</v>
      </c>
      <c r="J246" s="7">
        <v>6.4385712682290597E-2</v>
      </c>
      <c r="S246" s="4"/>
      <c r="Z246" s="14">
        <v>0</v>
      </c>
      <c r="AA246" s="4">
        <v>0.23499999999999999</v>
      </c>
      <c r="AB246" s="4">
        <v>0.34</v>
      </c>
      <c r="AC246" s="4">
        <v>0</v>
      </c>
      <c r="AD246" s="4">
        <v>-1.55E-2</v>
      </c>
      <c r="AE246" s="4">
        <v>1.95E-2</v>
      </c>
      <c r="AF246" s="4">
        <v>4.4999999999999997E-3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1.6</v>
      </c>
      <c r="AR246" s="4">
        <v>-4.7500000000000001E-2</v>
      </c>
      <c r="AS246" s="4">
        <v>0</v>
      </c>
      <c r="AT246" s="4">
        <v>-7.0000000000000007E-2</v>
      </c>
      <c r="AU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-0.06</v>
      </c>
      <c r="BB246" s="4">
        <v>-0.06</v>
      </c>
      <c r="BC246" s="4">
        <v>0</v>
      </c>
      <c r="BE246" s="4">
        <v>0</v>
      </c>
      <c r="BF246" s="4">
        <v>0</v>
      </c>
      <c r="BH246" s="4">
        <v>-7.7499999999999999E-2</v>
      </c>
      <c r="BI246" s="4">
        <v>0</v>
      </c>
      <c r="BJ246" s="4">
        <v>0</v>
      </c>
      <c r="BN246" s="4">
        <v>1.04</v>
      </c>
      <c r="BO246" s="4">
        <v>0</v>
      </c>
      <c r="BP246" s="4">
        <v>-2.5000000000000001E-2</v>
      </c>
      <c r="BQ246" s="4">
        <v>5.0000000000000001E-3</v>
      </c>
      <c r="BS246" s="4">
        <v>0</v>
      </c>
      <c r="BT246" s="4">
        <v>0</v>
      </c>
      <c r="BU246" s="4">
        <v>0</v>
      </c>
      <c r="BV246" s="4">
        <v>0.45</v>
      </c>
      <c r="BX246">
        <v>0</v>
      </c>
      <c r="BY246">
        <v>0</v>
      </c>
      <c r="BZ246">
        <v>0</v>
      </c>
    </row>
    <row r="247" spans="7:78" x14ac:dyDescent="0.25">
      <c r="G247" s="66">
        <f t="shared" si="5"/>
        <v>44593</v>
      </c>
      <c r="H247">
        <v>4.9775</v>
      </c>
      <c r="I247" s="7">
        <v>0.17</v>
      </c>
      <c r="J247" s="7">
        <v>6.4378870600904303E-2</v>
      </c>
      <c r="S247" s="4"/>
      <c r="Z247" s="14">
        <v>0</v>
      </c>
      <c r="AA247" s="4">
        <v>0.23499999999999999</v>
      </c>
      <c r="AB247" s="4">
        <v>0.34</v>
      </c>
      <c r="AC247" s="4">
        <v>0</v>
      </c>
      <c r="AD247" s="4">
        <v>-1.55E-2</v>
      </c>
      <c r="AE247" s="4">
        <v>1.95E-2</v>
      </c>
      <c r="AF247" s="4">
        <v>4.4999999999999997E-3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1.6</v>
      </c>
      <c r="AR247" s="4">
        <v>-0.03</v>
      </c>
      <c r="AS247" s="4">
        <v>0</v>
      </c>
      <c r="AT247" s="4">
        <v>-7.0000000000000007E-2</v>
      </c>
      <c r="AU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-0.06</v>
      </c>
      <c r="BB247" s="4">
        <v>-0.06</v>
      </c>
      <c r="BC247" s="4">
        <v>0</v>
      </c>
      <c r="BE247" s="4">
        <v>0</v>
      </c>
      <c r="BF247" s="4">
        <v>0</v>
      </c>
      <c r="BH247" s="4">
        <v>-0.06</v>
      </c>
      <c r="BI247" s="4">
        <v>0</v>
      </c>
      <c r="BJ247" s="4">
        <v>0</v>
      </c>
      <c r="BN247" s="4">
        <v>1.04</v>
      </c>
      <c r="BO247" s="4">
        <v>0</v>
      </c>
      <c r="BP247" s="4">
        <v>-2.5000000000000001E-2</v>
      </c>
      <c r="BQ247" s="4">
        <v>5.0000000000000001E-3</v>
      </c>
      <c r="BS247" s="4">
        <v>0</v>
      </c>
      <c r="BT247" s="4">
        <v>0</v>
      </c>
      <c r="BU247" s="4">
        <v>0</v>
      </c>
      <c r="BV247" s="4">
        <v>0.45</v>
      </c>
      <c r="BX247">
        <v>0</v>
      </c>
      <c r="BY247">
        <v>0</v>
      </c>
      <c r="BZ247">
        <v>0</v>
      </c>
    </row>
    <row r="248" spans="7:78" x14ac:dyDescent="0.25">
      <c r="G248" s="66">
        <f t="shared" si="5"/>
        <v>44621</v>
      </c>
      <c r="H248">
        <v>4.8475000000000001</v>
      </c>
      <c r="I248" s="7">
        <v>0.17</v>
      </c>
      <c r="J248" s="7">
        <v>6.4372690656439704E-2</v>
      </c>
      <c r="S248" s="4"/>
      <c r="Z248" s="14">
        <v>0</v>
      </c>
      <c r="AA248" s="4">
        <v>0.19500000000000001</v>
      </c>
      <c r="AB248" s="4">
        <v>0.28999999999999998</v>
      </c>
      <c r="AC248" s="4">
        <v>0</v>
      </c>
      <c r="AD248" s="4">
        <v>-1.55E-2</v>
      </c>
      <c r="AE248" s="4">
        <v>2.7E-2</v>
      </c>
      <c r="AF248" s="4">
        <v>1.2E-2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0.64</v>
      </c>
      <c r="AR248" s="4">
        <v>-1.7500000000000002E-2</v>
      </c>
      <c r="AS248" s="4">
        <v>0</v>
      </c>
      <c r="AT248" s="4">
        <v>-7.0000000000000007E-2</v>
      </c>
      <c r="AU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-0.06</v>
      </c>
      <c r="BB248" s="4">
        <v>-0.06</v>
      </c>
      <c r="BC248" s="4">
        <v>0</v>
      </c>
      <c r="BE248" s="4">
        <v>0</v>
      </c>
      <c r="BF248" s="4">
        <v>0</v>
      </c>
      <c r="BH248" s="4">
        <v>-4.7500000000000001E-2</v>
      </c>
      <c r="BI248" s="4">
        <v>0</v>
      </c>
      <c r="BJ248" s="4">
        <v>0</v>
      </c>
      <c r="BN248" s="4">
        <v>0.54</v>
      </c>
      <c r="BO248" s="4">
        <v>0</v>
      </c>
      <c r="BP248" s="4">
        <v>-0.02</v>
      </c>
      <c r="BQ248" s="4">
        <v>5.0000000000000001E-3</v>
      </c>
      <c r="BS248" s="4">
        <v>0</v>
      </c>
      <c r="BT248" s="4">
        <v>0</v>
      </c>
      <c r="BU248" s="4">
        <v>0</v>
      </c>
      <c r="BV248" s="4">
        <v>0.1</v>
      </c>
      <c r="BX248">
        <v>0</v>
      </c>
      <c r="BY248">
        <v>0</v>
      </c>
      <c r="BZ248">
        <v>0</v>
      </c>
    </row>
    <row r="249" spans="7:78" x14ac:dyDescent="0.25">
      <c r="G249" s="66">
        <f t="shared" si="5"/>
        <v>44652</v>
      </c>
      <c r="H249">
        <v>4.6624999999999996</v>
      </c>
      <c r="I249" s="7">
        <v>0.17</v>
      </c>
      <c r="J249" s="7">
        <v>6.4365848575083096E-2</v>
      </c>
      <c r="S249" s="4"/>
      <c r="Z249" s="14">
        <v>0</v>
      </c>
      <c r="AA249" s="4">
        <v>0.14499999999999999</v>
      </c>
      <c r="AB249" s="4">
        <v>0.19500000000000001</v>
      </c>
      <c r="AC249" s="4">
        <v>0</v>
      </c>
      <c r="AD249" s="4">
        <v>-3.0499999999999999E-2</v>
      </c>
      <c r="AE249" s="4">
        <v>2.7E-2</v>
      </c>
      <c r="AF249" s="4">
        <v>1.2E-2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0.38</v>
      </c>
      <c r="AR249" s="4">
        <v>0.02</v>
      </c>
      <c r="AS249" s="4">
        <v>0</v>
      </c>
      <c r="AT249" s="4">
        <v>-7.0000000000000007E-2</v>
      </c>
      <c r="AU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-0.06</v>
      </c>
      <c r="BB249" s="4">
        <v>-0.06</v>
      </c>
      <c r="BC249" s="4">
        <v>0</v>
      </c>
      <c r="BE249" s="4">
        <v>0</v>
      </c>
      <c r="BF249" s="4">
        <v>0</v>
      </c>
      <c r="BH249" s="4">
        <v>-0.01</v>
      </c>
      <c r="BI249" s="4">
        <v>0</v>
      </c>
      <c r="BJ249" s="4">
        <v>0</v>
      </c>
      <c r="BN249" s="4">
        <v>0.36</v>
      </c>
      <c r="BO249" s="4">
        <v>0</v>
      </c>
      <c r="BP249" s="4">
        <v>-1.4999999999999999E-2</v>
      </c>
      <c r="BQ249" s="4">
        <v>5.0000000000000001E-3</v>
      </c>
      <c r="BS249" s="4">
        <v>0</v>
      </c>
      <c r="BT249" s="4">
        <v>0</v>
      </c>
      <c r="BU249" s="4">
        <v>0</v>
      </c>
      <c r="BV249" s="4">
        <v>0.02</v>
      </c>
      <c r="BX249">
        <v>0</v>
      </c>
      <c r="BY249">
        <v>0</v>
      </c>
      <c r="BZ249">
        <v>0</v>
      </c>
    </row>
    <row r="250" spans="7:78" x14ac:dyDescent="0.25">
      <c r="G250" s="66">
        <f t="shared" si="5"/>
        <v>44682</v>
      </c>
      <c r="H250">
        <v>4.6574999999999998</v>
      </c>
      <c r="I250" s="7">
        <v>0.17</v>
      </c>
      <c r="J250" s="7">
        <v>6.4359227206042896E-2</v>
      </c>
      <c r="S250" s="4"/>
      <c r="Z250" s="14">
        <v>0</v>
      </c>
      <c r="AA250" s="4">
        <v>0.125</v>
      </c>
      <c r="AB250" s="4">
        <v>0.13500000000000001</v>
      </c>
      <c r="AC250" s="4">
        <v>0</v>
      </c>
      <c r="AD250" s="4">
        <v>-3.0499999999999999E-2</v>
      </c>
      <c r="AE250" s="4">
        <v>2.9499999999999998E-2</v>
      </c>
      <c r="AF250" s="4">
        <v>1.4500000000000001E-2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O250" s="4">
        <v>0</v>
      </c>
      <c r="AP250" s="4">
        <v>0</v>
      </c>
      <c r="AQ250" s="4">
        <v>0.33</v>
      </c>
      <c r="AR250" s="4">
        <v>0.02</v>
      </c>
      <c r="AS250" s="4">
        <v>0</v>
      </c>
      <c r="AT250" s="4">
        <v>-7.0000000000000007E-2</v>
      </c>
      <c r="AU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-0.06</v>
      </c>
      <c r="BB250" s="4">
        <v>-0.06</v>
      </c>
      <c r="BC250" s="4">
        <v>0</v>
      </c>
      <c r="BE250" s="4">
        <v>0</v>
      </c>
      <c r="BF250" s="4">
        <v>0</v>
      </c>
      <c r="BH250" s="4">
        <v>-0.01</v>
      </c>
      <c r="BI250" s="4">
        <v>0</v>
      </c>
      <c r="BJ250" s="4">
        <v>0</v>
      </c>
      <c r="BN250" s="4">
        <v>0.32500000000000001</v>
      </c>
      <c r="BO250" s="4">
        <v>0</v>
      </c>
      <c r="BP250" s="4">
        <v>-1.4999999999999999E-2</v>
      </c>
      <c r="BQ250" s="4">
        <v>5.0000000000000001E-3</v>
      </c>
      <c r="BS250" s="4">
        <v>0</v>
      </c>
      <c r="BT250" s="4">
        <v>0</v>
      </c>
      <c r="BU250" s="4">
        <v>0</v>
      </c>
      <c r="BV250" s="4">
        <v>0.02</v>
      </c>
      <c r="BX250">
        <v>0</v>
      </c>
      <c r="BY250">
        <v>0</v>
      </c>
      <c r="BZ250">
        <v>0</v>
      </c>
    </row>
    <row r="251" spans="7:78" x14ac:dyDescent="0.25">
      <c r="G251" s="66">
        <f t="shared" si="5"/>
        <v>44713</v>
      </c>
      <c r="H251">
        <v>4.6924999999999999</v>
      </c>
      <c r="I251" s="7">
        <v>0.17</v>
      </c>
      <c r="J251" s="7">
        <v>6.4352385124716999E-2</v>
      </c>
      <c r="S251" s="4"/>
      <c r="Z251" s="14">
        <v>0</v>
      </c>
      <c r="AA251" s="4">
        <v>0.14499999999999999</v>
      </c>
      <c r="AB251" s="4">
        <v>0.16500000000000001</v>
      </c>
      <c r="AC251" s="4">
        <v>0</v>
      </c>
      <c r="AD251" s="4">
        <v>-2.8000000000000001E-2</v>
      </c>
      <c r="AE251" s="4">
        <v>2.9499999999999998E-2</v>
      </c>
      <c r="AF251" s="4">
        <v>1.4500000000000001E-2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O251" s="4">
        <v>0</v>
      </c>
      <c r="AP251" s="4">
        <v>0</v>
      </c>
      <c r="AQ251" s="4">
        <v>0.37</v>
      </c>
      <c r="AR251" s="4">
        <v>2.5000000000000001E-2</v>
      </c>
      <c r="AS251" s="4">
        <v>0</v>
      </c>
      <c r="AT251" s="4">
        <v>-7.0000000000000007E-2</v>
      </c>
      <c r="AU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-0.06</v>
      </c>
      <c r="BB251" s="4">
        <v>-0.06</v>
      </c>
      <c r="BC251" s="4">
        <v>0</v>
      </c>
      <c r="BE251" s="4">
        <v>0</v>
      </c>
      <c r="BF251" s="4">
        <v>0</v>
      </c>
      <c r="BH251" s="4">
        <v>-5.0000000000000001E-3</v>
      </c>
      <c r="BI251" s="4">
        <v>0</v>
      </c>
      <c r="BJ251" s="4">
        <v>0</v>
      </c>
      <c r="BN251" s="4">
        <v>0.33500000000000002</v>
      </c>
      <c r="BO251" s="4">
        <v>0</v>
      </c>
      <c r="BP251" s="4">
        <v>-1.4999999999999999E-2</v>
      </c>
      <c r="BQ251" s="4">
        <v>5.0000000000000001E-3</v>
      </c>
      <c r="BS251" s="4">
        <v>0</v>
      </c>
      <c r="BT251" s="4">
        <v>0</v>
      </c>
      <c r="BU251" s="4">
        <v>0</v>
      </c>
      <c r="BV251" s="4">
        <v>3.5000000000000003E-2</v>
      </c>
      <c r="BX251">
        <v>0</v>
      </c>
      <c r="BY251">
        <v>0</v>
      </c>
      <c r="BZ251">
        <v>0</v>
      </c>
    </row>
    <row r="252" spans="7:78" x14ac:dyDescent="0.25">
      <c r="G252" s="66">
        <f t="shared" si="5"/>
        <v>44743</v>
      </c>
      <c r="H252">
        <v>4.7324999999999999</v>
      </c>
      <c r="I252" s="7">
        <v>0.17</v>
      </c>
      <c r="J252" s="7">
        <v>6.4345763755706595E-2</v>
      </c>
      <c r="S252" s="4"/>
      <c r="Z252" s="14">
        <v>0</v>
      </c>
      <c r="AA252" s="4">
        <v>0.15</v>
      </c>
      <c r="AB252" s="4">
        <v>0.20499999999999999</v>
      </c>
      <c r="AC252" s="4">
        <v>0</v>
      </c>
      <c r="AD252" s="4">
        <v>-2.8000000000000001E-2</v>
      </c>
      <c r="AE252" s="4">
        <v>2.9499999999999998E-2</v>
      </c>
      <c r="AF252" s="4">
        <v>1.4500000000000001E-2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O252" s="4">
        <v>0</v>
      </c>
      <c r="AP252" s="4">
        <v>0</v>
      </c>
      <c r="AQ252" s="4">
        <v>0.41</v>
      </c>
      <c r="AR252" s="4">
        <v>2.75E-2</v>
      </c>
      <c r="AS252" s="4">
        <v>0</v>
      </c>
      <c r="AT252" s="4">
        <v>-7.0000000000000007E-2</v>
      </c>
      <c r="AU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-0.06</v>
      </c>
      <c r="BB252" s="4">
        <v>-0.06</v>
      </c>
      <c r="BC252" s="4">
        <v>0</v>
      </c>
      <c r="BE252" s="4">
        <v>0</v>
      </c>
      <c r="BF252" s="4">
        <v>0</v>
      </c>
      <c r="BH252" s="4">
        <v>-2.5000000000000001E-3</v>
      </c>
      <c r="BI252" s="4">
        <v>0</v>
      </c>
      <c r="BJ252" s="4">
        <v>0</v>
      </c>
      <c r="BN252" s="4">
        <v>0.35</v>
      </c>
      <c r="BO252" s="4">
        <v>0</v>
      </c>
      <c r="BP252" s="4">
        <v>-0.01</v>
      </c>
      <c r="BQ252" s="4">
        <v>5.0000000000000001E-3</v>
      </c>
      <c r="BS252" s="4">
        <v>0</v>
      </c>
      <c r="BT252" s="4">
        <v>0</v>
      </c>
      <c r="BU252" s="4">
        <v>0</v>
      </c>
      <c r="BV252" s="4">
        <v>3.5000000000000003E-2</v>
      </c>
      <c r="BX252">
        <v>0</v>
      </c>
      <c r="BY252">
        <v>0</v>
      </c>
      <c r="BZ252">
        <v>0</v>
      </c>
    </row>
    <row r="253" spans="7:78" x14ac:dyDescent="0.25">
      <c r="G253" s="66">
        <f t="shared" si="5"/>
        <v>44774</v>
      </c>
      <c r="H253">
        <v>4.7725</v>
      </c>
      <c r="I253" s="7">
        <v>0.17</v>
      </c>
      <c r="J253" s="7">
        <v>6.4338921674411201E-2</v>
      </c>
      <c r="S253" s="4"/>
      <c r="Z253" s="14">
        <v>0</v>
      </c>
      <c r="AA253" s="4">
        <v>0.15</v>
      </c>
      <c r="AB253" s="4">
        <v>0.20499999999999999</v>
      </c>
      <c r="AC253" s="4">
        <v>0</v>
      </c>
      <c r="AD253" s="4">
        <v>-2.8000000000000001E-2</v>
      </c>
      <c r="AE253" s="4">
        <v>2.4500000000000001E-2</v>
      </c>
      <c r="AF253" s="4">
        <v>9.4999999999999998E-3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O253" s="4">
        <v>0</v>
      </c>
      <c r="AP253" s="4">
        <v>0</v>
      </c>
      <c r="AQ253" s="4">
        <v>0.41</v>
      </c>
      <c r="AR253" s="4">
        <v>0.03</v>
      </c>
      <c r="AS253" s="4">
        <v>0</v>
      </c>
      <c r="AT253" s="4">
        <v>-7.0000000000000007E-2</v>
      </c>
      <c r="AU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-0.06</v>
      </c>
      <c r="BB253" s="4">
        <v>-0.06</v>
      </c>
      <c r="BC253" s="4">
        <v>0</v>
      </c>
      <c r="BE253" s="4">
        <v>0</v>
      </c>
      <c r="BF253" s="4">
        <v>0</v>
      </c>
      <c r="BH253" s="4">
        <v>0</v>
      </c>
      <c r="BI253" s="4">
        <v>0</v>
      </c>
      <c r="BJ253" s="4">
        <v>0</v>
      </c>
      <c r="BN253" s="4">
        <v>0.35</v>
      </c>
      <c r="BO253" s="4">
        <v>0</v>
      </c>
      <c r="BP253" s="4">
        <v>-0.01</v>
      </c>
      <c r="BQ253" s="4">
        <v>5.0000000000000001E-3</v>
      </c>
      <c r="BS253" s="4">
        <v>0</v>
      </c>
      <c r="BT253" s="4">
        <v>0</v>
      </c>
      <c r="BU253" s="4">
        <v>0</v>
      </c>
      <c r="BV253" s="4">
        <v>0.01</v>
      </c>
      <c r="BX253">
        <v>0</v>
      </c>
      <c r="BY253">
        <v>0</v>
      </c>
      <c r="BZ253">
        <v>0</v>
      </c>
    </row>
    <row r="254" spans="7:78" x14ac:dyDescent="0.25">
      <c r="G254" s="66">
        <f t="shared" si="5"/>
        <v>44805</v>
      </c>
      <c r="H254">
        <v>4.7675000000000001</v>
      </c>
      <c r="I254" s="7">
        <v>0.17</v>
      </c>
      <c r="J254" s="7">
        <v>6.4332079593131003E-2</v>
      </c>
      <c r="S254" s="4"/>
      <c r="Z254" s="14">
        <v>0</v>
      </c>
      <c r="AA254" s="4">
        <v>0.125</v>
      </c>
      <c r="AB254" s="4">
        <v>0.14499999999999999</v>
      </c>
      <c r="AC254" s="4">
        <v>0</v>
      </c>
      <c r="AD254" s="4">
        <v>-3.3000000000000002E-2</v>
      </c>
      <c r="AE254" s="4">
        <v>2.4500000000000001E-2</v>
      </c>
      <c r="AF254" s="4">
        <v>9.4999999999999998E-3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O254" s="4">
        <v>0</v>
      </c>
      <c r="AP254" s="4">
        <v>0</v>
      </c>
      <c r="AQ254" s="4">
        <v>0.36</v>
      </c>
      <c r="AR254" s="4">
        <v>2.2499999999999999E-2</v>
      </c>
      <c r="AS254" s="4">
        <v>0</v>
      </c>
      <c r="AT254" s="4">
        <v>-7.0000000000000007E-2</v>
      </c>
      <c r="AU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-0.06</v>
      </c>
      <c r="BB254" s="4">
        <v>-0.06</v>
      </c>
      <c r="BC254" s="4">
        <v>0</v>
      </c>
      <c r="BE254" s="4">
        <v>0</v>
      </c>
      <c r="BF254" s="4">
        <v>0</v>
      </c>
      <c r="BH254" s="4">
        <v>-7.4999999999999997E-3</v>
      </c>
      <c r="BI254" s="4">
        <v>0</v>
      </c>
      <c r="BJ254" s="4">
        <v>0</v>
      </c>
      <c r="BN254" s="4">
        <v>0.315</v>
      </c>
      <c r="BO254" s="4">
        <v>0</v>
      </c>
      <c r="BP254" s="4">
        <v>-0.01</v>
      </c>
      <c r="BQ254" s="4">
        <v>5.0000000000000001E-3</v>
      </c>
      <c r="BS254" s="4">
        <v>0</v>
      </c>
      <c r="BT254" s="4">
        <v>0</v>
      </c>
      <c r="BU254" s="4">
        <v>0</v>
      </c>
      <c r="BV254" s="4">
        <v>0.01</v>
      </c>
      <c r="BX254">
        <v>0</v>
      </c>
      <c r="BY254">
        <v>0</v>
      </c>
      <c r="BZ254">
        <v>0</v>
      </c>
    </row>
    <row r="255" spans="7:78" x14ac:dyDescent="0.25">
      <c r="G255" s="66">
        <f t="shared" si="5"/>
        <v>44835</v>
      </c>
      <c r="H255">
        <v>4.7925000000000004</v>
      </c>
      <c r="I255" s="7">
        <v>0.17</v>
      </c>
      <c r="J255" s="7">
        <v>6.4325458224164994E-2</v>
      </c>
      <c r="S255" s="4"/>
      <c r="Z255" s="14">
        <v>0</v>
      </c>
      <c r="AA255" s="4">
        <v>0.14499999999999999</v>
      </c>
      <c r="AB255" s="4">
        <v>0.17499999999999999</v>
      </c>
      <c r="AC255" s="4">
        <v>0</v>
      </c>
      <c r="AD255" s="4">
        <v>-3.3000000000000002E-2</v>
      </c>
      <c r="AE255" s="4">
        <v>1.95E-2</v>
      </c>
      <c r="AF255" s="4">
        <v>4.4999999999999997E-3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O255" s="4">
        <v>0</v>
      </c>
      <c r="AP255" s="4">
        <v>0</v>
      </c>
      <c r="AQ255" s="4">
        <v>0.4</v>
      </c>
      <c r="AR255" s="4">
        <v>1.2500000000000001E-2</v>
      </c>
      <c r="AS255" s="4">
        <v>0</v>
      </c>
      <c r="AT255" s="4">
        <v>-7.0000000000000007E-2</v>
      </c>
      <c r="AU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-0.06</v>
      </c>
      <c r="BB255" s="4">
        <v>-0.06</v>
      </c>
      <c r="BC255" s="4">
        <v>0</v>
      </c>
      <c r="BE255" s="4">
        <v>0</v>
      </c>
      <c r="BF255" s="4">
        <v>0</v>
      </c>
      <c r="BH255" s="4">
        <v>-1.7500000000000002E-2</v>
      </c>
      <c r="BI255" s="4">
        <v>0</v>
      </c>
      <c r="BJ255" s="4">
        <v>0</v>
      </c>
      <c r="BN255" s="4">
        <v>0.36</v>
      </c>
      <c r="BO255" s="4">
        <v>0</v>
      </c>
      <c r="BP255" s="4">
        <v>-1.4999999999999999E-2</v>
      </c>
      <c r="BQ255" s="4">
        <v>5.0000000000000001E-3</v>
      </c>
      <c r="BS255" s="4">
        <v>0</v>
      </c>
      <c r="BT255" s="4">
        <v>0</v>
      </c>
      <c r="BU255" s="4">
        <v>0</v>
      </c>
      <c r="BV255" s="4">
        <v>0.01</v>
      </c>
      <c r="BX255">
        <v>0</v>
      </c>
      <c r="BY255">
        <v>0</v>
      </c>
      <c r="BZ255">
        <v>0</v>
      </c>
    </row>
    <row r="256" spans="7:78" x14ac:dyDescent="0.25">
      <c r="G256" s="66">
        <f t="shared" si="5"/>
        <v>44866</v>
      </c>
      <c r="H256">
        <v>4.9444999999999997</v>
      </c>
      <c r="I256" s="7">
        <v>0.17</v>
      </c>
      <c r="J256" s="7">
        <v>6.4318616142915397E-2</v>
      </c>
      <c r="S256" s="4"/>
      <c r="Z256" s="14">
        <v>0</v>
      </c>
      <c r="AA256" s="4">
        <v>0.19500000000000001</v>
      </c>
      <c r="AB256" s="4">
        <v>0.21</v>
      </c>
      <c r="AC256" s="4">
        <v>0</v>
      </c>
      <c r="AD256" s="4">
        <v>-1.4E-2</v>
      </c>
      <c r="AE256" s="4">
        <v>2.0500000000000001E-2</v>
      </c>
      <c r="AF256" s="4">
        <v>5.4999999999999997E-3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O256" s="4">
        <v>0</v>
      </c>
      <c r="AP256" s="4">
        <v>0</v>
      </c>
      <c r="AQ256" s="4">
        <v>0.65</v>
      </c>
      <c r="AR256" s="4">
        <v>-2.2499999999999999E-2</v>
      </c>
      <c r="AS256" s="4">
        <v>0</v>
      </c>
      <c r="AT256" s="4">
        <v>-7.0000000000000007E-2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-0.06</v>
      </c>
      <c r="BB256" s="4">
        <v>-0.06</v>
      </c>
      <c r="BC256" s="4">
        <v>0</v>
      </c>
      <c r="BE256" s="4">
        <v>0</v>
      </c>
      <c r="BF256" s="4">
        <v>0</v>
      </c>
      <c r="BH256" s="4">
        <v>-5.2499999999999998E-2</v>
      </c>
      <c r="BI256" s="4">
        <v>0</v>
      </c>
      <c r="BJ256" s="4">
        <v>0</v>
      </c>
      <c r="BN256" s="4">
        <v>0.46</v>
      </c>
      <c r="BO256" s="4">
        <v>0</v>
      </c>
      <c r="BP256" s="4">
        <v>-0.02</v>
      </c>
      <c r="BQ256" s="4">
        <v>5.0000000000000001E-3</v>
      </c>
      <c r="BS256" s="4">
        <v>0</v>
      </c>
      <c r="BT256" s="4">
        <v>0</v>
      </c>
      <c r="BU256" s="4">
        <v>0</v>
      </c>
      <c r="BV256" s="4">
        <v>5.5E-2</v>
      </c>
      <c r="BX256">
        <v>0</v>
      </c>
      <c r="BY256">
        <v>0</v>
      </c>
      <c r="BZ256">
        <v>0</v>
      </c>
    </row>
    <row r="257" spans="7:78" x14ac:dyDescent="0.25">
      <c r="G257" s="66">
        <f t="shared" si="5"/>
        <v>44896</v>
      </c>
      <c r="H257">
        <v>5.0875000000000004</v>
      </c>
      <c r="I257" s="7">
        <v>0.17</v>
      </c>
      <c r="J257" s="7">
        <v>6.4311994773978795E-2</v>
      </c>
      <c r="S257" s="4"/>
      <c r="Z257" s="14">
        <v>0</v>
      </c>
      <c r="AA257" s="4">
        <v>0.215</v>
      </c>
      <c r="AB257" s="4">
        <v>0.28999999999999998</v>
      </c>
      <c r="AC257" s="4">
        <v>0</v>
      </c>
      <c r="AD257" s="4">
        <v>-1.4E-2</v>
      </c>
      <c r="AE257" s="4">
        <v>2.0500000000000001E-2</v>
      </c>
      <c r="AF257" s="4">
        <v>5.4999999999999997E-3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O257" s="4">
        <v>0</v>
      </c>
      <c r="AP257" s="4">
        <v>0</v>
      </c>
      <c r="AQ257" s="4">
        <v>0.98</v>
      </c>
      <c r="AR257" s="4">
        <v>-4.4999999999999998E-2</v>
      </c>
      <c r="AS257" s="4">
        <v>0</v>
      </c>
      <c r="AT257" s="4">
        <v>-7.0000000000000007E-2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-0.06</v>
      </c>
      <c r="BB257" s="4">
        <v>-0.06</v>
      </c>
      <c r="BC257" s="4">
        <v>0</v>
      </c>
      <c r="BE257" s="4">
        <v>0</v>
      </c>
      <c r="BF257" s="4">
        <v>0</v>
      </c>
      <c r="BH257" s="4">
        <v>-7.4999999999999997E-2</v>
      </c>
      <c r="BI257" s="4">
        <v>0</v>
      </c>
      <c r="BJ257" s="4">
        <v>0</v>
      </c>
      <c r="BN257" s="4">
        <v>0.77</v>
      </c>
      <c r="BO257" s="4">
        <v>0</v>
      </c>
      <c r="BP257" s="4">
        <v>-2.5000000000000001E-2</v>
      </c>
      <c r="BQ257" s="4">
        <v>5.0000000000000001E-3</v>
      </c>
      <c r="BS257" s="4">
        <v>0</v>
      </c>
      <c r="BT257" s="4">
        <v>0</v>
      </c>
      <c r="BU257" s="4">
        <v>0</v>
      </c>
      <c r="BV257" s="4">
        <v>0.25</v>
      </c>
      <c r="BX257">
        <v>0</v>
      </c>
      <c r="BY257">
        <v>0</v>
      </c>
      <c r="BZ257">
        <v>0</v>
      </c>
    </row>
    <row r="258" spans="7:78" x14ac:dyDescent="0.25">
      <c r="G258" s="66">
        <f t="shared" si="5"/>
        <v>44927</v>
      </c>
      <c r="H258">
        <v>5.1475</v>
      </c>
      <c r="I258" s="7">
        <v>0.17</v>
      </c>
      <c r="J258" s="7">
        <v>6.4305152692759798E-2</v>
      </c>
      <c r="S258" s="4"/>
      <c r="Z258" s="14">
        <v>0</v>
      </c>
      <c r="AA258" s="4">
        <v>0.23499999999999999</v>
      </c>
      <c r="AB258" s="4">
        <v>0.34</v>
      </c>
      <c r="AQ258" s="4">
        <v>1.6</v>
      </c>
      <c r="AR258" s="4">
        <v>-4.7500000000000001E-2</v>
      </c>
      <c r="AS258" s="4">
        <v>0</v>
      </c>
      <c r="AT258" s="4">
        <v>-7.0000000000000007E-2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-0.06</v>
      </c>
      <c r="BB258" s="4">
        <v>-0.06</v>
      </c>
      <c r="BH258" s="4">
        <v>-7.7499999999999999E-2</v>
      </c>
      <c r="BJ258" s="4">
        <v>0</v>
      </c>
      <c r="BN258" s="4">
        <v>1.04</v>
      </c>
      <c r="BP258" s="4">
        <v>-2.5000000000000001E-2</v>
      </c>
      <c r="BQ258" s="4">
        <v>5.0000000000000001E-3</v>
      </c>
      <c r="BS258" s="4">
        <v>0</v>
      </c>
      <c r="BT258" s="4">
        <v>0</v>
      </c>
      <c r="BU258" s="4">
        <v>0</v>
      </c>
      <c r="BV258" s="4">
        <v>0.45</v>
      </c>
      <c r="BX258">
        <v>0</v>
      </c>
      <c r="BY258">
        <v>0</v>
      </c>
      <c r="BZ258">
        <v>0</v>
      </c>
    </row>
    <row r="259" spans="7:78" x14ac:dyDescent="0.25">
      <c r="G259" s="66">
        <f t="shared" si="5"/>
        <v>44958</v>
      </c>
      <c r="H259">
        <v>5.0625</v>
      </c>
      <c r="I259" s="7">
        <v>0.17</v>
      </c>
      <c r="J259" s="7">
        <v>6.42983106115564E-2</v>
      </c>
      <c r="S259" s="4"/>
      <c r="Z259" s="14">
        <v>0</v>
      </c>
      <c r="AA259" s="4">
        <v>0.23499999999999999</v>
      </c>
      <c r="AB259" s="4">
        <v>0.34</v>
      </c>
      <c r="AQ259" s="4">
        <v>1.6</v>
      </c>
      <c r="AR259" s="4">
        <v>-0.03</v>
      </c>
      <c r="AS259" s="4">
        <v>0</v>
      </c>
      <c r="AT259" s="4">
        <v>-7.0000000000000007E-2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-0.06</v>
      </c>
      <c r="BB259" s="4">
        <v>-0.06</v>
      </c>
      <c r="BH259" s="4">
        <v>-0.06</v>
      </c>
      <c r="BJ259" s="4">
        <v>0</v>
      </c>
      <c r="BN259" s="4">
        <v>1.04</v>
      </c>
      <c r="BP259" s="4">
        <v>-2.5000000000000001E-2</v>
      </c>
      <c r="BQ259" s="4">
        <v>5.0000000000000001E-3</v>
      </c>
      <c r="BS259" s="4">
        <v>0</v>
      </c>
      <c r="BT259" s="4">
        <v>0</v>
      </c>
      <c r="BU259" s="4">
        <v>0</v>
      </c>
      <c r="BV259" s="4">
        <v>0.45</v>
      </c>
      <c r="BX259">
        <v>0</v>
      </c>
      <c r="BY259">
        <v>0</v>
      </c>
      <c r="BZ259">
        <v>0</v>
      </c>
    </row>
    <row r="260" spans="7:78" x14ac:dyDescent="0.25">
      <c r="G260" s="66">
        <f t="shared" si="5"/>
        <v>44986</v>
      </c>
      <c r="H260">
        <v>4.9325000000000001</v>
      </c>
      <c r="I260" s="7">
        <v>0.17</v>
      </c>
      <c r="J260" s="7">
        <v>6.4292130667257003E-2</v>
      </c>
      <c r="S260" s="4"/>
      <c r="Z260" s="14">
        <v>0</v>
      </c>
      <c r="AA260" s="4">
        <v>0.19500000000000001</v>
      </c>
      <c r="AB260" s="4">
        <v>0.28999999999999998</v>
      </c>
      <c r="AQ260" s="4">
        <v>0.64</v>
      </c>
      <c r="AR260" s="4">
        <v>-1.7500000000000002E-2</v>
      </c>
      <c r="AS260" s="4">
        <v>0</v>
      </c>
      <c r="AT260" s="4">
        <v>-7.0000000000000007E-2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-0.06</v>
      </c>
      <c r="BB260" s="4">
        <v>-0.06</v>
      </c>
      <c r="BH260" s="4">
        <v>-4.7500000000000001E-2</v>
      </c>
      <c r="BJ260" s="4">
        <v>0</v>
      </c>
      <c r="BN260" s="4">
        <v>0.54</v>
      </c>
      <c r="BP260" s="4">
        <v>-0.02</v>
      </c>
      <c r="BQ260" s="4">
        <v>5.0000000000000001E-3</v>
      </c>
      <c r="BS260" s="4">
        <v>0</v>
      </c>
      <c r="BT260" s="4">
        <v>0</v>
      </c>
      <c r="BU260" s="4">
        <v>0</v>
      </c>
      <c r="BV260" s="4">
        <v>0.1</v>
      </c>
      <c r="BX260">
        <v>0</v>
      </c>
      <c r="BY260">
        <v>0</v>
      </c>
      <c r="BZ260">
        <v>0</v>
      </c>
    </row>
    <row r="261" spans="7:78" x14ac:dyDescent="0.25">
      <c r="G261" s="66">
        <f t="shared" si="5"/>
        <v>45017</v>
      </c>
      <c r="H261">
        <v>4.7474999999999996</v>
      </c>
      <c r="I261" s="7">
        <v>0.17</v>
      </c>
      <c r="J261" s="7">
        <v>6.42852885860834E-2</v>
      </c>
      <c r="S261" s="4"/>
      <c r="Z261" s="14">
        <v>0</v>
      </c>
      <c r="AA261" s="4">
        <v>0.14499999999999999</v>
      </c>
      <c r="AB261" s="4">
        <v>0.19500000000000001</v>
      </c>
      <c r="AQ261" s="4">
        <v>0.38</v>
      </c>
      <c r="AR261" s="4">
        <v>0.02</v>
      </c>
      <c r="AS261" s="4">
        <v>0</v>
      </c>
      <c r="AT261" s="4">
        <v>-7.0000000000000007E-2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-0.06</v>
      </c>
      <c r="BB261" s="4">
        <v>-0.06</v>
      </c>
      <c r="BH261" s="4">
        <v>-0.01</v>
      </c>
      <c r="BJ261" s="4">
        <v>0</v>
      </c>
      <c r="BN261" s="4">
        <v>0.36</v>
      </c>
      <c r="BP261" s="4">
        <v>-1.4999999999999999E-2</v>
      </c>
      <c r="BQ261" s="4">
        <v>5.0000000000000001E-3</v>
      </c>
      <c r="BS261" s="4">
        <v>0</v>
      </c>
      <c r="BT261" s="4">
        <v>0</v>
      </c>
      <c r="BU261" s="4">
        <v>0</v>
      </c>
      <c r="BV261" s="4">
        <v>0.02</v>
      </c>
      <c r="BX261">
        <v>0</v>
      </c>
      <c r="BY261">
        <v>0</v>
      </c>
      <c r="BZ261">
        <v>0</v>
      </c>
    </row>
    <row r="262" spans="7:78" x14ac:dyDescent="0.25">
      <c r="G262" s="66">
        <f t="shared" si="5"/>
        <v>45047</v>
      </c>
      <c r="H262">
        <v>4.7424999999999997</v>
      </c>
      <c r="I262" s="7">
        <v>0.17</v>
      </c>
      <c r="J262" s="7">
        <v>6.4278667217220406E-2</v>
      </c>
      <c r="S262" s="4"/>
      <c r="Z262" s="14">
        <v>0</v>
      </c>
      <c r="AA262" s="4">
        <v>0.125</v>
      </c>
      <c r="AB262" s="4">
        <v>0.13500000000000001</v>
      </c>
      <c r="AQ262" s="4">
        <v>0.33</v>
      </c>
      <c r="AR262" s="4">
        <v>0.02</v>
      </c>
      <c r="AS262" s="4">
        <v>0</v>
      </c>
      <c r="AT262" s="4">
        <v>-7.0000000000000007E-2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-0.06</v>
      </c>
      <c r="BB262" s="4">
        <v>-0.06</v>
      </c>
      <c r="BH262" s="4">
        <v>-0.01</v>
      </c>
      <c r="BJ262" s="4">
        <v>0</v>
      </c>
      <c r="BN262" s="4">
        <v>0.32500000000000001</v>
      </c>
      <c r="BP262" s="4">
        <v>-1.4999999999999999E-2</v>
      </c>
      <c r="BQ262" s="4">
        <v>5.0000000000000001E-3</v>
      </c>
      <c r="BS262" s="4">
        <v>0</v>
      </c>
      <c r="BT262" s="4">
        <v>0</v>
      </c>
      <c r="BU262" s="4">
        <v>0</v>
      </c>
      <c r="BV262" s="4">
        <v>0.02</v>
      </c>
      <c r="BX262">
        <v>0</v>
      </c>
      <c r="BY262">
        <v>0</v>
      </c>
      <c r="BZ262">
        <v>0</v>
      </c>
    </row>
    <row r="263" spans="7:78" x14ac:dyDescent="0.25">
      <c r="G263" s="66">
        <f t="shared" ref="G263:G326" si="6">EOMONTH(G262,0)+1</f>
        <v>45078</v>
      </c>
      <c r="H263">
        <v>4.7774999999999999</v>
      </c>
      <c r="I263" s="7">
        <v>0.17</v>
      </c>
      <c r="J263" s="7">
        <v>6.4271825136076502E-2</v>
      </c>
      <c r="S263" s="4"/>
      <c r="Z263" s="14">
        <v>0</v>
      </c>
      <c r="AA263" s="4">
        <v>0.14499999999999999</v>
      </c>
      <c r="AB263" s="147">
        <v>0.16500000000000001</v>
      </c>
      <c r="AD263" s="147"/>
      <c r="AQ263" s="147">
        <v>0.37</v>
      </c>
      <c r="AR263" s="4">
        <v>2.5000000000000001E-2</v>
      </c>
      <c r="AS263" s="4">
        <v>0</v>
      </c>
      <c r="AT263" s="4">
        <v>-7.0000000000000007E-2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-0.06</v>
      </c>
      <c r="BB263" s="4">
        <v>-0.06</v>
      </c>
      <c r="BH263" s="4">
        <v>-5.0000000000000001E-3</v>
      </c>
      <c r="BJ263" s="4">
        <v>0</v>
      </c>
      <c r="BN263" s="4">
        <v>0.33500000000000002</v>
      </c>
      <c r="BP263" s="4">
        <v>-1.4999999999999999E-2</v>
      </c>
      <c r="BQ263" s="4">
        <v>5.0000000000000001E-3</v>
      </c>
      <c r="BS263" s="4">
        <v>0</v>
      </c>
      <c r="BT263" s="4">
        <v>0</v>
      </c>
      <c r="BU263" s="4">
        <v>0</v>
      </c>
      <c r="BV263" s="4">
        <v>3.5000000000000003E-2</v>
      </c>
      <c r="BX263">
        <v>0</v>
      </c>
      <c r="BY263">
        <v>0</v>
      </c>
      <c r="BZ263">
        <v>0</v>
      </c>
    </row>
    <row r="264" spans="7:78" x14ac:dyDescent="0.25">
      <c r="G264" s="66">
        <f t="shared" si="6"/>
        <v>45108</v>
      </c>
      <c r="H264">
        <v>4.8174999999999999</v>
      </c>
      <c r="I264" s="7">
        <v>0.17</v>
      </c>
      <c r="J264" s="7">
        <v>6.4265203767242901E-2</v>
      </c>
      <c r="S264" s="4"/>
      <c r="Z264" s="14">
        <v>0</v>
      </c>
      <c r="AA264" s="4">
        <v>0.15</v>
      </c>
      <c r="AB264" s="147">
        <v>0.20499999999999999</v>
      </c>
      <c r="AD264" s="147"/>
      <c r="AQ264" s="147">
        <v>0.41</v>
      </c>
      <c r="AR264" s="4">
        <v>2.75E-2</v>
      </c>
      <c r="AS264" s="4">
        <v>0</v>
      </c>
      <c r="AT264" s="4">
        <v>-7.0000000000000007E-2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-0.06</v>
      </c>
      <c r="BB264" s="4">
        <v>-0.06</v>
      </c>
      <c r="BH264" s="4">
        <v>-2.5000000000000001E-3</v>
      </c>
      <c r="BJ264" s="4">
        <v>0</v>
      </c>
      <c r="BN264" s="4">
        <v>0.35</v>
      </c>
      <c r="BP264" s="4">
        <v>-0.01</v>
      </c>
      <c r="BQ264" s="4">
        <v>5.0000000000000001E-3</v>
      </c>
      <c r="BS264" s="4">
        <v>0</v>
      </c>
      <c r="BT264" s="4">
        <v>0</v>
      </c>
      <c r="BU264" s="4">
        <v>0</v>
      </c>
      <c r="BV264" s="4">
        <v>3.5000000000000003E-2</v>
      </c>
      <c r="BX264">
        <v>0</v>
      </c>
      <c r="BY264">
        <v>0</v>
      </c>
      <c r="BZ264">
        <v>0</v>
      </c>
    </row>
    <row r="265" spans="7:78" x14ac:dyDescent="0.25">
      <c r="G265" s="66">
        <f t="shared" si="6"/>
        <v>45139</v>
      </c>
      <c r="H265">
        <v>4.8574999999999999</v>
      </c>
      <c r="I265" s="7">
        <v>0.17</v>
      </c>
      <c r="J265" s="7">
        <v>6.42583616861305E-2</v>
      </c>
      <c r="S265" s="4"/>
      <c r="Z265" s="14">
        <v>0</v>
      </c>
      <c r="AA265" s="4">
        <v>0.15</v>
      </c>
      <c r="AB265" s="4">
        <v>0.20499999999999999</v>
      </c>
      <c r="AQ265" s="4">
        <v>0.41</v>
      </c>
      <c r="AR265" s="4">
        <v>0.03</v>
      </c>
      <c r="AS265" s="4">
        <v>0</v>
      </c>
      <c r="AT265" s="4">
        <v>-7.0000000000000007E-2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-0.06</v>
      </c>
      <c r="BB265" s="4">
        <v>-0.06</v>
      </c>
      <c r="BH265" s="4">
        <v>0</v>
      </c>
      <c r="BJ265" s="4">
        <v>0</v>
      </c>
      <c r="BN265" s="4">
        <v>0.35</v>
      </c>
      <c r="BP265" s="4">
        <v>-0.01</v>
      </c>
      <c r="BQ265" s="4">
        <v>5.0000000000000001E-3</v>
      </c>
      <c r="BS265" s="4">
        <v>0</v>
      </c>
      <c r="BT265" s="4">
        <v>0</v>
      </c>
      <c r="BU265" s="4">
        <v>0</v>
      </c>
      <c r="BV265" s="4">
        <v>0.01</v>
      </c>
      <c r="BX265">
        <v>0</v>
      </c>
      <c r="BY265">
        <v>0</v>
      </c>
      <c r="BZ265">
        <v>0</v>
      </c>
    </row>
    <row r="266" spans="7:78" x14ac:dyDescent="0.25">
      <c r="G266" s="66">
        <f t="shared" si="6"/>
        <v>45170</v>
      </c>
      <c r="H266">
        <v>4.8525</v>
      </c>
      <c r="I266" s="7">
        <v>0.17</v>
      </c>
      <c r="J266" s="7">
        <v>6.4251519605033294E-2</v>
      </c>
      <c r="S266" s="4"/>
      <c r="Z266" s="14">
        <v>0</v>
      </c>
      <c r="AA266" s="4">
        <v>0.125</v>
      </c>
      <c r="AB266" s="4">
        <v>0.14499999999999999</v>
      </c>
      <c r="AQ266" s="4">
        <v>0.36</v>
      </c>
      <c r="AR266" s="4">
        <v>2.2499999999999999E-2</v>
      </c>
      <c r="AS266" s="4">
        <v>0</v>
      </c>
      <c r="AT266" s="4">
        <v>-7.0000000000000007E-2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-0.06</v>
      </c>
      <c r="BB266" s="4">
        <v>-0.06</v>
      </c>
      <c r="BH266" s="4">
        <v>-7.4999999999999997E-3</v>
      </c>
      <c r="BJ266" s="4">
        <v>0</v>
      </c>
      <c r="BN266" s="4">
        <v>0.315</v>
      </c>
      <c r="BP266" s="4">
        <v>-0.01</v>
      </c>
      <c r="BQ266" s="4">
        <v>5.0000000000000001E-3</v>
      </c>
      <c r="BS266" s="4">
        <v>0</v>
      </c>
      <c r="BT266" s="4">
        <v>0</v>
      </c>
      <c r="BU266" s="4">
        <v>0</v>
      </c>
      <c r="BV266" s="4">
        <v>0.01</v>
      </c>
      <c r="BX266">
        <v>0</v>
      </c>
      <c r="BY266">
        <v>0</v>
      </c>
      <c r="BZ266">
        <v>0</v>
      </c>
    </row>
    <row r="267" spans="7:78" x14ac:dyDescent="0.25">
      <c r="G267" s="66">
        <f t="shared" si="6"/>
        <v>45200</v>
      </c>
      <c r="H267">
        <v>4.8775000000000004</v>
      </c>
      <c r="I267" s="7">
        <v>0.17</v>
      </c>
      <c r="J267" s="7">
        <v>6.4244898236244005E-2</v>
      </c>
      <c r="S267" s="4"/>
      <c r="Z267" s="14">
        <v>0</v>
      </c>
      <c r="AA267" s="4">
        <v>0.14499999999999999</v>
      </c>
      <c r="AB267" s="4">
        <v>0.17499999999999999</v>
      </c>
      <c r="AQ267" s="4">
        <v>0.4</v>
      </c>
      <c r="AR267" s="4">
        <v>1.2500000000000001E-2</v>
      </c>
      <c r="AS267" s="4">
        <v>0</v>
      </c>
      <c r="AT267" s="4">
        <v>-7.0000000000000007E-2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-0.06</v>
      </c>
      <c r="BB267" s="4">
        <v>-0.06</v>
      </c>
      <c r="BH267" s="4">
        <v>-1.7500000000000002E-2</v>
      </c>
      <c r="BJ267" s="4">
        <v>0</v>
      </c>
      <c r="BN267" s="4">
        <v>0.36</v>
      </c>
      <c r="BP267" s="4">
        <v>-1.4999999999999999E-2</v>
      </c>
      <c r="BQ267" s="4">
        <v>5.0000000000000001E-3</v>
      </c>
      <c r="BS267" s="4">
        <v>0</v>
      </c>
      <c r="BT267" s="4">
        <v>0</v>
      </c>
      <c r="BU267" s="4">
        <v>0</v>
      </c>
      <c r="BV267" s="4">
        <v>0.01</v>
      </c>
      <c r="BX267">
        <v>0</v>
      </c>
      <c r="BY267">
        <v>0</v>
      </c>
      <c r="BZ267">
        <v>0</v>
      </c>
    </row>
    <row r="268" spans="7:78" x14ac:dyDescent="0.25">
      <c r="G268" s="66">
        <f t="shared" si="6"/>
        <v>45231</v>
      </c>
      <c r="H268">
        <v>5.0294999999999996</v>
      </c>
      <c r="I268" s="7">
        <v>0.17</v>
      </c>
      <c r="J268" s="7">
        <v>6.4238056155176998E-2</v>
      </c>
      <c r="S268" s="4"/>
      <c r="Z268" s="14">
        <v>0</v>
      </c>
      <c r="AA268" s="4">
        <v>0.19500000000000001</v>
      </c>
      <c r="AB268" s="4">
        <v>0.21</v>
      </c>
      <c r="AQ268" s="4">
        <v>0.65</v>
      </c>
      <c r="AR268" s="4">
        <v>-2.2499999999999999E-2</v>
      </c>
      <c r="AS268" s="4">
        <v>0</v>
      </c>
      <c r="AT268" s="4">
        <v>-7.0000000000000007E-2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-0.06</v>
      </c>
      <c r="BB268" s="4">
        <v>-0.06</v>
      </c>
      <c r="BH268" s="4">
        <v>-5.2499999999999998E-2</v>
      </c>
      <c r="BJ268" s="4">
        <v>0</v>
      </c>
      <c r="BN268" s="4">
        <v>0.46</v>
      </c>
      <c r="BP268" s="4">
        <v>0</v>
      </c>
      <c r="BQ268" s="4">
        <v>5.0000000000000001E-3</v>
      </c>
      <c r="BS268" s="4">
        <v>0</v>
      </c>
      <c r="BT268" s="4">
        <v>0</v>
      </c>
      <c r="BU268" s="4">
        <v>0</v>
      </c>
      <c r="BV268" s="4">
        <v>5.5E-2</v>
      </c>
      <c r="BX268">
        <v>0</v>
      </c>
      <c r="BY268">
        <v>0</v>
      </c>
      <c r="BZ268">
        <v>0</v>
      </c>
    </row>
    <row r="269" spans="7:78" x14ac:dyDescent="0.25">
      <c r="G269" s="66">
        <f t="shared" si="6"/>
        <v>45261</v>
      </c>
      <c r="H269">
        <v>5.1725000000000003</v>
      </c>
      <c r="I269" s="7">
        <v>0.17</v>
      </c>
      <c r="J269" s="7">
        <v>6.4231434786417907E-2</v>
      </c>
      <c r="S269" s="4"/>
      <c r="Z269" s="14">
        <v>0</v>
      </c>
      <c r="AA269" s="4">
        <v>0.215</v>
      </c>
      <c r="AB269" s="4">
        <v>0.28999999999999998</v>
      </c>
      <c r="AQ269" s="4">
        <v>0.98</v>
      </c>
      <c r="AR269" s="4">
        <v>-4.4999999999999998E-2</v>
      </c>
      <c r="AS269" s="4">
        <v>0</v>
      </c>
      <c r="AT269" s="4">
        <v>-7.0000000000000007E-2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-0.06</v>
      </c>
      <c r="BB269" s="4">
        <v>-0.06</v>
      </c>
      <c r="BH269" s="4">
        <v>-7.4999999999999997E-2</v>
      </c>
      <c r="BJ269" s="4">
        <v>0</v>
      </c>
      <c r="BN269" s="4">
        <v>0.77</v>
      </c>
      <c r="BP269" s="4">
        <v>0</v>
      </c>
      <c r="BQ269" s="4">
        <v>5.0000000000000001E-3</v>
      </c>
      <c r="BS269" s="4">
        <v>0</v>
      </c>
      <c r="BT269" s="4">
        <v>0</v>
      </c>
      <c r="BU269" s="4">
        <v>0</v>
      </c>
      <c r="BV269" s="4">
        <v>0.25</v>
      </c>
      <c r="BX269">
        <v>0</v>
      </c>
      <c r="BY269">
        <v>0</v>
      </c>
      <c r="BZ269">
        <v>0</v>
      </c>
    </row>
    <row r="270" spans="7:78" x14ac:dyDescent="0.25">
      <c r="G270" s="66">
        <f t="shared" si="6"/>
        <v>45292</v>
      </c>
      <c r="H270">
        <v>5.2324999999999999</v>
      </c>
      <c r="I270" s="7">
        <v>0.17</v>
      </c>
      <c r="J270" s="7">
        <v>6.42245927053815E-2</v>
      </c>
      <c r="S270" s="4"/>
      <c r="Z270" s="14">
        <v>0</v>
      </c>
      <c r="AA270" s="4">
        <v>0.23499999999999999</v>
      </c>
      <c r="AB270" s="4">
        <v>0.34</v>
      </c>
      <c r="AQ270" s="4">
        <v>1.6</v>
      </c>
      <c r="AR270" s="4">
        <v>-4.7500000000000001E-2</v>
      </c>
      <c r="AS270" s="4">
        <v>0</v>
      </c>
      <c r="AT270" s="4">
        <v>-7.0000000000000007E-2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-7.7499999999999999E-2</v>
      </c>
      <c r="BB270" s="4">
        <v>-0.06</v>
      </c>
      <c r="BH270" s="4">
        <v>-7.7499999999999999E-2</v>
      </c>
      <c r="BJ270" s="4">
        <v>0</v>
      </c>
      <c r="BN270" s="4">
        <v>1.04</v>
      </c>
      <c r="BP270" s="4">
        <v>0</v>
      </c>
      <c r="BQ270" s="4">
        <v>5.0000000000000001E-3</v>
      </c>
      <c r="BS270" s="4">
        <v>0</v>
      </c>
      <c r="BT270" s="4">
        <v>0</v>
      </c>
      <c r="BU270" s="4">
        <v>0</v>
      </c>
      <c r="BV270" s="4">
        <v>0.45</v>
      </c>
      <c r="BX270">
        <v>0</v>
      </c>
      <c r="BY270">
        <v>0</v>
      </c>
      <c r="BZ270">
        <v>0</v>
      </c>
    </row>
    <row r="271" spans="7:78" x14ac:dyDescent="0.25">
      <c r="G271" s="66">
        <f t="shared" si="6"/>
        <v>45323</v>
      </c>
      <c r="H271">
        <v>5.1475</v>
      </c>
      <c r="I271" s="7">
        <v>0.17</v>
      </c>
      <c r="J271" s="7">
        <v>6.4217750624360595E-2</v>
      </c>
      <c r="S271" s="4"/>
      <c r="Z271" s="14">
        <v>0</v>
      </c>
      <c r="AA271" s="4">
        <v>0.23499999999999999</v>
      </c>
      <c r="AB271" s="4">
        <v>0.34</v>
      </c>
      <c r="AQ271" s="4">
        <v>1.6</v>
      </c>
      <c r="AR271" s="4">
        <v>-0.03</v>
      </c>
      <c r="AS271" s="4">
        <v>0</v>
      </c>
      <c r="AT271" s="4">
        <v>-7.0000000000000007E-2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-0.06</v>
      </c>
      <c r="BB271" s="4">
        <v>-0.06</v>
      </c>
      <c r="BH271" s="4">
        <v>-0.06</v>
      </c>
      <c r="BJ271" s="4">
        <v>0</v>
      </c>
      <c r="BN271" s="4">
        <v>1.04</v>
      </c>
      <c r="BP271" s="4">
        <v>0</v>
      </c>
      <c r="BQ271" s="4">
        <v>5.0000000000000001E-3</v>
      </c>
      <c r="BS271" s="4">
        <v>0</v>
      </c>
      <c r="BT271" s="4">
        <v>0</v>
      </c>
      <c r="BU271" s="4">
        <v>0</v>
      </c>
      <c r="BV271" s="4">
        <v>0.45</v>
      </c>
      <c r="BX271">
        <v>0</v>
      </c>
      <c r="BY271">
        <v>0</v>
      </c>
      <c r="BZ271">
        <v>0</v>
      </c>
    </row>
    <row r="272" spans="7:78" x14ac:dyDescent="0.25">
      <c r="G272" s="66">
        <f t="shared" si="6"/>
        <v>45352</v>
      </c>
      <c r="H272">
        <v>5.0175000000000001</v>
      </c>
      <c r="I272" s="7">
        <v>0.17</v>
      </c>
      <c r="J272" s="7">
        <v>6.4211349967936204E-2</v>
      </c>
      <c r="S272" s="4"/>
      <c r="Z272" s="14">
        <v>0</v>
      </c>
      <c r="AA272" s="4">
        <v>0.19500000000000001</v>
      </c>
      <c r="AB272" s="4">
        <v>0.28999999999999998</v>
      </c>
      <c r="AQ272" s="4">
        <v>0.64</v>
      </c>
      <c r="AR272" s="4">
        <v>-1.7500000000000002E-2</v>
      </c>
      <c r="AS272" s="4">
        <v>0</v>
      </c>
      <c r="AT272" s="4">
        <v>-7.0000000000000007E-2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-4.7500000000000001E-2</v>
      </c>
      <c r="BB272" s="4">
        <v>-0.06</v>
      </c>
      <c r="BH272" s="4">
        <v>-4.7500000000000001E-2</v>
      </c>
      <c r="BJ272" s="4">
        <v>0</v>
      </c>
      <c r="BN272" s="4">
        <v>0.54</v>
      </c>
      <c r="BP272" s="4">
        <v>0</v>
      </c>
      <c r="BQ272" s="4">
        <v>5.0000000000000001E-3</v>
      </c>
      <c r="BS272" s="4">
        <v>0</v>
      </c>
      <c r="BT272" s="4">
        <v>0</v>
      </c>
      <c r="BU272" s="4">
        <v>0</v>
      </c>
      <c r="BV272" s="4">
        <v>0.1</v>
      </c>
      <c r="BX272">
        <v>0</v>
      </c>
      <c r="BY272">
        <v>0</v>
      </c>
      <c r="BZ272">
        <v>0</v>
      </c>
    </row>
    <row r="273" spans="7:78" x14ac:dyDescent="0.25">
      <c r="G273" s="66">
        <f t="shared" si="6"/>
        <v>45383</v>
      </c>
      <c r="H273">
        <v>4.8324999999999996</v>
      </c>
      <c r="I273" s="7">
        <v>0.17</v>
      </c>
      <c r="J273" s="7">
        <v>6.4204507886945497E-2</v>
      </c>
      <c r="S273" s="4"/>
      <c r="Z273" s="14">
        <v>0</v>
      </c>
      <c r="AA273" s="4">
        <v>0.14499999999999999</v>
      </c>
      <c r="AB273" s="4">
        <v>0.19500000000000001</v>
      </c>
      <c r="AQ273" s="4">
        <v>0.38</v>
      </c>
      <c r="AR273" s="4">
        <v>0.02</v>
      </c>
      <c r="AS273" s="4">
        <v>0</v>
      </c>
      <c r="AT273" s="4">
        <v>-7.0000000000000007E-2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-0.01</v>
      </c>
      <c r="BB273" s="4">
        <v>-0.06</v>
      </c>
      <c r="BH273" s="4">
        <v>-0.01</v>
      </c>
      <c r="BJ273" s="4">
        <v>0</v>
      </c>
      <c r="BN273" s="4">
        <v>0.36</v>
      </c>
      <c r="BP273" s="4">
        <v>0</v>
      </c>
      <c r="BQ273" s="4">
        <v>5.0000000000000001E-3</v>
      </c>
      <c r="BS273" s="4">
        <v>0</v>
      </c>
      <c r="BT273" s="4">
        <v>0</v>
      </c>
      <c r="BU273" s="4">
        <v>0</v>
      </c>
      <c r="BV273" s="4">
        <v>0.02</v>
      </c>
      <c r="BX273">
        <v>0</v>
      </c>
      <c r="BY273">
        <v>0</v>
      </c>
      <c r="BZ273">
        <v>0</v>
      </c>
    </row>
    <row r="274" spans="7:78" x14ac:dyDescent="0.25">
      <c r="G274" s="66">
        <f t="shared" si="6"/>
        <v>45413</v>
      </c>
      <c r="H274">
        <v>4.8274999999999997</v>
      </c>
      <c r="I274" s="7">
        <v>0.17</v>
      </c>
      <c r="J274" s="7">
        <v>6.4197886518259806E-2</v>
      </c>
      <c r="S274" s="4"/>
      <c r="Z274" s="14">
        <v>0</v>
      </c>
      <c r="AA274" s="4">
        <v>0.125</v>
      </c>
      <c r="AB274" s="4">
        <v>0.13500000000000001</v>
      </c>
      <c r="AQ274" s="4">
        <v>0.33</v>
      </c>
      <c r="AR274" s="4">
        <v>0.02</v>
      </c>
      <c r="AS274" s="4">
        <v>0</v>
      </c>
      <c r="AT274" s="4">
        <v>-7.0000000000000007E-2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-0.01</v>
      </c>
      <c r="BB274" s="4">
        <v>-0.06</v>
      </c>
      <c r="BH274" s="4">
        <v>-0.01</v>
      </c>
      <c r="BJ274" s="4">
        <v>0</v>
      </c>
      <c r="BN274" s="4">
        <v>0.32500000000000001</v>
      </c>
      <c r="BP274" s="4">
        <v>0</v>
      </c>
      <c r="BQ274" s="4">
        <v>5.0000000000000001E-3</v>
      </c>
      <c r="BS274" s="4">
        <v>0</v>
      </c>
      <c r="BT274" s="4">
        <v>0</v>
      </c>
      <c r="BU274" s="4">
        <v>0</v>
      </c>
      <c r="BV274" s="4">
        <v>0.02</v>
      </c>
      <c r="BX274">
        <v>0</v>
      </c>
      <c r="BY274">
        <v>0</v>
      </c>
      <c r="BZ274">
        <v>0</v>
      </c>
    </row>
    <row r="275" spans="7:78" x14ac:dyDescent="0.25">
      <c r="G275" s="66">
        <f t="shared" si="6"/>
        <v>45444</v>
      </c>
      <c r="H275">
        <v>4.8624999999999998</v>
      </c>
      <c r="I275" s="7">
        <v>0.17</v>
      </c>
      <c r="J275" s="7">
        <v>6.4191044437299699E-2</v>
      </c>
      <c r="S275" s="4"/>
      <c r="Z275" s="14">
        <v>0</v>
      </c>
      <c r="AA275" s="4">
        <v>0.14499999999999999</v>
      </c>
      <c r="AB275" s="4">
        <v>0.16500000000000001</v>
      </c>
      <c r="AQ275" s="4">
        <v>0.37</v>
      </c>
      <c r="AR275" s="4">
        <v>2.5000000000000001E-2</v>
      </c>
      <c r="AS275" s="4">
        <v>0</v>
      </c>
      <c r="AT275" s="4">
        <v>-7.0000000000000007E-2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-5.0000000000000001E-3</v>
      </c>
      <c r="BB275" s="4">
        <v>-0.06</v>
      </c>
      <c r="BH275" s="4">
        <v>-5.0000000000000001E-3</v>
      </c>
      <c r="BJ275" s="4">
        <v>0</v>
      </c>
      <c r="BN275" s="4">
        <v>0.33500000000000002</v>
      </c>
      <c r="BP275" s="4">
        <v>0</v>
      </c>
      <c r="BQ275" s="4">
        <v>5.0000000000000001E-3</v>
      </c>
      <c r="BS275" s="4">
        <v>0</v>
      </c>
      <c r="BT275" s="4">
        <v>0</v>
      </c>
      <c r="BU275" s="4">
        <v>0</v>
      </c>
      <c r="BV275" s="4">
        <v>3.5000000000000003E-2</v>
      </c>
      <c r="BX275">
        <v>0</v>
      </c>
      <c r="BY275">
        <v>0</v>
      </c>
      <c r="BZ275">
        <v>0</v>
      </c>
    </row>
    <row r="276" spans="7:78" x14ac:dyDescent="0.25">
      <c r="G276" s="66">
        <f t="shared" si="6"/>
        <v>45474</v>
      </c>
      <c r="H276">
        <v>4.9024999999999999</v>
      </c>
      <c r="I276" s="7">
        <v>0.17</v>
      </c>
      <c r="J276" s="7">
        <v>6.4184423068643706E-2</v>
      </c>
      <c r="S276" s="4"/>
      <c r="Z276" s="14">
        <v>0</v>
      </c>
      <c r="AA276" s="4">
        <v>0.15</v>
      </c>
      <c r="AB276" s="4">
        <v>0.20499999999999999</v>
      </c>
      <c r="AQ276" s="4">
        <v>0.41</v>
      </c>
      <c r="AR276" s="4">
        <v>2.75E-2</v>
      </c>
      <c r="AS276" s="4">
        <v>0</v>
      </c>
      <c r="AT276" s="4">
        <v>-7.0000000000000007E-2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-2.5000000000000001E-3</v>
      </c>
      <c r="BB276" s="4">
        <v>-0.06</v>
      </c>
      <c r="BH276" s="4">
        <v>-2.5000000000000001E-3</v>
      </c>
      <c r="BJ276" s="4">
        <v>0</v>
      </c>
      <c r="BN276" s="4">
        <v>0.35</v>
      </c>
      <c r="BP276" s="4">
        <v>0</v>
      </c>
      <c r="BQ276" s="4">
        <v>5.0000000000000001E-3</v>
      </c>
      <c r="BS276" s="4">
        <v>0</v>
      </c>
      <c r="BT276" s="4">
        <v>0</v>
      </c>
      <c r="BU276" s="4">
        <v>0</v>
      </c>
      <c r="BV276" s="4">
        <v>3.5000000000000003E-2</v>
      </c>
      <c r="BX276">
        <v>0</v>
      </c>
      <c r="BY276">
        <v>0</v>
      </c>
      <c r="BZ276">
        <v>0</v>
      </c>
    </row>
    <row r="277" spans="7:78" x14ac:dyDescent="0.25">
      <c r="G277" s="66">
        <f t="shared" si="6"/>
        <v>45505</v>
      </c>
      <c r="H277">
        <v>4.9424999999999999</v>
      </c>
      <c r="I277" s="7">
        <v>0.17</v>
      </c>
      <c r="J277" s="7">
        <v>6.4177580987713395E-2</v>
      </c>
      <c r="S277" s="4"/>
      <c r="Z277" s="14">
        <v>0</v>
      </c>
      <c r="AA277" s="4">
        <v>0.15</v>
      </c>
      <c r="AB277" s="4">
        <v>0.20499999999999999</v>
      </c>
      <c r="AQ277" s="4">
        <v>0.41</v>
      </c>
      <c r="AR277" s="4">
        <v>0.03</v>
      </c>
      <c r="AS277" s="4">
        <v>0</v>
      </c>
      <c r="AT277" s="4">
        <v>-7.0000000000000007E-2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-0.06</v>
      </c>
      <c r="BH277" s="4">
        <v>0</v>
      </c>
      <c r="BJ277" s="4">
        <v>0</v>
      </c>
      <c r="BN277" s="4">
        <v>0.35</v>
      </c>
      <c r="BP277" s="4">
        <v>0</v>
      </c>
      <c r="BQ277" s="4">
        <v>5.0000000000000001E-3</v>
      </c>
      <c r="BS277" s="4">
        <v>0</v>
      </c>
      <c r="BT277" s="4">
        <v>0</v>
      </c>
      <c r="BU277" s="4">
        <v>0</v>
      </c>
      <c r="BV277" s="4">
        <v>0.01</v>
      </c>
      <c r="BX277">
        <v>0</v>
      </c>
      <c r="BY277">
        <v>0</v>
      </c>
      <c r="BZ277">
        <v>0</v>
      </c>
    </row>
    <row r="278" spans="7:78" x14ac:dyDescent="0.25">
      <c r="G278" s="66">
        <f t="shared" si="6"/>
        <v>45536</v>
      </c>
      <c r="H278">
        <v>4.9375</v>
      </c>
      <c r="I278" s="7">
        <v>0.17</v>
      </c>
      <c r="J278" s="7">
        <v>6.4170738906799599E-2</v>
      </c>
      <c r="S278" s="4"/>
      <c r="Z278" s="14">
        <v>0</v>
      </c>
      <c r="AA278" s="4">
        <v>0.125</v>
      </c>
      <c r="AB278" s="4">
        <v>0.14499999999999999</v>
      </c>
      <c r="AQ278" s="4">
        <v>0.36</v>
      </c>
      <c r="AR278" s="4">
        <v>2.2499999999999999E-2</v>
      </c>
      <c r="AS278" s="4">
        <v>0</v>
      </c>
      <c r="AT278" s="4">
        <v>-7.0000000000000007E-2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-7.4999999999999997E-3</v>
      </c>
      <c r="BB278" s="4">
        <v>-0.06</v>
      </c>
      <c r="BH278" s="4">
        <v>-7.4999999999999997E-3</v>
      </c>
      <c r="BJ278" s="4">
        <v>0</v>
      </c>
      <c r="BN278" s="4">
        <v>0.315</v>
      </c>
      <c r="BP278" s="4">
        <v>0</v>
      </c>
      <c r="BQ278" s="4">
        <v>5.0000000000000001E-3</v>
      </c>
      <c r="BS278" s="4">
        <v>0</v>
      </c>
      <c r="BT278" s="4">
        <v>0</v>
      </c>
      <c r="BU278" s="4">
        <v>0</v>
      </c>
      <c r="BV278" s="4">
        <v>0.01</v>
      </c>
      <c r="BX278">
        <v>0</v>
      </c>
      <c r="BY278">
        <v>0</v>
      </c>
      <c r="BZ278">
        <v>0</v>
      </c>
    </row>
    <row r="279" spans="7:78" x14ac:dyDescent="0.25">
      <c r="G279" s="66">
        <f t="shared" si="6"/>
        <v>45566</v>
      </c>
      <c r="H279">
        <v>4.9625000000000004</v>
      </c>
      <c r="I279" s="7">
        <v>0.17</v>
      </c>
      <c r="J279" s="7">
        <v>6.4164117538188001E-2</v>
      </c>
      <c r="S279" s="4"/>
      <c r="Z279" s="14">
        <v>0</v>
      </c>
      <c r="AA279" s="4">
        <v>0.14499999999999999</v>
      </c>
      <c r="AB279" s="4">
        <v>0.17499999999999999</v>
      </c>
      <c r="AQ279" s="4">
        <v>0.4</v>
      </c>
      <c r="AR279" s="4">
        <v>1.2500000000000001E-2</v>
      </c>
      <c r="AS279" s="4">
        <v>0</v>
      </c>
      <c r="AT279" s="4">
        <v>-7.0000000000000007E-2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-1.7500000000000002E-2</v>
      </c>
      <c r="BB279" s="4">
        <v>-0.06</v>
      </c>
      <c r="BH279" s="4">
        <v>-1.7500000000000002E-2</v>
      </c>
      <c r="BJ279" s="4">
        <v>0</v>
      </c>
      <c r="BN279" s="4">
        <v>0.36</v>
      </c>
      <c r="BP279" s="4">
        <v>0</v>
      </c>
      <c r="BQ279" s="4">
        <v>5.0000000000000001E-3</v>
      </c>
      <c r="BS279" s="4">
        <v>0</v>
      </c>
      <c r="BT279" s="4">
        <v>0</v>
      </c>
      <c r="BU279" s="4">
        <v>0</v>
      </c>
      <c r="BV279" s="4">
        <v>0.01</v>
      </c>
      <c r="BX279">
        <v>0</v>
      </c>
      <c r="BY279">
        <v>0</v>
      </c>
      <c r="BZ279">
        <v>0</v>
      </c>
    </row>
    <row r="280" spans="7:78" x14ac:dyDescent="0.25">
      <c r="G280" s="66">
        <f t="shared" si="6"/>
        <v>45597</v>
      </c>
      <c r="H280">
        <v>5.1144999999999996</v>
      </c>
      <c r="I280" s="7">
        <v>0.17</v>
      </c>
      <c r="J280" s="7">
        <v>6.4157275457304805E-2</v>
      </c>
      <c r="S280" s="4"/>
      <c r="Z280" s="14">
        <v>0</v>
      </c>
      <c r="AA280" s="4">
        <v>0.19500000000000001</v>
      </c>
      <c r="AB280" s="4">
        <v>0.21</v>
      </c>
      <c r="AQ280" s="4">
        <v>0.65</v>
      </c>
      <c r="AR280" s="4">
        <v>-2.2499999999999999E-2</v>
      </c>
      <c r="AS280" s="4">
        <v>0</v>
      </c>
      <c r="AT280" s="4">
        <v>-7.0000000000000007E-2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-5.2499999999999998E-2</v>
      </c>
      <c r="BB280" s="4">
        <v>-0.06</v>
      </c>
      <c r="BH280" s="4">
        <v>-5.2499999999999998E-2</v>
      </c>
      <c r="BJ280" s="4">
        <v>0</v>
      </c>
      <c r="BN280" s="4">
        <v>0.46</v>
      </c>
      <c r="BP280" s="4">
        <v>0</v>
      </c>
      <c r="BQ280" s="4">
        <v>5.0000000000000001E-3</v>
      </c>
      <c r="BS280" s="4">
        <v>0</v>
      </c>
      <c r="BT280" s="4">
        <v>0</v>
      </c>
      <c r="BU280" s="4">
        <v>0</v>
      </c>
      <c r="BV280" s="4">
        <v>5.5E-2</v>
      </c>
      <c r="BX280">
        <v>0</v>
      </c>
      <c r="BY280">
        <v>0</v>
      </c>
      <c r="BZ280">
        <v>0</v>
      </c>
    </row>
    <row r="281" spans="7:78" x14ac:dyDescent="0.25">
      <c r="G281" s="66">
        <f t="shared" si="6"/>
        <v>45627</v>
      </c>
      <c r="H281">
        <v>5.2575000000000003</v>
      </c>
      <c r="I281" s="7">
        <v>0.17</v>
      </c>
      <c r="J281" s="7">
        <v>6.4150654088722406E-2</v>
      </c>
      <c r="S281" s="4"/>
      <c r="Z281" s="14">
        <v>0</v>
      </c>
      <c r="AA281" s="4">
        <v>0.215</v>
      </c>
      <c r="AB281" s="4">
        <v>0.28999999999999998</v>
      </c>
      <c r="AQ281" s="4">
        <v>0.98</v>
      </c>
      <c r="AR281" s="4">
        <v>-4.4999999999999998E-2</v>
      </c>
      <c r="AS281" s="4">
        <v>0</v>
      </c>
      <c r="AT281" s="4">
        <v>-7.0000000000000007E-2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-7.4999999999999997E-2</v>
      </c>
      <c r="BB281" s="4">
        <v>-0.06</v>
      </c>
      <c r="BH281" s="4">
        <v>-7.4999999999999997E-2</v>
      </c>
      <c r="BJ281" s="4">
        <v>0</v>
      </c>
      <c r="BN281" s="4">
        <v>0.77</v>
      </c>
      <c r="BP281" s="4">
        <v>0</v>
      </c>
      <c r="BQ281" s="4">
        <v>5.0000000000000001E-3</v>
      </c>
      <c r="BS281" s="4">
        <v>0</v>
      </c>
      <c r="BT281" s="4">
        <v>0</v>
      </c>
      <c r="BU281" s="4">
        <v>0</v>
      </c>
      <c r="BV281" s="4">
        <v>0.25</v>
      </c>
      <c r="BX281">
        <v>0</v>
      </c>
      <c r="BY281">
        <v>0</v>
      </c>
      <c r="BZ281">
        <v>0</v>
      </c>
    </row>
    <row r="282" spans="7:78" x14ac:dyDescent="0.25">
      <c r="G282" s="66">
        <f t="shared" si="6"/>
        <v>45658</v>
      </c>
      <c r="H282"/>
      <c r="J282" s="7">
        <v>6.4143812007869394E-2</v>
      </c>
      <c r="S282" s="4"/>
      <c r="Z282" s="14">
        <v>0</v>
      </c>
      <c r="AA282" s="4">
        <v>0.23499999999999999</v>
      </c>
      <c r="AB282" s="4">
        <v>0.34</v>
      </c>
      <c r="AQ282" s="4">
        <v>1.6</v>
      </c>
      <c r="AR282" s="4">
        <v>-4.7500000000000001E-2</v>
      </c>
      <c r="AS282" s="4">
        <v>0</v>
      </c>
      <c r="AT282" s="4">
        <v>-7.0000000000000007E-2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-7.7499999999999999E-2</v>
      </c>
      <c r="BB282" s="4">
        <v>-0.06</v>
      </c>
      <c r="BH282" s="4">
        <v>-7.7499999999999999E-2</v>
      </c>
      <c r="BJ282" s="4">
        <v>0</v>
      </c>
      <c r="BN282" s="4">
        <v>1.04</v>
      </c>
      <c r="BP282" s="4">
        <v>0</v>
      </c>
      <c r="BQ282" s="4">
        <v>5.0000000000000001E-3</v>
      </c>
      <c r="BS282" s="4">
        <v>0</v>
      </c>
      <c r="BT282" s="4">
        <v>0</v>
      </c>
      <c r="BU282" s="4">
        <v>0</v>
      </c>
      <c r="BV282" s="4">
        <v>0.45</v>
      </c>
      <c r="BX282">
        <v>0</v>
      </c>
      <c r="BY282">
        <v>0</v>
      </c>
      <c r="BZ282">
        <v>0</v>
      </c>
    </row>
    <row r="283" spans="7:78" x14ac:dyDescent="0.25">
      <c r="G283" s="66">
        <f t="shared" si="6"/>
        <v>45689</v>
      </c>
      <c r="H283"/>
      <c r="J283" s="7">
        <v>6.4136969927031995E-2</v>
      </c>
      <c r="S283" s="4"/>
      <c r="Z283" s="14">
        <v>0</v>
      </c>
      <c r="AA283" s="4">
        <v>0.23499999999999999</v>
      </c>
      <c r="AB283" s="4">
        <v>0.34</v>
      </c>
      <c r="AQ283" s="4">
        <v>1.6</v>
      </c>
      <c r="AR283" s="4">
        <v>-0.03</v>
      </c>
      <c r="AS283" s="4">
        <v>0</v>
      </c>
      <c r="AT283" s="4">
        <v>-7.0000000000000007E-2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-0.06</v>
      </c>
      <c r="BB283" s="4">
        <v>-0.06</v>
      </c>
      <c r="BH283" s="4">
        <v>-0.06</v>
      </c>
      <c r="BJ283" s="4">
        <v>0</v>
      </c>
      <c r="BN283" s="4">
        <v>1.04</v>
      </c>
      <c r="BP283" s="4">
        <v>0</v>
      </c>
      <c r="BQ283" s="4">
        <v>5.0000000000000001E-3</v>
      </c>
      <c r="BS283" s="4">
        <v>0</v>
      </c>
      <c r="BT283" s="4">
        <v>0</v>
      </c>
      <c r="BU283" s="4">
        <v>0</v>
      </c>
      <c r="BV283" s="4">
        <v>0.45</v>
      </c>
      <c r="BX283">
        <v>0</v>
      </c>
      <c r="BY283">
        <v>0</v>
      </c>
      <c r="BZ283">
        <v>0</v>
      </c>
    </row>
    <row r="284" spans="7:78" x14ac:dyDescent="0.25">
      <c r="G284" s="66">
        <f t="shared" si="6"/>
        <v>45717</v>
      </c>
      <c r="H284"/>
      <c r="J284" s="7">
        <v>6.4130789983063402E-2</v>
      </c>
      <c r="S284" s="4"/>
      <c r="Z284" s="14">
        <v>0</v>
      </c>
      <c r="AA284" s="4">
        <v>0.19500000000000001</v>
      </c>
      <c r="AB284" s="4">
        <v>0.28999999999999998</v>
      </c>
      <c r="AQ284" s="4">
        <v>0.64</v>
      </c>
      <c r="AR284" s="4">
        <v>-1.7500000000000002E-2</v>
      </c>
      <c r="AS284" s="4">
        <v>0</v>
      </c>
      <c r="AT284" s="4">
        <v>-7.0000000000000007E-2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-4.7500000000000001E-2</v>
      </c>
      <c r="BB284" s="4">
        <v>-0.06</v>
      </c>
      <c r="BH284" s="4">
        <v>-4.7500000000000001E-2</v>
      </c>
      <c r="BJ284" s="4">
        <v>0</v>
      </c>
      <c r="BN284" s="4">
        <v>0.54</v>
      </c>
      <c r="BP284" s="4">
        <v>0</v>
      </c>
      <c r="BQ284" s="4">
        <v>5.0000000000000001E-3</v>
      </c>
      <c r="BS284" s="4">
        <v>0</v>
      </c>
      <c r="BT284" s="4">
        <v>0</v>
      </c>
      <c r="BU284" s="4">
        <v>0</v>
      </c>
      <c r="BV284" s="4">
        <v>0.1</v>
      </c>
      <c r="BX284">
        <v>0</v>
      </c>
      <c r="BY284">
        <v>0</v>
      </c>
      <c r="BZ284">
        <v>0</v>
      </c>
    </row>
    <row r="285" spans="7:78" x14ac:dyDescent="0.25">
      <c r="G285" s="66">
        <f t="shared" si="6"/>
        <v>45748</v>
      </c>
      <c r="H285"/>
      <c r="J285" s="7">
        <v>6.4123947902255701E-2</v>
      </c>
      <c r="S285" s="4"/>
      <c r="Z285" s="14">
        <v>0</v>
      </c>
      <c r="AA285" s="4">
        <v>0.14499999999999999</v>
      </c>
      <c r="AB285" s="4">
        <v>0.19500000000000001</v>
      </c>
      <c r="AQ285" s="4">
        <v>0.38</v>
      </c>
      <c r="AR285" s="4">
        <v>0.02</v>
      </c>
      <c r="AS285" s="4">
        <v>0</v>
      </c>
      <c r="AT285" s="4">
        <v>-7.0000000000000007E-2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-0.01</v>
      </c>
      <c r="BB285" s="4">
        <v>-0.06</v>
      </c>
      <c r="BH285" s="4">
        <v>-0.01</v>
      </c>
      <c r="BJ285" s="4">
        <v>0</v>
      </c>
      <c r="BN285" s="4">
        <v>0.36</v>
      </c>
      <c r="BP285" s="4">
        <v>0</v>
      </c>
      <c r="BQ285" s="4">
        <v>5.0000000000000001E-3</v>
      </c>
      <c r="BS285" s="4">
        <v>0</v>
      </c>
      <c r="BT285" s="4">
        <v>0</v>
      </c>
      <c r="BU285" s="4">
        <v>0</v>
      </c>
      <c r="BV285" s="4">
        <v>0.02</v>
      </c>
      <c r="BX285">
        <v>0</v>
      </c>
      <c r="BY285">
        <v>0</v>
      </c>
      <c r="BZ285">
        <v>0</v>
      </c>
    </row>
    <row r="286" spans="7:78" x14ac:dyDescent="0.25">
      <c r="G286" s="66">
        <f t="shared" si="6"/>
        <v>45778</v>
      </c>
      <c r="H286"/>
      <c r="J286" s="7">
        <v>6.4117326533746202E-2</v>
      </c>
      <c r="S286" s="4"/>
      <c r="Z286" s="14">
        <v>0</v>
      </c>
      <c r="AA286" s="4">
        <v>0.125</v>
      </c>
      <c r="AB286" s="4">
        <v>0.13500000000000001</v>
      </c>
      <c r="AQ286" s="4">
        <v>0.33</v>
      </c>
      <c r="AR286" s="4">
        <v>0.02</v>
      </c>
      <c r="AS286" s="4">
        <v>0</v>
      </c>
      <c r="AT286" s="4">
        <v>-7.0000000000000007E-2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-0.01</v>
      </c>
      <c r="BB286" s="4">
        <v>-0.06</v>
      </c>
      <c r="BH286" s="4">
        <v>-0.01</v>
      </c>
      <c r="BJ286" s="4">
        <v>0</v>
      </c>
      <c r="BN286" s="4">
        <v>0.32500000000000001</v>
      </c>
      <c r="BP286" s="4">
        <v>0</v>
      </c>
      <c r="BQ286" s="4">
        <v>5.0000000000000001E-3</v>
      </c>
      <c r="BS286" s="4">
        <v>0</v>
      </c>
      <c r="BT286" s="4">
        <v>0</v>
      </c>
      <c r="BU286" s="4">
        <v>0</v>
      </c>
      <c r="BV286" s="4">
        <v>0.02</v>
      </c>
      <c r="BX286">
        <v>0</v>
      </c>
      <c r="BY286">
        <v>0</v>
      </c>
      <c r="BZ286">
        <v>0</v>
      </c>
    </row>
    <row r="287" spans="7:78" x14ac:dyDescent="0.25">
      <c r="G287" s="66">
        <f t="shared" si="6"/>
        <v>45809</v>
      </c>
      <c r="H287"/>
      <c r="J287" s="7">
        <v>6.4110484452969199E-2</v>
      </c>
      <c r="S287" s="4"/>
      <c r="Z287" s="14">
        <v>0</v>
      </c>
      <c r="AA287" s="4">
        <v>0.14499999999999999</v>
      </c>
      <c r="AB287" s="4">
        <v>0.16500000000000001</v>
      </c>
      <c r="AQ287" s="4">
        <v>0.37</v>
      </c>
      <c r="AR287" s="4">
        <v>2.5000000000000001E-2</v>
      </c>
      <c r="AS287" s="4">
        <v>0</v>
      </c>
      <c r="AT287" s="4">
        <v>-7.0000000000000007E-2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-5.0000000000000001E-3</v>
      </c>
      <c r="BB287" s="4">
        <v>-0.06</v>
      </c>
      <c r="BH287" s="4">
        <v>-5.0000000000000001E-3</v>
      </c>
      <c r="BJ287" s="4">
        <v>0</v>
      </c>
      <c r="BN287" s="4">
        <v>0.33500000000000002</v>
      </c>
      <c r="BP287" s="4">
        <v>0</v>
      </c>
      <c r="BQ287" s="4">
        <v>5.0000000000000001E-3</v>
      </c>
      <c r="BS287" s="4">
        <v>0</v>
      </c>
      <c r="BT287" s="4">
        <v>0</v>
      </c>
      <c r="BU287" s="4">
        <v>0</v>
      </c>
      <c r="BV287" s="4">
        <v>3.5000000000000003E-2</v>
      </c>
      <c r="BX287">
        <v>0</v>
      </c>
      <c r="BY287">
        <v>0</v>
      </c>
      <c r="BZ287">
        <v>0</v>
      </c>
    </row>
    <row r="288" spans="7:78" x14ac:dyDescent="0.25">
      <c r="G288" s="66">
        <f t="shared" si="6"/>
        <v>45839</v>
      </c>
      <c r="H288"/>
      <c r="J288" s="7">
        <v>6.4103863084489898E-2</v>
      </c>
      <c r="S288" s="4"/>
      <c r="Z288" s="14">
        <v>0</v>
      </c>
      <c r="AA288" s="4">
        <v>0.15</v>
      </c>
      <c r="AB288" s="4">
        <v>0.20499999999999999</v>
      </c>
      <c r="AQ288" s="4">
        <v>0.41</v>
      </c>
      <c r="AR288" s="4">
        <v>2.75E-2</v>
      </c>
      <c r="AS288" s="4">
        <v>0</v>
      </c>
      <c r="AT288" s="4">
        <v>-7.0000000000000007E-2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-2.5000000000000001E-3</v>
      </c>
      <c r="BB288" s="4">
        <v>-0.06</v>
      </c>
      <c r="BH288" s="4">
        <v>-2.5000000000000001E-3</v>
      </c>
      <c r="BJ288" s="4">
        <v>0</v>
      </c>
      <c r="BN288" s="4">
        <v>0.35</v>
      </c>
      <c r="BP288" s="4">
        <v>0</v>
      </c>
      <c r="BQ288" s="4">
        <v>5.0000000000000001E-3</v>
      </c>
      <c r="BS288" s="4">
        <v>0</v>
      </c>
      <c r="BT288" s="4">
        <v>0</v>
      </c>
      <c r="BU288" s="4">
        <v>0</v>
      </c>
      <c r="BV288" s="4">
        <v>3.5000000000000003E-2</v>
      </c>
      <c r="BX288">
        <v>0</v>
      </c>
      <c r="BY288">
        <v>0</v>
      </c>
      <c r="BZ288">
        <v>0</v>
      </c>
    </row>
    <row r="289" spans="7:78" x14ac:dyDescent="0.25">
      <c r="G289" s="66">
        <f t="shared" si="6"/>
        <v>45870</v>
      </c>
      <c r="H289"/>
      <c r="J289" s="7">
        <v>6.4097021003742996E-2</v>
      </c>
      <c r="S289" s="4"/>
      <c r="Z289" s="14">
        <v>0</v>
      </c>
      <c r="AA289" s="4">
        <v>0.15</v>
      </c>
      <c r="AB289" s="4">
        <v>0.20499999999999999</v>
      </c>
      <c r="AQ289" s="4">
        <v>0.41</v>
      </c>
      <c r="AR289" s="4">
        <v>0.03</v>
      </c>
      <c r="AS289" s="4">
        <v>0</v>
      </c>
      <c r="AT289" s="4">
        <v>-7.0000000000000007E-2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-0.06</v>
      </c>
      <c r="BH289" s="4">
        <v>0</v>
      </c>
      <c r="BJ289" s="4">
        <v>0</v>
      </c>
      <c r="BN289" s="4">
        <v>0.35</v>
      </c>
      <c r="BP289" s="4">
        <v>0</v>
      </c>
      <c r="BQ289" s="4">
        <v>5.0000000000000001E-3</v>
      </c>
      <c r="BS289" s="4">
        <v>0</v>
      </c>
      <c r="BT289" s="4">
        <v>0</v>
      </c>
      <c r="BU289" s="4">
        <v>0</v>
      </c>
      <c r="BV289" s="4">
        <v>0.01</v>
      </c>
      <c r="BX289">
        <v>0</v>
      </c>
      <c r="BY289">
        <v>0</v>
      </c>
      <c r="BZ289">
        <v>0</v>
      </c>
    </row>
    <row r="290" spans="7:78" x14ac:dyDescent="0.25">
      <c r="G290" s="66">
        <f t="shared" si="6"/>
        <v>45901</v>
      </c>
      <c r="H290"/>
      <c r="J290" s="7">
        <v>6.4090178923011706E-2</v>
      </c>
      <c r="S290" s="4"/>
      <c r="Z290" s="14">
        <v>0</v>
      </c>
      <c r="AA290" s="4">
        <v>0.125</v>
      </c>
      <c r="AB290" s="4">
        <v>0.14499999999999999</v>
      </c>
      <c r="AQ290" s="4">
        <v>0.36</v>
      </c>
      <c r="AR290" s="4">
        <v>2.2499999999999999E-2</v>
      </c>
      <c r="AS290" s="4">
        <v>0</v>
      </c>
      <c r="AT290" s="4">
        <v>-7.0000000000000007E-2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-7.4999999999999997E-3</v>
      </c>
      <c r="BB290" s="4">
        <v>-0.06</v>
      </c>
      <c r="BH290" s="4">
        <v>-7.4999999999999997E-3</v>
      </c>
      <c r="BJ290" s="4">
        <v>0</v>
      </c>
      <c r="BN290" s="4">
        <v>0.315</v>
      </c>
      <c r="BP290" s="4">
        <v>0</v>
      </c>
      <c r="BQ290" s="4">
        <v>5.0000000000000001E-3</v>
      </c>
      <c r="BS290" s="4">
        <v>0</v>
      </c>
      <c r="BT290" s="4">
        <v>0</v>
      </c>
      <c r="BU290" s="4">
        <v>0</v>
      </c>
      <c r="BV290" s="4">
        <v>0.01</v>
      </c>
      <c r="BX290">
        <v>0</v>
      </c>
      <c r="BY290">
        <v>0</v>
      </c>
      <c r="BZ290">
        <v>0</v>
      </c>
    </row>
    <row r="291" spans="7:78" x14ac:dyDescent="0.25">
      <c r="G291" s="66">
        <f t="shared" si="6"/>
        <v>45931</v>
      </c>
      <c r="H291"/>
      <c r="J291" s="7">
        <v>6.40835575545768E-2</v>
      </c>
      <c r="S291" s="4"/>
      <c r="Z291" s="14">
        <v>0</v>
      </c>
      <c r="AA291" s="4">
        <v>0.14499999999999999</v>
      </c>
      <c r="AB291" s="4">
        <v>0.17499999999999999</v>
      </c>
      <c r="AQ291" s="4">
        <v>0.4</v>
      </c>
      <c r="AR291" s="4">
        <v>1.2500000000000001E-2</v>
      </c>
      <c r="AS291" s="4">
        <v>0</v>
      </c>
      <c r="AT291" s="4">
        <v>-7.0000000000000007E-2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-1.7500000000000002E-2</v>
      </c>
      <c r="BB291" s="4">
        <v>-0.06</v>
      </c>
      <c r="BH291" s="4">
        <v>-1.7500000000000002E-2</v>
      </c>
      <c r="BJ291" s="4">
        <v>0</v>
      </c>
      <c r="BN291" s="4">
        <v>0.36</v>
      </c>
      <c r="BP291" s="4">
        <v>0</v>
      </c>
      <c r="BQ291" s="4">
        <v>5.0000000000000001E-3</v>
      </c>
      <c r="BS291" s="4">
        <v>0</v>
      </c>
      <c r="BT291" s="4">
        <v>0</v>
      </c>
      <c r="BU291" s="4">
        <v>0</v>
      </c>
      <c r="BV291" s="4">
        <v>0.01</v>
      </c>
      <c r="BX291">
        <v>0</v>
      </c>
      <c r="BY291">
        <v>0</v>
      </c>
      <c r="BZ291">
        <v>0</v>
      </c>
    </row>
    <row r="292" spans="7:78" x14ac:dyDescent="0.25">
      <c r="G292" s="66">
        <f t="shared" si="6"/>
        <v>45962</v>
      </c>
      <c r="H292"/>
      <c r="J292" s="7">
        <v>6.4076715473876195E-2</v>
      </c>
      <c r="S292" s="4"/>
      <c r="Z292" s="14">
        <v>0</v>
      </c>
      <c r="AA292" s="4">
        <v>0.19500000000000001</v>
      </c>
      <c r="AB292" s="4">
        <v>0.21</v>
      </c>
      <c r="AQ292" s="4">
        <v>0.65</v>
      </c>
      <c r="AR292" s="4">
        <v>-2.2499999999999999E-2</v>
      </c>
      <c r="AS292" s="4">
        <v>0</v>
      </c>
      <c r="AT292" s="4">
        <v>-7.0000000000000007E-2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-5.2499999999999998E-2</v>
      </c>
      <c r="BB292" s="4">
        <v>-0.06</v>
      </c>
      <c r="BH292" s="4">
        <v>-5.2499999999999998E-2</v>
      </c>
      <c r="BJ292" s="4">
        <v>0</v>
      </c>
      <c r="BN292" s="4">
        <v>0.46</v>
      </c>
      <c r="BP292" s="4">
        <v>0</v>
      </c>
      <c r="BQ292" s="4">
        <v>5.0000000000000001E-3</v>
      </c>
      <c r="BS292" s="4">
        <v>0</v>
      </c>
      <c r="BT292" s="4">
        <v>0</v>
      </c>
      <c r="BU292" s="4">
        <v>0</v>
      </c>
      <c r="BV292" s="4">
        <v>5.5E-2</v>
      </c>
      <c r="BX292">
        <v>0</v>
      </c>
      <c r="BY292">
        <v>0</v>
      </c>
      <c r="BZ292">
        <v>0</v>
      </c>
    </row>
    <row r="293" spans="7:78" x14ac:dyDescent="0.25">
      <c r="G293" s="66">
        <f t="shared" si="6"/>
        <v>45992</v>
      </c>
      <c r="H293"/>
      <c r="J293" s="7">
        <v>6.4070094105470599E-2</v>
      </c>
      <c r="S293" s="4"/>
      <c r="Z293" s="14">
        <v>0</v>
      </c>
      <c r="AA293" s="4">
        <v>0.215</v>
      </c>
      <c r="AB293" s="4">
        <v>0.28999999999999998</v>
      </c>
      <c r="AQ293" s="4">
        <v>0.98</v>
      </c>
      <c r="AR293" s="4">
        <v>-4.4999999999999998E-2</v>
      </c>
      <c r="AS293" s="4">
        <v>0</v>
      </c>
      <c r="AT293" s="4">
        <v>-7.0000000000000007E-2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-7.4999999999999997E-2</v>
      </c>
      <c r="BB293" s="4">
        <v>-0.06</v>
      </c>
      <c r="BH293" s="4">
        <v>-7.4999999999999997E-2</v>
      </c>
      <c r="BJ293" s="4">
        <v>0</v>
      </c>
      <c r="BN293" s="4">
        <v>0.77</v>
      </c>
      <c r="BP293" s="4">
        <v>0</v>
      </c>
      <c r="BQ293" s="4">
        <v>5.0000000000000001E-3</v>
      </c>
      <c r="BS293" s="4">
        <v>0</v>
      </c>
      <c r="BT293" s="4">
        <v>0</v>
      </c>
      <c r="BU293" s="4">
        <v>0</v>
      </c>
      <c r="BV293" s="4">
        <v>0.25</v>
      </c>
      <c r="BX293">
        <v>0</v>
      </c>
      <c r="BY293">
        <v>0</v>
      </c>
      <c r="BZ293">
        <v>0</v>
      </c>
    </row>
    <row r="294" spans="7:78" x14ac:dyDescent="0.25">
      <c r="G294" s="66">
        <f t="shared" si="6"/>
        <v>46023</v>
      </c>
      <c r="H294"/>
      <c r="J294" s="7">
        <v>6.4063252024800593E-2</v>
      </c>
      <c r="Z294" s="4">
        <v>0</v>
      </c>
      <c r="AA294" s="14">
        <v>0.23499999999999999</v>
      </c>
      <c r="AB294" s="4">
        <v>0.34</v>
      </c>
      <c r="AQ294" s="4">
        <v>1.6</v>
      </c>
      <c r="AR294" s="4">
        <v>-4.7500000000000001E-2</v>
      </c>
      <c r="AS294" s="4">
        <v>0</v>
      </c>
      <c r="AT294" s="4">
        <v>-7.0000000000000007E-2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-7.7499999999999999E-2</v>
      </c>
      <c r="BB294" s="4">
        <v>-0.06</v>
      </c>
      <c r="BH294" s="4">
        <v>-7.7499999999999999E-2</v>
      </c>
      <c r="BJ294" s="4">
        <v>0</v>
      </c>
      <c r="BN294" s="4">
        <v>1.04</v>
      </c>
      <c r="BP294" s="4">
        <v>0</v>
      </c>
      <c r="BQ294" s="4">
        <v>5.0000000000000001E-3</v>
      </c>
      <c r="BS294" s="4">
        <v>0</v>
      </c>
      <c r="BT294" s="4">
        <v>0</v>
      </c>
      <c r="BU294" s="4">
        <v>0</v>
      </c>
      <c r="BV294" s="4">
        <v>0.45</v>
      </c>
      <c r="BX294">
        <v>0</v>
      </c>
      <c r="BY294">
        <v>0</v>
      </c>
      <c r="BZ294">
        <v>0</v>
      </c>
    </row>
    <row r="295" spans="7:78" x14ac:dyDescent="0.25">
      <c r="G295" s="66">
        <f t="shared" si="6"/>
        <v>46054</v>
      </c>
      <c r="H295"/>
      <c r="J295" s="7">
        <v>6.4056409944146103E-2</v>
      </c>
      <c r="Z295" s="4">
        <v>0</v>
      </c>
      <c r="AA295" s="14">
        <v>0.23499999999999999</v>
      </c>
      <c r="AB295" s="4">
        <v>0.34</v>
      </c>
      <c r="AQ295" s="4">
        <v>1.6</v>
      </c>
      <c r="AR295" s="4">
        <v>-0.03</v>
      </c>
      <c r="AS295" s="4">
        <v>0</v>
      </c>
      <c r="AT295" s="4">
        <v>-7.0000000000000007E-2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-0.06</v>
      </c>
      <c r="BB295" s="4">
        <v>-0.06</v>
      </c>
      <c r="BH295" s="4">
        <v>-0.06</v>
      </c>
      <c r="BJ295" s="4">
        <v>0</v>
      </c>
      <c r="BN295" s="4">
        <v>1.04</v>
      </c>
      <c r="BP295" s="4">
        <v>0</v>
      </c>
      <c r="BQ295" s="4">
        <v>5.0000000000000001E-3</v>
      </c>
      <c r="BS295" s="4">
        <v>0</v>
      </c>
      <c r="BT295" s="4">
        <v>0</v>
      </c>
      <c r="BU295" s="4">
        <v>0</v>
      </c>
      <c r="BV295" s="4">
        <v>0.45</v>
      </c>
      <c r="BX295">
        <v>0</v>
      </c>
      <c r="BY295">
        <v>0</v>
      </c>
      <c r="BZ295">
        <v>0</v>
      </c>
    </row>
    <row r="296" spans="7:78" x14ac:dyDescent="0.25">
      <c r="G296" s="66">
        <f t="shared" si="6"/>
        <v>46082</v>
      </c>
      <c r="H296"/>
      <c r="J296" s="7">
        <v>6.4050230000342295E-2</v>
      </c>
      <c r="Z296" s="4">
        <v>0</v>
      </c>
      <c r="AA296" s="14">
        <v>0.19500000000000001</v>
      </c>
      <c r="AB296" s="4">
        <v>0.28999999999999998</v>
      </c>
      <c r="AQ296" s="4">
        <v>0.64</v>
      </c>
      <c r="AR296" s="4">
        <v>-1.7500000000000002E-2</v>
      </c>
      <c r="AS296" s="4">
        <v>0</v>
      </c>
      <c r="AT296" s="4">
        <v>-7.0000000000000007E-2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-4.7500000000000001E-2</v>
      </c>
      <c r="BB296" s="4">
        <v>-0.06</v>
      </c>
      <c r="BH296" s="4">
        <v>-4.7500000000000001E-2</v>
      </c>
      <c r="BJ296" s="4">
        <v>0</v>
      </c>
      <c r="BN296" s="4">
        <v>0.54</v>
      </c>
      <c r="BP296" s="4">
        <v>0</v>
      </c>
      <c r="BQ296" s="4">
        <v>5.0000000000000001E-3</v>
      </c>
      <c r="BS296" s="4">
        <v>0</v>
      </c>
      <c r="BT296" s="4">
        <v>0</v>
      </c>
      <c r="BU296" s="4">
        <v>0</v>
      </c>
      <c r="BV296" s="4">
        <v>0.1</v>
      </c>
      <c r="BX296">
        <v>0</v>
      </c>
      <c r="BY296">
        <v>0</v>
      </c>
      <c r="BZ296">
        <v>0</v>
      </c>
    </row>
    <row r="297" spans="7:78" x14ac:dyDescent="0.25">
      <c r="G297" s="66">
        <f t="shared" si="6"/>
        <v>46113</v>
      </c>
      <c r="H297"/>
      <c r="J297" s="7">
        <v>6.4043387919717504E-2</v>
      </c>
      <c r="Z297" s="4">
        <v>0</v>
      </c>
      <c r="AA297" s="14">
        <v>0.14499999999999999</v>
      </c>
      <c r="AB297" s="4">
        <v>0.19500000000000001</v>
      </c>
      <c r="AQ297" s="4">
        <v>0.38</v>
      </c>
      <c r="AR297" s="4">
        <v>0.02</v>
      </c>
      <c r="AS297" s="4">
        <v>0</v>
      </c>
      <c r="AT297" s="4">
        <v>-7.0000000000000007E-2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-0.01</v>
      </c>
      <c r="BB297" s="4">
        <v>-0.06</v>
      </c>
      <c r="BH297" s="4">
        <v>-0.01</v>
      </c>
      <c r="BJ297" s="4">
        <v>0</v>
      </c>
      <c r="BN297" s="4">
        <v>0.36</v>
      </c>
      <c r="BP297" s="4">
        <v>0</v>
      </c>
      <c r="BQ297" s="4">
        <v>5.0000000000000001E-3</v>
      </c>
      <c r="BS297" s="4">
        <v>0</v>
      </c>
      <c r="BT297" s="4">
        <v>0</v>
      </c>
      <c r="BU297" s="4">
        <v>0</v>
      </c>
      <c r="BV297" s="4">
        <v>0.02</v>
      </c>
      <c r="BX297">
        <v>0</v>
      </c>
      <c r="BY297">
        <v>0</v>
      </c>
      <c r="BZ297">
        <v>0</v>
      </c>
    </row>
    <row r="298" spans="7:78" x14ac:dyDescent="0.25">
      <c r="G298" s="66">
        <f t="shared" si="6"/>
        <v>46143</v>
      </c>
      <c r="H298"/>
      <c r="J298" s="7">
        <v>6.4036766551385696E-2</v>
      </c>
      <c r="Z298" s="4">
        <v>0</v>
      </c>
      <c r="AA298" s="14">
        <v>0.125</v>
      </c>
      <c r="AB298" s="4">
        <v>0.13500000000000001</v>
      </c>
      <c r="AQ298" s="4">
        <v>0.33</v>
      </c>
      <c r="AR298" s="4">
        <v>0.02</v>
      </c>
      <c r="AS298" s="4">
        <v>0</v>
      </c>
      <c r="AT298" s="4">
        <v>-7.0000000000000007E-2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-0.01</v>
      </c>
      <c r="BB298" s="4">
        <v>-0.06</v>
      </c>
      <c r="BH298" s="4">
        <v>-0.01</v>
      </c>
      <c r="BJ298" s="4">
        <v>0</v>
      </c>
      <c r="BN298" s="4">
        <v>0.32500000000000001</v>
      </c>
      <c r="BP298" s="4">
        <v>0</v>
      </c>
      <c r="BQ298" s="4">
        <v>5.0000000000000001E-3</v>
      </c>
      <c r="BS298" s="4">
        <v>0</v>
      </c>
      <c r="BT298" s="4">
        <v>0</v>
      </c>
      <c r="BU298" s="4">
        <v>0</v>
      </c>
      <c r="BV298" s="4">
        <v>0.02</v>
      </c>
      <c r="BX298">
        <v>0</v>
      </c>
      <c r="BY298">
        <v>0</v>
      </c>
      <c r="BZ298">
        <v>0</v>
      </c>
    </row>
    <row r="299" spans="7:78" x14ac:dyDescent="0.25">
      <c r="G299" s="66">
        <f t="shared" si="6"/>
        <v>46174</v>
      </c>
      <c r="H299"/>
      <c r="J299" s="7">
        <v>6.40299244707907E-2</v>
      </c>
      <c r="Z299" s="4">
        <v>0</v>
      </c>
      <c r="AA299" s="14">
        <v>0.14499999999999999</v>
      </c>
      <c r="AB299" s="4">
        <v>0.16500000000000001</v>
      </c>
      <c r="AQ299" s="4">
        <v>0.37</v>
      </c>
      <c r="AR299" s="4">
        <v>2.5000000000000001E-2</v>
      </c>
      <c r="AS299" s="4">
        <v>0</v>
      </c>
      <c r="AT299" s="4">
        <v>-7.0000000000000007E-2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-5.0000000000000001E-3</v>
      </c>
      <c r="BB299" s="4">
        <v>-0.06</v>
      </c>
      <c r="BH299" s="4">
        <v>-5.0000000000000001E-3</v>
      </c>
      <c r="BJ299" s="4">
        <v>0</v>
      </c>
      <c r="BN299" s="4">
        <v>0.33500000000000002</v>
      </c>
      <c r="BP299" s="4">
        <v>0</v>
      </c>
      <c r="BQ299" s="4">
        <v>5.0000000000000001E-3</v>
      </c>
      <c r="BS299" s="4">
        <v>0</v>
      </c>
      <c r="BT299" s="4">
        <v>0</v>
      </c>
      <c r="BU299" s="4">
        <v>0</v>
      </c>
      <c r="BV299" s="4">
        <v>3.5000000000000003E-2</v>
      </c>
      <c r="BX299">
        <v>0</v>
      </c>
      <c r="BY299">
        <v>0</v>
      </c>
      <c r="BZ299">
        <v>0</v>
      </c>
    </row>
    <row r="300" spans="7:78" x14ac:dyDescent="0.25">
      <c r="G300" s="66">
        <f t="shared" si="6"/>
        <v>46204</v>
      </c>
      <c r="H300"/>
      <c r="J300" s="7">
        <v>6.4023303102488202E-2</v>
      </c>
      <c r="Z300" s="4">
        <v>0</v>
      </c>
      <c r="AA300" s="14">
        <v>0.15</v>
      </c>
      <c r="AB300" s="4">
        <v>0.20499999999999999</v>
      </c>
      <c r="AQ300" s="4">
        <v>0.41</v>
      </c>
      <c r="AR300" s="4">
        <v>2.75E-2</v>
      </c>
      <c r="AS300" s="4">
        <v>0</v>
      </c>
      <c r="AT300" s="4">
        <v>-7.0000000000000007E-2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-2.5000000000000001E-3</v>
      </c>
      <c r="BB300" s="4">
        <v>-0.06</v>
      </c>
      <c r="BH300" s="4">
        <v>-2.5000000000000001E-3</v>
      </c>
      <c r="BJ300" s="4">
        <v>0</v>
      </c>
      <c r="BN300" s="4">
        <v>0.35</v>
      </c>
      <c r="BP300" s="4">
        <v>0</v>
      </c>
      <c r="BQ300" s="4">
        <v>5.0000000000000001E-3</v>
      </c>
      <c r="BS300" s="4">
        <v>0</v>
      </c>
      <c r="BT300" s="4">
        <v>0</v>
      </c>
      <c r="BU300" s="4">
        <v>0</v>
      </c>
      <c r="BV300" s="4">
        <v>3.5000000000000003E-2</v>
      </c>
      <c r="BX300">
        <v>0</v>
      </c>
      <c r="BY300">
        <v>0</v>
      </c>
      <c r="BZ300">
        <v>0</v>
      </c>
    </row>
    <row r="301" spans="7:78" x14ac:dyDescent="0.25">
      <c r="G301" s="66">
        <f t="shared" si="6"/>
        <v>46235</v>
      </c>
      <c r="H301"/>
      <c r="J301" s="7">
        <v>6.4016461021924306E-2</v>
      </c>
      <c r="Z301" s="4">
        <v>0</v>
      </c>
      <c r="AA301" s="14">
        <v>0.15</v>
      </c>
      <c r="AB301" s="4">
        <v>0.20499999999999999</v>
      </c>
      <c r="AQ301" s="4">
        <v>0.41</v>
      </c>
      <c r="AR301" s="4">
        <v>0.03</v>
      </c>
      <c r="AS301" s="4">
        <v>0</v>
      </c>
      <c r="AT301" s="4">
        <v>-7.0000000000000007E-2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-0.06</v>
      </c>
      <c r="BH301" s="4">
        <v>0</v>
      </c>
      <c r="BJ301" s="4">
        <v>0</v>
      </c>
      <c r="BN301" s="4">
        <v>0.35</v>
      </c>
      <c r="BP301" s="4">
        <v>0</v>
      </c>
      <c r="BQ301" s="4">
        <v>5.0000000000000001E-3</v>
      </c>
      <c r="BS301" s="4">
        <v>0</v>
      </c>
      <c r="BT301" s="4">
        <v>0</v>
      </c>
      <c r="BU301" s="4">
        <v>0</v>
      </c>
      <c r="BV301" s="4">
        <v>0.01</v>
      </c>
      <c r="BX301">
        <v>0</v>
      </c>
      <c r="BY301">
        <v>0</v>
      </c>
      <c r="BZ301">
        <v>0</v>
      </c>
    </row>
    <row r="302" spans="7:78" x14ac:dyDescent="0.25">
      <c r="G302" s="66">
        <f t="shared" si="6"/>
        <v>46266</v>
      </c>
      <c r="H302"/>
      <c r="J302" s="7">
        <v>6.4009618941375898E-2</v>
      </c>
      <c r="Z302" s="4">
        <v>0</v>
      </c>
      <c r="AA302" s="14">
        <v>0.125</v>
      </c>
      <c r="AB302" s="4">
        <v>0.14499999999999999</v>
      </c>
      <c r="AQ302" s="4">
        <v>0.36</v>
      </c>
      <c r="AR302" s="4">
        <v>2.2499999999999999E-2</v>
      </c>
      <c r="AS302" s="4">
        <v>0</v>
      </c>
      <c r="AT302" s="4">
        <v>-7.0000000000000007E-2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-7.4999999999999997E-3</v>
      </c>
      <c r="BB302" s="4">
        <v>-0.06</v>
      </c>
      <c r="BH302" s="4">
        <v>-7.4999999999999997E-3</v>
      </c>
      <c r="BJ302" s="4">
        <v>0</v>
      </c>
      <c r="BN302" s="4">
        <v>0.315</v>
      </c>
      <c r="BP302" s="4">
        <v>0</v>
      </c>
      <c r="BQ302" s="4">
        <v>5.0000000000000001E-3</v>
      </c>
      <c r="BS302" s="4">
        <v>0</v>
      </c>
      <c r="BT302" s="4">
        <v>0</v>
      </c>
      <c r="BU302" s="4">
        <v>0</v>
      </c>
      <c r="BV302" s="4">
        <v>0.01</v>
      </c>
      <c r="BX302">
        <v>0</v>
      </c>
      <c r="BY302">
        <v>0</v>
      </c>
      <c r="BZ302">
        <v>0</v>
      </c>
    </row>
    <row r="303" spans="7:78" x14ac:dyDescent="0.25">
      <c r="G303" s="66">
        <f t="shared" si="6"/>
        <v>46296</v>
      </c>
      <c r="H303"/>
      <c r="J303" s="7">
        <v>6.4002997573117795E-2</v>
      </c>
      <c r="Z303" s="4">
        <v>0</v>
      </c>
      <c r="AA303" s="14">
        <v>0.14499999999999999</v>
      </c>
      <c r="AB303" s="4">
        <v>0.17499999999999999</v>
      </c>
      <c r="AQ303" s="4">
        <v>0.4</v>
      </c>
      <c r="AR303" s="4">
        <v>1.2500000000000001E-2</v>
      </c>
      <c r="AS303" s="4">
        <v>0</v>
      </c>
      <c r="AT303" s="4">
        <v>-7.0000000000000007E-2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-1.7500000000000002E-2</v>
      </c>
      <c r="BB303" s="4">
        <v>-0.06</v>
      </c>
      <c r="BH303" s="4">
        <v>-1.7500000000000002E-2</v>
      </c>
      <c r="BJ303" s="4">
        <v>0</v>
      </c>
      <c r="BN303" s="4">
        <v>0.36</v>
      </c>
      <c r="BP303" s="4">
        <v>0</v>
      </c>
      <c r="BQ303" s="4">
        <v>5.0000000000000001E-3</v>
      </c>
      <c r="BS303" s="4">
        <v>0</v>
      </c>
      <c r="BT303" s="4">
        <v>0</v>
      </c>
      <c r="BU303" s="4">
        <v>0</v>
      </c>
      <c r="BV303" s="4">
        <v>0.01</v>
      </c>
      <c r="BX303">
        <v>0</v>
      </c>
      <c r="BY303">
        <v>0</v>
      </c>
      <c r="BZ303">
        <v>0</v>
      </c>
    </row>
    <row r="304" spans="7:78" x14ac:dyDescent="0.25">
      <c r="G304" s="66">
        <f t="shared" si="6"/>
        <v>46327</v>
      </c>
      <c r="H304"/>
      <c r="J304" s="7">
        <v>6.3996155492600099E-2</v>
      </c>
      <c r="Z304" s="4">
        <v>0</v>
      </c>
      <c r="AA304" s="14">
        <v>0.19500000000000001</v>
      </c>
      <c r="AB304" s="4">
        <v>0.21</v>
      </c>
      <c r="AQ304" s="4">
        <v>0.65</v>
      </c>
      <c r="AR304" s="4">
        <v>-2.2499999999999999E-2</v>
      </c>
      <c r="AS304" s="4">
        <v>0</v>
      </c>
      <c r="AT304" s="4">
        <v>-7.0000000000000007E-2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-5.2499999999999998E-2</v>
      </c>
      <c r="BB304" s="4">
        <v>-0.06</v>
      </c>
      <c r="BH304" s="4">
        <v>-5.2499999999999998E-2</v>
      </c>
      <c r="BJ304" s="4">
        <v>0</v>
      </c>
      <c r="BN304" s="4">
        <v>0.46</v>
      </c>
      <c r="BP304" s="4">
        <v>0</v>
      </c>
      <c r="BQ304" s="4">
        <v>5.0000000000000001E-3</v>
      </c>
      <c r="BS304" s="4">
        <v>0</v>
      </c>
      <c r="BT304" s="4">
        <v>0</v>
      </c>
      <c r="BU304" s="4">
        <v>0</v>
      </c>
      <c r="BV304" s="4">
        <v>5.5E-2</v>
      </c>
      <c r="BX304">
        <v>0</v>
      </c>
      <c r="BY304">
        <v>0</v>
      </c>
      <c r="BZ304">
        <v>0</v>
      </c>
    </row>
    <row r="305" spans="7:78" x14ac:dyDescent="0.25">
      <c r="G305" s="66">
        <f t="shared" si="6"/>
        <v>46357</v>
      </c>
      <c r="H305"/>
      <c r="J305" s="7">
        <v>6.3989534124371694E-2</v>
      </c>
      <c r="Z305" s="4">
        <v>0</v>
      </c>
      <c r="AA305" s="14">
        <v>0.215</v>
      </c>
      <c r="AB305" s="4">
        <v>0.28999999999999998</v>
      </c>
      <c r="AQ305" s="4">
        <v>0.98</v>
      </c>
      <c r="AR305" s="4">
        <v>-4.4999999999999998E-2</v>
      </c>
      <c r="AS305" s="4">
        <v>0</v>
      </c>
      <c r="AT305" s="4">
        <v>-7.0000000000000007E-2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-7.4999999999999997E-2</v>
      </c>
      <c r="BB305" s="4">
        <v>-0.06</v>
      </c>
      <c r="BH305" s="4">
        <v>-7.4999999999999997E-2</v>
      </c>
      <c r="BJ305" s="4">
        <v>0</v>
      </c>
      <c r="BN305" s="4">
        <v>0.77</v>
      </c>
      <c r="BP305" s="4">
        <v>0</v>
      </c>
      <c r="BQ305" s="4">
        <v>5.0000000000000001E-3</v>
      </c>
      <c r="BS305" s="4">
        <v>0</v>
      </c>
      <c r="BT305" s="4">
        <v>0</v>
      </c>
      <c r="BU305" s="4">
        <v>0</v>
      </c>
      <c r="BV305" s="4">
        <v>0.25</v>
      </c>
      <c r="BX305">
        <v>0</v>
      </c>
      <c r="BY305">
        <v>0</v>
      </c>
      <c r="BZ305">
        <v>0</v>
      </c>
    </row>
    <row r="306" spans="7:78" x14ac:dyDescent="0.25">
      <c r="G306" s="66">
        <f t="shared" si="6"/>
        <v>46388</v>
      </c>
      <c r="H306"/>
      <c r="J306" s="7">
        <v>6.3982692043884196E-2</v>
      </c>
      <c r="Z306" s="4">
        <v>0</v>
      </c>
      <c r="AA306" s="14">
        <v>0.23499999999999999</v>
      </c>
      <c r="AB306" s="4">
        <v>0.34</v>
      </c>
      <c r="AQ306" s="4">
        <v>1.6</v>
      </c>
      <c r="AR306" s="4">
        <v>-4.7500000000000001E-2</v>
      </c>
      <c r="AS306" s="4">
        <v>0</v>
      </c>
      <c r="AT306" s="4">
        <v>-7.0000000000000007E-2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-7.7499999999999999E-2</v>
      </c>
      <c r="BB306" s="4">
        <v>-0.06</v>
      </c>
      <c r="BH306" s="4">
        <v>-7.7499999999999999E-2</v>
      </c>
      <c r="BJ306" s="4">
        <v>0</v>
      </c>
      <c r="BN306" s="4">
        <v>1.04</v>
      </c>
      <c r="BP306" s="4">
        <v>0</v>
      </c>
      <c r="BQ306" s="4">
        <v>5.0000000000000001E-3</v>
      </c>
      <c r="BS306" s="4">
        <v>0</v>
      </c>
      <c r="BT306" s="4">
        <v>0</v>
      </c>
      <c r="BU306" s="4">
        <v>0</v>
      </c>
      <c r="BV306" s="4">
        <v>0.45</v>
      </c>
      <c r="BX306">
        <v>0</v>
      </c>
      <c r="BY306">
        <v>0</v>
      </c>
      <c r="BZ306">
        <v>0</v>
      </c>
    </row>
    <row r="307" spans="7:78" x14ac:dyDescent="0.25">
      <c r="G307" s="66">
        <f t="shared" si="6"/>
        <v>46419</v>
      </c>
      <c r="J307" s="7">
        <v>6.3975849963412199E-2</v>
      </c>
      <c r="Z307" s="4">
        <v>0</v>
      </c>
      <c r="AA307" s="14">
        <v>0.23499999999999999</v>
      </c>
      <c r="AB307" s="4">
        <v>0.34</v>
      </c>
      <c r="AQ307" s="4">
        <v>1.6</v>
      </c>
      <c r="AR307" s="4">
        <v>-0.03</v>
      </c>
      <c r="AS307" s="4">
        <v>0</v>
      </c>
      <c r="AT307" s="4">
        <v>-7.0000000000000007E-2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-0.06</v>
      </c>
      <c r="BB307" s="4">
        <v>-0.06</v>
      </c>
      <c r="BH307" s="4">
        <v>-0.06</v>
      </c>
      <c r="BJ307" s="4">
        <v>0</v>
      </c>
      <c r="BN307" s="4">
        <v>1.04</v>
      </c>
      <c r="BP307" s="4">
        <v>0</v>
      </c>
      <c r="BQ307" s="4">
        <v>5.0000000000000001E-3</v>
      </c>
      <c r="BS307" s="4">
        <v>0</v>
      </c>
      <c r="BT307" s="4">
        <v>0</v>
      </c>
      <c r="BU307" s="4">
        <v>0</v>
      </c>
      <c r="BV307" s="4">
        <v>0.45</v>
      </c>
      <c r="BX307">
        <v>0</v>
      </c>
      <c r="BY307">
        <v>0</v>
      </c>
      <c r="BZ307">
        <v>0</v>
      </c>
    </row>
    <row r="308" spans="7:78" x14ac:dyDescent="0.25">
      <c r="G308" s="66">
        <f t="shared" si="6"/>
        <v>46447</v>
      </c>
      <c r="J308" s="7">
        <v>6.3969670019773606E-2</v>
      </c>
      <c r="Z308" s="4">
        <v>0</v>
      </c>
      <c r="AA308" s="14">
        <v>0.19500000000000001</v>
      </c>
      <c r="AB308" s="4">
        <v>0.28999999999999998</v>
      </c>
      <c r="AQ308" s="4">
        <v>0.64</v>
      </c>
      <c r="AR308" s="4">
        <v>-1.7500000000000002E-2</v>
      </c>
      <c r="AS308" s="4">
        <v>0</v>
      </c>
      <c r="AT308" s="4">
        <v>-7.0000000000000007E-2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-4.7500000000000001E-2</v>
      </c>
      <c r="BB308" s="4">
        <v>-0.06</v>
      </c>
      <c r="BH308" s="4">
        <v>-4.7500000000000001E-2</v>
      </c>
      <c r="BJ308" s="4">
        <v>0</v>
      </c>
      <c r="BN308" s="4">
        <v>0.54</v>
      </c>
      <c r="BP308" s="4">
        <v>0</v>
      </c>
      <c r="BQ308" s="4">
        <v>5.0000000000000001E-3</v>
      </c>
      <c r="BS308" s="4">
        <v>0</v>
      </c>
      <c r="BT308" s="4">
        <v>0</v>
      </c>
      <c r="BU308" s="4">
        <v>0</v>
      </c>
      <c r="BV308" s="4">
        <v>0.1</v>
      </c>
      <c r="BX308">
        <v>0</v>
      </c>
      <c r="BY308">
        <v>0</v>
      </c>
      <c r="BZ308">
        <v>0</v>
      </c>
    </row>
    <row r="309" spans="7:78" x14ac:dyDescent="0.25">
      <c r="G309" s="66">
        <f t="shared" si="6"/>
        <v>46478</v>
      </c>
      <c r="J309" s="7">
        <v>6.3962827939331404E-2</v>
      </c>
      <c r="Z309" s="4">
        <v>0</v>
      </c>
      <c r="AA309" s="14">
        <v>0.14499999999999999</v>
      </c>
      <c r="AB309" s="4">
        <v>0.19500000000000001</v>
      </c>
      <c r="AQ309" s="4">
        <v>0.38</v>
      </c>
      <c r="AR309" s="4">
        <v>0.02</v>
      </c>
      <c r="AS309" s="4">
        <v>0</v>
      </c>
      <c r="AT309" s="4">
        <v>-7.0000000000000007E-2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-0.01</v>
      </c>
      <c r="BB309" s="4">
        <v>-0.06</v>
      </c>
      <c r="BH309" s="4">
        <v>-0.01</v>
      </c>
      <c r="BJ309" s="4">
        <v>0</v>
      </c>
      <c r="BN309" s="4">
        <v>0.36</v>
      </c>
      <c r="BP309" s="4">
        <v>0</v>
      </c>
      <c r="BQ309" s="4">
        <v>0</v>
      </c>
      <c r="BS309" s="4">
        <v>0</v>
      </c>
      <c r="BT309" s="4">
        <v>0</v>
      </c>
      <c r="BU309" s="4">
        <v>0</v>
      </c>
      <c r="BV309" s="4">
        <v>0.02</v>
      </c>
      <c r="BX309">
        <v>0</v>
      </c>
      <c r="BY309">
        <v>0</v>
      </c>
      <c r="BZ309">
        <v>0</v>
      </c>
    </row>
    <row r="310" spans="7:78" x14ac:dyDescent="0.25">
      <c r="G310" s="66">
        <f t="shared" si="6"/>
        <v>46508</v>
      </c>
      <c r="J310" s="7">
        <v>6.3956206571176302E-2</v>
      </c>
      <c r="Z310" s="4">
        <v>0</v>
      </c>
      <c r="AA310" s="14">
        <v>0.125</v>
      </c>
      <c r="AB310" s="4">
        <v>0.13500000000000001</v>
      </c>
      <c r="AQ310" s="4">
        <v>0.33</v>
      </c>
      <c r="AR310" s="4">
        <v>0.02</v>
      </c>
      <c r="AS310" s="4">
        <v>0</v>
      </c>
      <c r="AT310" s="4">
        <v>-7.0000000000000007E-2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-0.01</v>
      </c>
      <c r="BB310" s="4">
        <v>-0.06</v>
      </c>
      <c r="BH310" s="4">
        <v>-0.01</v>
      </c>
      <c r="BJ310" s="4">
        <v>0</v>
      </c>
      <c r="BN310" s="4">
        <v>0.32500000000000001</v>
      </c>
      <c r="BP310" s="4">
        <v>0</v>
      </c>
      <c r="BQ310" s="4">
        <v>0</v>
      </c>
      <c r="BS310" s="4">
        <v>0</v>
      </c>
      <c r="BT310" s="4">
        <v>0</v>
      </c>
      <c r="BU310" s="4">
        <v>0</v>
      </c>
      <c r="BV310" s="4">
        <v>0.02</v>
      </c>
      <c r="BX310">
        <v>0</v>
      </c>
      <c r="BY310">
        <v>0</v>
      </c>
      <c r="BZ310">
        <v>0</v>
      </c>
    </row>
    <row r="311" spans="7:78" x14ac:dyDescent="0.25">
      <c r="G311" s="66">
        <f t="shared" si="6"/>
        <v>46539</v>
      </c>
      <c r="J311" s="7">
        <v>6.3949364490764701E-2</v>
      </c>
      <c r="Z311" s="4">
        <v>0</v>
      </c>
      <c r="AA311" s="14">
        <v>0.14499999999999999</v>
      </c>
      <c r="AB311" s="4">
        <v>0.16500000000000001</v>
      </c>
      <c r="AQ311" s="4">
        <v>0.37</v>
      </c>
      <c r="AR311" s="4">
        <v>2.5000000000000001E-2</v>
      </c>
      <c r="AS311" s="4">
        <v>0</v>
      </c>
      <c r="AT311" s="4">
        <v>-7.0000000000000007E-2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-5.0000000000000001E-3</v>
      </c>
      <c r="BB311" s="4">
        <v>-0.06</v>
      </c>
      <c r="BH311" s="4">
        <v>-5.0000000000000001E-3</v>
      </c>
      <c r="BJ311" s="4">
        <v>0</v>
      </c>
      <c r="BN311" s="4">
        <v>0.33500000000000002</v>
      </c>
      <c r="BP311" s="4">
        <v>0</v>
      </c>
      <c r="BQ311" s="4">
        <v>0</v>
      </c>
      <c r="BS311" s="4">
        <v>0</v>
      </c>
      <c r="BT311" s="4">
        <v>0</v>
      </c>
      <c r="BU311" s="4">
        <v>0</v>
      </c>
      <c r="BV311" s="4">
        <v>3.5000000000000003E-2</v>
      </c>
      <c r="BX311">
        <v>0</v>
      </c>
      <c r="BY311">
        <v>0</v>
      </c>
      <c r="BZ311">
        <v>0</v>
      </c>
    </row>
    <row r="312" spans="7:78" x14ac:dyDescent="0.25">
      <c r="G312" s="66">
        <f t="shared" si="6"/>
        <v>46569</v>
      </c>
      <c r="J312" s="7">
        <v>6.3942743122638895E-2</v>
      </c>
      <c r="Z312" s="4">
        <v>0</v>
      </c>
      <c r="AA312" s="14">
        <v>0.15</v>
      </c>
      <c r="AB312" s="4">
        <v>0.20499999999999999</v>
      </c>
      <c r="AQ312" s="4">
        <v>0.41</v>
      </c>
      <c r="AR312" s="4">
        <v>2.75E-2</v>
      </c>
      <c r="AS312" s="4">
        <v>0</v>
      </c>
      <c r="AT312" s="4">
        <v>-7.0000000000000007E-2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-2.5000000000000001E-3</v>
      </c>
      <c r="BB312" s="4">
        <v>-0.06</v>
      </c>
      <c r="BH312" s="4">
        <v>-2.5000000000000001E-3</v>
      </c>
      <c r="BJ312" s="4">
        <v>0</v>
      </c>
      <c r="BN312" s="4">
        <v>0.35</v>
      </c>
      <c r="BP312" s="4">
        <v>0</v>
      </c>
      <c r="BQ312" s="4">
        <v>0</v>
      </c>
      <c r="BS312" s="4">
        <v>0</v>
      </c>
      <c r="BT312" s="4">
        <v>0</v>
      </c>
      <c r="BU312" s="4">
        <v>0</v>
      </c>
      <c r="BV312" s="4">
        <v>3.5000000000000003E-2</v>
      </c>
      <c r="BX312">
        <v>0</v>
      </c>
      <c r="BY312">
        <v>0</v>
      </c>
      <c r="BZ312">
        <v>0</v>
      </c>
    </row>
    <row r="313" spans="7:78" x14ac:dyDescent="0.25">
      <c r="G313" s="66">
        <f t="shared" si="6"/>
        <v>46600</v>
      </c>
      <c r="J313" s="7">
        <v>6.3935901042257604E-2</v>
      </c>
      <c r="Z313" s="4">
        <v>0</v>
      </c>
      <c r="AA313" s="14">
        <v>0.15</v>
      </c>
      <c r="AB313" s="4">
        <v>0.20499999999999999</v>
      </c>
      <c r="AQ313" s="4">
        <v>0.41</v>
      </c>
      <c r="AR313" s="4">
        <v>0.03</v>
      </c>
      <c r="AS313" s="4">
        <v>0</v>
      </c>
      <c r="AT313" s="4">
        <v>-7.0000000000000007E-2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-0.06</v>
      </c>
      <c r="BH313" s="4">
        <v>0</v>
      </c>
      <c r="BJ313" s="4">
        <v>0</v>
      </c>
      <c r="BN313" s="4">
        <v>0.35</v>
      </c>
      <c r="BP313" s="4">
        <v>0</v>
      </c>
      <c r="BQ313" s="4">
        <v>0</v>
      </c>
      <c r="BS313" s="4">
        <v>0</v>
      </c>
      <c r="BT313" s="4">
        <v>0</v>
      </c>
      <c r="BU313" s="4">
        <v>0</v>
      </c>
      <c r="BV313" s="4">
        <v>0.01</v>
      </c>
      <c r="BX313">
        <v>0</v>
      </c>
      <c r="BY313">
        <v>0</v>
      </c>
      <c r="BZ313">
        <v>0</v>
      </c>
    </row>
    <row r="314" spans="7:78" x14ac:dyDescent="0.25">
      <c r="G314" s="66">
        <f t="shared" si="6"/>
        <v>46631</v>
      </c>
      <c r="J314" s="7">
        <v>6.3929058961892202E-2</v>
      </c>
      <c r="Z314" s="4">
        <v>0</v>
      </c>
      <c r="AA314" s="14">
        <v>0.125</v>
      </c>
      <c r="AB314" s="4">
        <v>0.14499999999999999</v>
      </c>
      <c r="AQ314" s="4">
        <v>0.36</v>
      </c>
      <c r="AR314" s="4">
        <v>2.2499999999999999E-2</v>
      </c>
      <c r="AS314" s="4">
        <v>0</v>
      </c>
      <c r="AT314" s="4">
        <v>-7.0000000000000007E-2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-7.4999999999999997E-3</v>
      </c>
      <c r="BB314" s="4">
        <v>-0.06</v>
      </c>
      <c r="BH314" s="4">
        <v>-7.4999999999999997E-3</v>
      </c>
      <c r="BJ314" s="4">
        <v>0</v>
      </c>
      <c r="BN314" s="4">
        <v>0.315</v>
      </c>
      <c r="BP314" s="4">
        <v>0</v>
      </c>
      <c r="BQ314" s="4">
        <v>0</v>
      </c>
      <c r="BS314" s="4">
        <v>0</v>
      </c>
      <c r="BT314" s="4">
        <v>0</v>
      </c>
      <c r="BU314" s="4">
        <v>0</v>
      </c>
      <c r="BV314" s="4">
        <v>0.01</v>
      </c>
      <c r="BX314">
        <v>0</v>
      </c>
      <c r="BY314">
        <v>0</v>
      </c>
      <c r="BZ314">
        <v>0</v>
      </c>
    </row>
    <row r="315" spans="7:78" x14ac:dyDescent="0.25">
      <c r="G315" s="66">
        <f t="shared" si="6"/>
        <v>46661</v>
      </c>
      <c r="J315" s="7">
        <v>6.3922437593810805E-2</v>
      </c>
      <c r="Z315" s="4">
        <v>0</v>
      </c>
      <c r="AA315" s="14">
        <v>0.14499999999999999</v>
      </c>
      <c r="AB315" s="4">
        <v>0.17499999999999999</v>
      </c>
      <c r="AQ315" s="4">
        <v>0.4</v>
      </c>
      <c r="AR315" s="4">
        <v>1.2500000000000001E-2</v>
      </c>
      <c r="AS315" s="4">
        <v>0</v>
      </c>
      <c r="AT315" s="4">
        <v>-7.0000000000000007E-2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-1.7500000000000002E-2</v>
      </c>
      <c r="BB315" s="4">
        <v>-0.06</v>
      </c>
      <c r="BH315" s="4">
        <v>-1.7500000000000002E-2</v>
      </c>
      <c r="BJ315" s="4">
        <v>0</v>
      </c>
      <c r="BN315" s="4">
        <v>0.36</v>
      </c>
      <c r="BP315" s="4">
        <v>0</v>
      </c>
      <c r="BQ315" s="4">
        <v>0</v>
      </c>
      <c r="BS315" s="4">
        <v>0</v>
      </c>
      <c r="BT315" s="4">
        <v>0</v>
      </c>
      <c r="BU315" s="4">
        <v>0</v>
      </c>
      <c r="BV315" s="4">
        <v>0.01</v>
      </c>
      <c r="BX315">
        <v>0</v>
      </c>
      <c r="BY315">
        <v>0</v>
      </c>
      <c r="BZ315">
        <v>0</v>
      </c>
    </row>
    <row r="316" spans="7:78" x14ac:dyDescent="0.25">
      <c r="G316" s="66">
        <f t="shared" si="6"/>
        <v>46692</v>
      </c>
      <c r="J316" s="7">
        <v>6.3915595513475601E-2</v>
      </c>
      <c r="Z316" s="4">
        <v>0</v>
      </c>
      <c r="AA316" s="14">
        <v>0.19500000000000001</v>
      </c>
      <c r="AB316" s="4">
        <v>0.21</v>
      </c>
      <c r="AQ316" s="4">
        <v>0.65</v>
      </c>
      <c r="AR316" s="4">
        <v>-2.2499999999999999E-2</v>
      </c>
      <c r="AS316" s="4">
        <v>0</v>
      </c>
      <c r="AT316" s="4">
        <v>-7.0000000000000007E-2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-5.2499999999999998E-2</v>
      </c>
      <c r="BB316" s="4">
        <v>-0.06</v>
      </c>
      <c r="BH316" s="4">
        <v>-5.2499999999999998E-2</v>
      </c>
      <c r="BJ316" s="4">
        <v>0</v>
      </c>
      <c r="BN316" s="4">
        <v>0.46</v>
      </c>
      <c r="BP316" s="4">
        <v>0</v>
      </c>
      <c r="BQ316" s="4">
        <v>0</v>
      </c>
      <c r="BS316" s="4">
        <v>0</v>
      </c>
      <c r="BT316" s="4">
        <v>0</v>
      </c>
      <c r="BU316" s="4">
        <v>0</v>
      </c>
      <c r="BV316" s="4">
        <v>5.5E-2</v>
      </c>
      <c r="BX316">
        <v>0</v>
      </c>
      <c r="BY316">
        <v>0</v>
      </c>
      <c r="BZ316">
        <v>0</v>
      </c>
    </row>
    <row r="317" spans="7:78" x14ac:dyDescent="0.25">
      <c r="G317" s="66">
        <f t="shared" si="6"/>
        <v>46722</v>
      </c>
      <c r="J317" s="7">
        <v>6.3908974145424402E-2</v>
      </c>
      <c r="Z317" s="4">
        <v>0</v>
      </c>
      <c r="AA317" s="14">
        <v>0.215</v>
      </c>
      <c r="AB317" s="4">
        <v>0.28999999999999998</v>
      </c>
      <c r="AQ317" s="4">
        <v>0.98</v>
      </c>
      <c r="AR317" s="4">
        <v>-4.4999999999999998E-2</v>
      </c>
      <c r="AS317" s="4">
        <v>0</v>
      </c>
      <c r="AT317" s="4">
        <v>-7.0000000000000007E-2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-7.4999999999999997E-2</v>
      </c>
      <c r="BB317" s="4">
        <v>-0.06</v>
      </c>
      <c r="BH317" s="4">
        <v>-7.4999999999999997E-2</v>
      </c>
      <c r="BJ317" s="4">
        <v>0</v>
      </c>
      <c r="BN317" s="4">
        <v>0.77</v>
      </c>
      <c r="BP317" s="4">
        <v>0</v>
      </c>
      <c r="BQ317" s="4">
        <v>0</v>
      </c>
      <c r="BS317" s="4">
        <v>0</v>
      </c>
      <c r="BT317" s="4">
        <v>0</v>
      </c>
      <c r="BU317" s="4">
        <v>0</v>
      </c>
      <c r="BV317" s="4">
        <v>0.25</v>
      </c>
      <c r="BX317">
        <v>0</v>
      </c>
      <c r="BY317">
        <v>0</v>
      </c>
      <c r="BZ317">
        <v>0</v>
      </c>
    </row>
    <row r="318" spans="7:78" x14ac:dyDescent="0.25">
      <c r="G318" s="66">
        <f t="shared" si="6"/>
        <v>46753</v>
      </c>
      <c r="J318" s="7">
        <v>6.3902132065119799E-2</v>
      </c>
      <c r="Z318" s="4">
        <v>0</v>
      </c>
      <c r="AA318" s="14">
        <v>0.23499999999999999</v>
      </c>
      <c r="AB318" s="4">
        <v>0.34</v>
      </c>
      <c r="AQ318" s="4">
        <v>1.6</v>
      </c>
      <c r="AR318" s="4">
        <v>-4.7500000000000001E-2</v>
      </c>
      <c r="AS318" s="4">
        <v>0</v>
      </c>
      <c r="AT318" s="4">
        <v>-7.0000000000000007E-2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-7.7499999999999999E-2</v>
      </c>
      <c r="BB318" s="4">
        <v>-0.06</v>
      </c>
      <c r="BH318" s="4">
        <v>-7.7499999999999999E-2</v>
      </c>
      <c r="BJ318" s="4">
        <v>0</v>
      </c>
      <c r="BN318" s="4">
        <v>1.04</v>
      </c>
      <c r="BP318" s="4">
        <v>0</v>
      </c>
      <c r="BQ318" s="4">
        <v>0</v>
      </c>
      <c r="BS318" s="4">
        <v>0</v>
      </c>
      <c r="BT318" s="4">
        <v>0</v>
      </c>
      <c r="BU318" s="4">
        <v>0</v>
      </c>
      <c r="BV318" s="4">
        <v>0.45</v>
      </c>
      <c r="BX318">
        <v>0</v>
      </c>
      <c r="BY318">
        <v>0</v>
      </c>
      <c r="BZ318">
        <v>0</v>
      </c>
    </row>
    <row r="319" spans="7:78" x14ac:dyDescent="0.25">
      <c r="G319" s="66">
        <f t="shared" si="6"/>
        <v>46784</v>
      </c>
      <c r="J319" s="7">
        <v>6.3895289984830794E-2</v>
      </c>
      <c r="Z319" s="4">
        <v>0</v>
      </c>
      <c r="AA319" s="14">
        <v>0.23499999999999999</v>
      </c>
      <c r="AB319" s="4">
        <v>0.34</v>
      </c>
      <c r="AQ319" s="4">
        <v>1.6</v>
      </c>
      <c r="AR319" s="4">
        <v>-0.03</v>
      </c>
      <c r="AS319" s="4">
        <v>0</v>
      </c>
      <c r="AT319" s="4">
        <v>-7.0000000000000007E-2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-0.06</v>
      </c>
      <c r="BB319" s="4">
        <v>-0.06</v>
      </c>
      <c r="BH319" s="4">
        <v>-0.06</v>
      </c>
      <c r="BJ319" s="4">
        <v>0</v>
      </c>
      <c r="BN319" s="4">
        <v>1.04</v>
      </c>
      <c r="BP319" s="4">
        <v>0</v>
      </c>
      <c r="BQ319" s="4">
        <v>0</v>
      </c>
      <c r="BS319" s="4">
        <v>0</v>
      </c>
      <c r="BT319" s="4">
        <v>0</v>
      </c>
      <c r="BU319" s="4">
        <v>0</v>
      </c>
      <c r="BV319" s="4">
        <v>0.45</v>
      </c>
      <c r="BX319">
        <v>0</v>
      </c>
      <c r="BY319">
        <v>0</v>
      </c>
      <c r="BZ319">
        <v>0</v>
      </c>
    </row>
    <row r="320" spans="7:78" x14ac:dyDescent="0.25">
      <c r="G320" s="66">
        <f t="shared" si="6"/>
        <v>46813</v>
      </c>
      <c r="J320" s="7">
        <v>6.3888889329090801E-2</v>
      </c>
      <c r="Z320" s="4">
        <v>0</v>
      </c>
      <c r="AA320" s="14">
        <v>0.19500000000000001</v>
      </c>
      <c r="AB320" s="4">
        <v>0.28999999999999998</v>
      </c>
      <c r="AQ320" s="4">
        <v>0.64</v>
      </c>
      <c r="AR320" s="4">
        <v>-1.7500000000000002E-2</v>
      </c>
      <c r="AS320" s="4">
        <v>0</v>
      </c>
      <c r="AT320" s="4">
        <v>-7.0000000000000007E-2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-4.7500000000000001E-2</v>
      </c>
      <c r="BB320" s="4">
        <v>-0.06</v>
      </c>
      <c r="BH320" s="4">
        <v>-4.7500000000000001E-2</v>
      </c>
      <c r="BJ320" s="4">
        <v>0</v>
      </c>
      <c r="BN320" s="4">
        <v>0.54</v>
      </c>
      <c r="BP320" s="4">
        <v>0</v>
      </c>
      <c r="BQ320" s="4">
        <v>0</v>
      </c>
      <c r="BS320" s="4">
        <v>0</v>
      </c>
      <c r="BT320" s="4">
        <v>0</v>
      </c>
      <c r="BU320" s="4">
        <v>0</v>
      </c>
      <c r="BV320" s="4">
        <v>0.1</v>
      </c>
      <c r="BX320">
        <v>0</v>
      </c>
      <c r="BY320">
        <v>0</v>
      </c>
      <c r="BZ320">
        <v>0</v>
      </c>
    </row>
    <row r="321" spans="7:78" x14ac:dyDescent="0.25">
      <c r="G321" s="66">
        <f t="shared" si="6"/>
        <v>46844</v>
      </c>
      <c r="J321" s="7">
        <v>6.3882047248831494E-2</v>
      </c>
      <c r="Z321" s="4">
        <v>0</v>
      </c>
      <c r="AA321" s="14">
        <v>0.14499999999999999</v>
      </c>
      <c r="AB321" s="4">
        <v>0.19500000000000001</v>
      </c>
      <c r="AQ321" s="4">
        <v>0.38</v>
      </c>
      <c r="AR321" s="4">
        <v>0.02</v>
      </c>
      <c r="AS321" s="4">
        <v>0</v>
      </c>
      <c r="AT321" s="4">
        <v>-7.0000000000000007E-2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-0.01</v>
      </c>
      <c r="BB321" s="4">
        <v>-0.06</v>
      </c>
      <c r="BH321" s="4">
        <v>-0.01</v>
      </c>
      <c r="BJ321" s="4">
        <v>0</v>
      </c>
      <c r="BN321" s="4">
        <v>0.36</v>
      </c>
      <c r="BP321" s="4">
        <v>0</v>
      </c>
      <c r="BQ321" s="4">
        <v>0</v>
      </c>
      <c r="BS321" s="4">
        <v>0</v>
      </c>
      <c r="BT321" s="4">
        <v>0</v>
      </c>
      <c r="BU321" s="4">
        <v>0</v>
      </c>
      <c r="BV321" s="4">
        <v>0.02</v>
      </c>
      <c r="BX321">
        <v>0</v>
      </c>
      <c r="BY321">
        <v>0</v>
      </c>
      <c r="BZ321">
        <v>0</v>
      </c>
    </row>
    <row r="322" spans="7:78" x14ac:dyDescent="0.25">
      <c r="G322" s="66">
        <f t="shared" si="6"/>
        <v>46874</v>
      </c>
      <c r="J322" s="7">
        <v>6.3875425880853598E-2</v>
      </c>
      <c r="Z322" s="4">
        <v>0</v>
      </c>
      <c r="AA322" s="14">
        <v>0.125</v>
      </c>
      <c r="AB322" s="4">
        <v>0.13500000000000001</v>
      </c>
      <c r="AQ322" s="4">
        <v>0.33</v>
      </c>
      <c r="AR322" s="4">
        <v>0.02</v>
      </c>
      <c r="AS322" s="4">
        <v>0</v>
      </c>
      <c r="AT322" s="4">
        <v>-7.0000000000000007E-2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-0.01</v>
      </c>
      <c r="BB322" s="4">
        <v>-0.06</v>
      </c>
      <c r="BH322" s="4">
        <v>-0.01</v>
      </c>
      <c r="BJ322" s="4">
        <v>0</v>
      </c>
      <c r="BN322" s="4">
        <v>0.32500000000000001</v>
      </c>
      <c r="BP322" s="4">
        <v>0</v>
      </c>
      <c r="BQ322" s="4">
        <v>0</v>
      </c>
      <c r="BS322" s="4">
        <v>0</v>
      </c>
      <c r="BT322" s="4">
        <v>0</v>
      </c>
      <c r="BU322" s="4">
        <v>0</v>
      </c>
      <c r="BV322" s="4">
        <v>0.02</v>
      </c>
      <c r="BX322">
        <v>0</v>
      </c>
      <c r="BY322">
        <v>0</v>
      </c>
      <c r="BZ322">
        <v>0</v>
      </c>
    </row>
    <row r="323" spans="7:78" x14ac:dyDescent="0.25">
      <c r="G323" s="66">
        <f t="shared" si="6"/>
        <v>46905</v>
      </c>
      <c r="J323" s="7">
        <v>6.3868583800625406E-2</v>
      </c>
      <c r="Z323" s="4">
        <v>0</v>
      </c>
      <c r="AA323" s="14">
        <v>0.14499999999999999</v>
      </c>
      <c r="AB323" s="4">
        <v>0.16500000000000001</v>
      </c>
      <c r="AQ323" s="4">
        <v>0.37</v>
      </c>
      <c r="AR323" s="4">
        <v>2.5000000000000001E-2</v>
      </c>
      <c r="AS323" s="4">
        <v>0</v>
      </c>
      <c r="AT323" s="4">
        <v>-7.0000000000000007E-2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-5.0000000000000001E-3</v>
      </c>
      <c r="BB323" s="4">
        <v>-0.06</v>
      </c>
      <c r="BH323" s="4">
        <v>-5.0000000000000001E-3</v>
      </c>
      <c r="BJ323" s="4">
        <v>0</v>
      </c>
      <c r="BN323" s="4">
        <v>0.33500000000000002</v>
      </c>
      <c r="BP323" s="4">
        <v>0</v>
      </c>
      <c r="BQ323" s="4">
        <v>0</v>
      </c>
      <c r="BS323" s="4">
        <v>0</v>
      </c>
      <c r="BT323" s="4">
        <v>0</v>
      </c>
      <c r="BU323" s="4">
        <v>0</v>
      </c>
      <c r="BV323" s="4">
        <v>3.5000000000000003E-2</v>
      </c>
      <c r="BX323">
        <v>0</v>
      </c>
      <c r="BY323">
        <v>0</v>
      </c>
      <c r="BZ323">
        <v>0</v>
      </c>
    </row>
    <row r="324" spans="7:78" x14ac:dyDescent="0.25">
      <c r="G324" s="66">
        <f t="shared" si="6"/>
        <v>46935</v>
      </c>
      <c r="J324" s="7">
        <v>6.3861962432677305E-2</v>
      </c>
      <c r="Z324" s="4">
        <v>0</v>
      </c>
      <c r="AA324" s="14">
        <v>0.15</v>
      </c>
      <c r="AB324" s="4">
        <v>0.20499999999999999</v>
      </c>
      <c r="AQ324" s="4">
        <v>0.41</v>
      </c>
      <c r="AR324" s="4">
        <v>2.75E-2</v>
      </c>
      <c r="AS324" s="4">
        <v>0</v>
      </c>
      <c r="AT324" s="4">
        <v>-7.0000000000000007E-2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-2.5000000000000001E-3</v>
      </c>
      <c r="BB324" s="4">
        <v>-0.06</v>
      </c>
      <c r="BH324" s="4">
        <v>-2.5000000000000001E-3</v>
      </c>
      <c r="BJ324" s="4">
        <v>0</v>
      </c>
      <c r="BN324" s="4">
        <v>0.35</v>
      </c>
      <c r="BP324" s="4">
        <v>0</v>
      </c>
      <c r="BQ324" s="4">
        <v>0</v>
      </c>
      <c r="BS324" s="4">
        <v>0</v>
      </c>
      <c r="BT324" s="4">
        <v>0</v>
      </c>
      <c r="BU324" s="4">
        <v>0</v>
      </c>
      <c r="BV324" s="4">
        <v>3.5000000000000003E-2</v>
      </c>
      <c r="BX324">
        <v>0</v>
      </c>
      <c r="BY324">
        <v>0</v>
      </c>
      <c r="BZ324">
        <v>0</v>
      </c>
    </row>
    <row r="325" spans="7:78" x14ac:dyDescent="0.25">
      <c r="G325" s="66">
        <f t="shared" si="6"/>
        <v>46966</v>
      </c>
      <c r="J325" s="7">
        <v>6.3855120352479297E-2</v>
      </c>
      <c r="Z325" s="4">
        <v>0</v>
      </c>
      <c r="AA325" s="14">
        <v>0.15</v>
      </c>
      <c r="AB325" s="4">
        <v>0.20499999999999999</v>
      </c>
      <c r="AQ325" s="4">
        <v>0.41</v>
      </c>
      <c r="AR325" s="4">
        <v>0.03</v>
      </c>
      <c r="AS325" s="4">
        <v>0</v>
      </c>
      <c r="AT325" s="4">
        <v>-7.0000000000000007E-2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-0.06</v>
      </c>
      <c r="BH325" s="4">
        <v>0</v>
      </c>
      <c r="BJ325" s="4">
        <v>0</v>
      </c>
      <c r="BN325" s="4">
        <v>0.35</v>
      </c>
      <c r="BP325" s="4">
        <v>0</v>
      </c>
      <c r="BQ325" s="4">
        <v>0</v>
      </c>
      <c r="BS325" s="4">
        <v>0</v>
      </c>
      <c r="BT325" s="4">
        <v>0</v>
      </c>
      <c r="BU325" s="4">
        <v>0</v>
      </c>
      <c r="BV325" s="4">
        <v>0.01</v>
      </c>
      <c r="BX325">
        <v>0</v>
      </c>
      <c r="BY325">
        <v>0</v>
      </c>
      <c r="BZ325">
        <v>0</v>
      </c>
    </row>
    <row r="326" spans="7:78" x14ac:dyDescent="0.25">
      <c r="G326" s="66">
        <f t="shared" si="6"/>
        <v>46997</v>
      </c>
      <c r="J326" s="7">
        <v>6.3848278272296402E-2</v>
      </c>
      <c r="Z326" s="4">
        <v>0</v>
      </c>
      <c r="AA326" s="14">
        <v>0.125</v>
      </c>
      <c r="AB326" s="4">
        <v>0.14499999999999999</v>
      </c>
      <c r="AQ326" s="4">
        <v>0.36</v>
      </c>
      <c r="AR326" s="4">
        <v>2.2499999999999999E-2</v>
      </c>
      <c r="AS326" s="4">
        <v>0</v>
      </c>
      <c r="AT326" s="4">
        <v>-7.0000000000000007E-2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-7.4999999999999997E-3</v>
      </c>
      <c r="BB326" s="4">
        <v>-0.06</v>
      </c>
      <c r="BH326" s="4">
        <v>-7.4999999999999997E-3</v>
      </c>
      <c r="BJ326" s="4">
        <v>0</v>
      </c>
      <c r="BN326" s="4">
        <v>0.315</v>
      </c>
      <c r="BP326" s="4">
        <v>0</v>
      </c>
      <c r="BQ326" s="4">
        <v>0</v>
      </c>
      <c r="BS326" s="4">
        <v>0</v>
      </c>
      <c r="BT326" s="4">
        <v>0</v>
      </c>
      <c r="BU326" s="4">
        <v>0</v>
      </c>
      <c r="BV326" s="4">
        <v>0.01</v>
      </c>
      <c r="BX326">
        <v>0</v>
      </c>
      <c r="BY326">
        <v>0</v>
      </c>
      <c r="BZ326">
        <v>0</v>
      </c>
    </row>
    <row r="327" spans="7:78" x14ac:dyDescent="0.25">
      <c r="G327" s="66">
        <f t="shared" ref="G327:G351" si="7">EOMONTH(G326,0)+1</f>
        <v>47027</v>
      </c>
      <c r="J327" s="7">
        <v>6.3841656904393099E-2</v>
      </c>
      <c r="Z327" s="4">
        <v>0</v>
      </c>
      <c r="AA327" s="14">
        <v>0.14499999999999999</v>
      </c>
      <c r="AB327" s="4">
        <v>0.17499999999999999</v>
      </c>
      <c r="AQ327" s="4">
        <v>0.4</v>
      </c>
      <c r="AR327" s="4">
        <v>1.2500000000000001E-2</v>
      </c>
      <c r="AS327" s="4">
        <v>0</v>
      </c>
      <c r="AT327" s="4">
        <v>-7.0000000000000007E-2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-1.7500000000000002E-2</v>
      </c>
      <c r="BB327" s="4">
        <v>-0.06</v>
      </c>
      <c r="BH327" s="4">
        <v>-1.7500000000000002E-2</v>
      </c>
      <c r="BJ327" s="4">
        <v>0</v>
      </c>
      <c r="BN327" s="4">
        <v>0.36</v>
      </c>
      <c r="BP327" s="4">
        <v>0</v>
      </c>
      <c r="BQ327" s="4">
        <v>0</v>
      </c>
      <c r="BS327" s="4">
        <v>0</v>
      </c>
      <c r="BT327" s="4">
        <v>0</v>
      </c>
      <c r="BU327" s="4">
        <v>0</v>
      </c>
      <c r="BV327" s="4">
        <v>0.01</v>
      </c>
      <c r="BX327">
        <v>0</v>
      </c>
      <c r="BY327">
        <v>0</v>
      </c>
      <c r="BZ327">
        <v>0</v>
      </c>
    </row>
    <row r="328" spans="7:78" x14ac:dyDescent="0.25">
      <c r="G328" s="66">
        <f t="shared" si="7"/>
        <v>47058</v>
      </c>
      <c r="J328" s="7">
        <v>6.3834814824241401E-2</v>
      </c>
      <c r="Z328" s="4">
        <v>0</v>
      </c>
      <c r="AA328" s="14">
        <v>0.19500000000000001</v>
      </c>
      <c r="AB328" s="4">
        <v>0.21</v>
      </c>
      <c r="AQ328" s="4">
        <v>0.65</v>
      </c>
      <c r="AR328" s="4">
        <v>-2.2499999999999999E-2</v>
      </c>
      <c r="AS328" s="4">
        <v>0</v>
      </c>
      <c r="AT328" s="4">
        <v>-7.0000000000000007E-2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-5.2499999999999998E-2</v>
      </c>
      <c r="BB328" s="4">
        <v>-0.06</v>
      </c>
      <c r="BH328" s="4">
        <v>-5.2499999999999998E-2</v>
      </c>
      <c r="BJ328" s="4">
        <v>0</v>
      </c>
      <c r="BN328" s="4">
        <v>0.46</v>
      </c>
      <c r="BP328" s="4">
        <v>0</v>
      </c>
      <c r="BQ328" s="4">
        <v>0</v>
      </c>
      <c r="BS328" s="4">
        <v>0</v>
      </c>
      <c r="BT328" s="4">
        <v>0</v>
      </c>
      <c r="BU328" s="4">
        <v>0</v>
      </c>
      <c r="BV328" s="4">
        <v>5.5E-2</v>
      </c>
      <c r="BX328">
        <v>0</v>
      </c>
      <c r="BY328">
        <v>0</v>
      </c>
      <c r="BZ328">
        <v>0</v>
      </c>
    </row>
    <row r="329" spans="7:78" x14ac:dyDescent="0.25">
      <c r="G329" s="66">
        <f t="shared" si="7"/>
        <v>47088</v>
      </c>
      <c r="J329" s="7">
        <v>6.3828193456366894E-2</v>
      </c>
      <c r="Z329" s="4">
        <v>0</v>
      </c>
      <c r="AA329" s="14">
        <v>0.215</v>
      </c>
      <c r="AB329" s="4">
        <v>0.28999999999999998</v>
      </c>
      <c r="AQ329" s="4">
        <v>0.98</v>
      </c>
      <c r="AR329" s="4">
        <v>-4.4999999999999998E-2</v>
      </c>
      <c r="AS329" s="4">
        <v>0</v>
      </c>
      <c r="AT329" s="4">
        <v>-7.0000000000000007E-2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-7.4999999999999997E-2</v>
      </c>
      <c r="BB329" s="4">
        <v>-0.06</v>
      </c>
      <c r="BH329" s="4">
        <v>-7.4999999999999997E-2</v>
      </c>
      <c r="BJ329" s="4">
        <v>0</v>
      </c>
      <c r="BN329" s="4">
        <v>0.77</v>
      </c>
      <c r="BP329" s="4">
        <v>0</v>
      </c>
      <c r="BQ329" s="4">
        <v>0</v>
      </c>
      <c r="BS329" s="4">
        <v>0</v>
      </c>
      <c r="BT329" s="4">
        <v>0</v>
      </c>
      <c r="BU329" s="4">
        <v>0</v>
      </c>
      <c r="BV329" s="4">
        <v>0.25</v>
      </c>
      <c r="BX329">
        <v>0</v>
      </c>
      <c r="BY329">
        <v>0</v>
      </c>
      <c r="BZ329">
        <v>0</v>
      </c>
    </row>
    <row r="330" spans="7:78" x14ac:dyDescent="0.25">
      <c r="G330" s="66">
        <f t="shared" si="7"/>
        <v>47119</v>
      </c>
      <c r="J330" s="7">
        <v>6.3821351376245797E-2</v>
      </c>
      <c r="Z330" s="4">
        <v>0</v>
      </c>
      <c r="AA330" s="14">
        <v>0.23499999999999999</v>
      </c>
      <c r="AB330" s="4">
        <v>0.34</v>
      </c>
      <c r="AQ330" s="4">
        <v>1.6</v>
      </c>
      <c r="AR330" s="4">
        <v>-4.7500000000000001E-2</v>
      </c>
      <c r="AS330" s="4">
        <v>0</v>
      </c>
      <c r="AT330" s="4">
        <v>-7.0000000000000007E-2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-7.7499999999999999E-2</v>
      </c>
      <c r="BB330" s="4">
        <v>-0.06</v>
      </c>
      <c r="BH330" s="4">
        <v>-7.7499999999999999E-2</v>
      </c>
      <c r="BJ330" s="4">
        <v>0</v>
      </c>
      <c r="BN330" s="4">
        <v>1.04</v>
      </c>
      <c r="BP330" s="4">
        <v>0</v>
      </c>
      <c r="BQ330" s="4">
        <v>0</v>
      </c>
      <c r="BS330" s="4">
        <v>0</v>
      </c>
      <c r="BT330" s="4">
        <v>0</v>
      </c>
      <c r="BU330" s="4">
        <v>0</v>
      </c>
      <c r="BV330" s="4">
        <v>0.45</v>
      </c>
      <c r="BX330">
        <v>0</v>
      </c>
      <c r="BY330">
        <v>0</v>
      </c>
      <c r="BZ330">
        <v>0</v>
      </c>
    </row>
    <row r="331" spans="7:78" x14ac:dyDescent="0.25">
      <c r="G331" s="66">
        <f t="shared" si="7"/>
        <v>47150</v>
      </c>
      <c r="J331" s="7">
        <v>6.3814509296140201E-2</v>
      </c>
      <c r="Z331" s="4">
        <v>0</v>
      </c>
      <c r="AA331" s="14">
        <v>0.23499999999999999</v>
      </c>
      <c r="AB331" s="4">
        <v>0.34</v>
      </c>
      <c r="AQ331" s="4">
        <v>1.6</v>
      </c>
      <c r="AR331" s="4">
        <v>-0.03</v>
      </c>
      <c r="AS331" s="4">
        <v>0</v>
      </c>
      <c r="AT331" s="4">
        <v>-7.0000000000000007E-2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-0.06</v>
      </c>
      <c r="BB331" s="4">
        <v>-0.06</v>
      </c>
      <c r="BH331" s="4">
        <v>-0.06</v>
      </c>
      <c r="BJ331" s="4">
        <v>0</v>
      </c>
      <c r="BN331" s="4">
        <v>1.04</v>
      </c>
      <c r="BP331" s="4">
        <v>0</v>
      </c>
      <c r="BQ331" s="4">
        <v>0</v>
      </c>
      <c r="BS331" s="4">
        <v>0</v>
      </c>
      <c r="BT331" s="4">
        <v>0</v>
      </c>
      <c r="BU331" s="4">
        <v>0</v>
      </c>
      <c r="BV331" s="4">
        <v>0.45</v>
      </c>
      <c r="BX331">
        <v>0</v>
      </c>
      <c r="BY331">
        <v>0</v>
      </c>
      <c r="BZ331">
        <v>0</v>
      </c>
    </row>
    <row r="332" spans="7:78" x14ac:dyDescent="0.25">
      <c r="G332" s="66">
        <f t="shared" si="7"/>
        <v>47178</v>
      </c>
      <c r="J332" s="7">
        <v>6.3808329352832399E-2</v>
      </c>
      <c r="Z332" s="4">
        <v>0</v>
      </c>
      <c r="AA332" s="14">
        <v>0.19500000000000001</v>
      </c>
      <c r="AB332" s="4">
        <v>0.28999999999999998</v>
      </c>
      <c r="AQ332" s="4">
        <v>0.64</v>
      </c>
      <c r="AR332" s="4">
        <v>-1.7500000000000002E-2</v>
      </c>
      <c r="AS332" s="4">
        <v>0</v>
      </c>
      <c r="AT332" s="4">
        <v>-7.0000000000000007E-2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-4.7500000000000001E-2</v>
      </c>
      <c r="BB332" s="4">
        <v>-0.06</v>
      </c>
      <c r="BH332" s="4">
        <v>-4.7500000000000001E-2</v>
      </c>
      <c r="BJ332" s="4">
        <v>0</v>
      </c>
      <c r="BN332" s="4">
        <v>0.54</v>
      </c>
      <c r="BP332" s="4">
        <v>0</v>
      </c>
      <c r="BQ332" s="4">
        <v>0</v>
      </c>
      <c r="BS332" s="4">
        <v>0</v>
      </c>
      <c r="BT332" s="4">
        <v>0</v>
      </c>
      <c r="BU332" s="4">
        <v>0</v>
      </c>
      <c r="BV332" s="4">
        <v>0.1</v>
      </c>
      <c r="BX332">
        <v>0</v>
      </c>
      <c r="BY332">
        <v>0</v>
      </c>
      <c r="BZ332">
        <v>0</v>
      </c>
    </row>
    <row r="333" spans="7:78" x14ac:dyDescent="0.25">
      <c r="G333" s="66">
        <f t="shared" si="7"/>
        <v>47209</v>
      </c>
      <c r="J333" s="7">
        <v>6.3801487272756099E-2</v>
      </c>
      <c r="Z333" s="4">
        <v>0</v>
      </c>
      <c r="AA333" s="14">
        <v>0.14499999999999999</v>
      </c>
      <c r="AB333" s="4">
        <v>0.19500000000000001</v>
      </c>
      <c r="AQ333" s="4">
        <v>0.38</v>
      </c>
      <c r="AR333" s="4">
        <v>0.02</v>
      </c>
      <c r="AS333" s="4">
        <v>0</v>
      </c>
      <c r="AT333" s="4">
        <v>-7.0000000000000007E-2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-0.01</v>
      </c>
      <c r="BB333" s="4">
        <v>-0.06</v>
      </c>
      <c r="BH333" s="4">
        <v>-0.01</v>
      </c>
      <c r="BJ333" s="4">
        <v>0</v>
      </c>
      <c r="BN333" s="4">
        <v>0.36</v>
      </c>
      <c r="BP333" s="4">
        <v>0</v>
      </c>
      <c r="BQ333" s="4">
        <v>0</v>
      </c>
      <c r="BS333" s="4">
        <v>0</v>
      </c>
      <c r="BT333" s="4">
        <v>0</v>
      </c>
      <c r="BU333" s="4">
        <v>0</v>
      </c>
      <c r="BV333" s="4">
        <v>0.02</v>
      </c>
      <c r="BX333">
        <v>0</v>
      </c>
      <c r="BY333">
        <v>0</v>
      </c>
      <c r="BZ333">
        <v>0</v>
      </c>
    </row>
    <row r="334" spans="7:78" x14ac:dyDescent="0.25">
      <c r="G334" s="66">
        <f t="shared" si="7"/>
        <v>47239</v>
      </c>
      <c r="J334" s="7">
        <v>6.3794865904955006E-2</v>
      </c>
      <c r="Z334" s="4">
        <v>0</v>
      </c>
      <c r="AA334" s="14">
        <v>0.125</v>
      </c>
      <c r="AB334" s="4">
        <v>0.13500000000000001</v>
      </c>
      <c r="AQ334" s="4">
        <v>0.33</v>
      </c>
      <c r="AR334" s="4">
        <v>0.02</v>
      </c>
      <c r="AS334" s="4">
        <v>0</v>
      </c>
      <c r="AT334" s="4">
        <v>-7.0000000000000007E-2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-0.01</v>
      </c>
      <c r="BB334" s="4">
        <v>-0.06</v>
      </c>
      <c r="BH334" s="4">
        <v>-0.01</v>
      </c>
      <c r="BJ334" s="4">
        <v>0</v>
      </c>
      <c r="BN334" s="4">
        <v>0.32500000000000001</v>
      </c>
      <c r="BP334" s="4">
        <v>0</v>
      </c>
      <c r="BQ334" s="4">
        <v>0</v>
      </c>
      <c r="BS334" s="4">
        <v>0</v>
      </c>
      <c r="BT334" s="4">
        <v>0</v>
      </c>
      <c r="BU334" s="4">
        <v>0</v>
      </c>
      <c r="BV334" s="4">
        <v>0.02</v>
      </c>
      <c r="BX334">
        <v>0</v>
      </c>
      <c r="BY334">
        <v>0</v>
      </c>
      <c r="BZ334">
        <v>0</v>
      </c>
    </row>
    <row r="335" spans="7:78" x14ac:dyDescent="0.25">
      <c r="G335" s="66">
        <f t="shared" si="7"/>
        <v>47270</v>
      </c>
      <c r="J335" s="7">
        <v>6.3788023824909307E-2</v>
      </c>
      <c r="Z335" s="4">
        <v>0</v>
      </c>
      <c r="AA335" s="14">
        <v>0.14499999999999999</v>
      </c>
      <c r="AB335" s="4">
        <v>0.16500000000000001</v>
      </c>
      <c r="AQ335" s="4">
        <v>0.37</v>
      </c>
      <c r="AR335" s="4">
        <v>2.5000000000000001E-2</v>
      </c>
      <c r="AS335" s="4">
        <v>0</v>
      </c>
      <c r="AT335" s="4">
        <v>-7.0000000000000007E-2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-5.0000000000000001E-3</v>
      </c>
      <c r="BB335" s="4">
        <v>-0.06</v>
      </c>
      <c r="BH335" s="4">
        <v>-5.0000000000000001E-3</v>
      </c>
      <c r="BJ335" s="4">
        <v>0</v>
      </c>
      <c r="BN335" s="4">
        <v>0.33500000000000002</v>
      </c>
      <c r="BP335" s="4">
        <v>0</v>
      </c>
      <c r="BQ335" s="4">
        <v>0</v>
      </c>
      <c r="BS335" s="4">
        <v>0</v>
      </c>
      <c r="BT335" s="4">
        <v>0</v>
      </c>
      <c r="BU335" s="4">
        <v>0</v>
      </c>
      <c r="BV335" s="4">
        <v>3.5000000000000003E-2</v>
      </c>
      <c r="BX335">
        <v>0</v>
      </c>
      <c r="BY335">
        <v>0</v>
      </c>
      <c r="BZ335">
        <v>0</v>
      </c>
    </row>
    <row r="336" spans="7:78" x14ac:dyDescent="0.25">
      <c r="G336" s="66">
        <f t="shared" si="7"/>
        <v>47300</v>
      </c>
      <c r="J336" s="7">
        <v>6.3781402457138398E-2</v>
      </c>
      <c r="Z336" s="4">
        <v>0</v>
      </c>
      <c r="AA336" s="14">
        <v>0.15</v>
      </c>
      <c r="AB336" s="4">
        <v>0.20499999999999999</v>
      </c>
      <c r="AQ336" s="4">
        <v>0.41</v>
      </c>
      <c r="AR336" s="4">
        <v>2.75E-2</v>
      </c>
      <c r="AS336" s="4">
        <v>0</v>
      </c>
      <c r="AT336" s="4">
        <v>-7.0000000000000007E-2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-2.5000000000000001E-3</v>
      </c>
      <c r="BB336" s="4">
        <v>-0.06</v>
      </c>
      <c r="BH336" s="4">
        <v>-2.5000000000000001E-3</v>
      </c>
      <c r="BJ336" s="4">
        <v>0</v>
      </c>
      <c r="BN336" s="4">
        <v>0.35</v>
      </c>
      <c r="BP336" s="4">
        <v>0</v>
      </c>
      <c r="BQ336" s="4">
        <v>0</v>
      </c>
      <c r="BS336" s="4">
        <v>0</v>
      </c>
      <c r="BT336" s="4">
        <v>0</v>
      </c>
      <c r="BU336" s="4">
        <v>0</v>
      </c>
      <c r="BV336" s="4">
        <v>3.5000000000000003E-2</v>
      </c>
      <c r="BX336">
        <v>0</v>
      </c>
      <c r="BY336">
        <v>0</v>
      </c>
      <c r="BZ336">
        <v>0</v>
      </c>
    </row>
    <row r="337" spans="7:78" x14ac:dyDescent="0.25">
      <c r="G337" s="66">
        <f t="shared" si="7"/>
        <v>47331</v>
      </c>
      <c r="J337" s="7">
        <v>6.3774560377123396E-2</v>
      </c>
      <c r="Z337" s="4">
        <v>0</v>
      </c>
      <c r="AA337" s="14">
        <v>0.15</v>
      </c>
      <c r="AB337" s="4">
        <v>0.20499999999999999</v>
      </c>
      <c r="AQ337" s="4">
        <v>0.41</v>
      </c>
      <c r="AR337" s="4">
        <v>0.03</v>
      </c>
      <c r="AS337" s="4">
        <v>0</v>
      </c>
      <c r="AT337" s="4">
        <v>-7.0000000000000007E-2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-0.06</v>
      </c>
      <c r="BH337" s="4">
        <v>0</v>
      </c>
      <c r="BJ337" s="4">
        <v>0</v>
      </c>
      <c r="BN337" s="4">
        <v>0.35</v>
      </c>
      <c r="BP337" s="4">
        <v>0</v>
      </c>
      <c r="BQ337" s="4">
        <v>0</v>
      </c>
      <c r="BS337" s="4">
        <v>0</v>
      </c>
      <c r="BT337" s="4">
        <v>0</v>
      </c>
      <c r="BU337" s="4">
        <v>0</v>
      </c>
      <c r="BV337" s="4">
        <v>0.01</v>
      </c>
      <c r="BX337">
        <v>0</v>
      </c>
      <c r="BY337">
        <v>0</v>
      </c>
      <c r="BZ337">
        <v>0</v>
      </c>
    </row>
    <row r="338" spans="7:78" x14ac:dyDescent="0.25">
      <c r="G338" s="66">
        <f t="shared" si="7"/>
        <v>47362</v>
      </c>
      <c r="J338" s="7">
        <v>6.3767718297123896E-2</v>
      </c>
      <c r="Z338" s="4">
        <v>0</v>
      </c>
      <c r="AA338" s="14">
        <v>0.125</v>
      </c>
      <c r="AB338" s="4">
        <v>0.14499999999999999</v>
      </c>
      <c r="AQ338" s="4">
        <v>0.36</v>
      </c>
      <c r="AR338" s="4">
        <v>2.2499999999999999E-2</v>
      </c>
      <c r="AS338" s="4">
        <v>0</v>
      </c>
      <c r="AT338" s="4">
        <v>-7.0000000000000007E-2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-7.4999999999999997E-3</v>
      </c>
      <c r="BB338" s="4">
        <v>-0.06</v>
      </c>
      <c r="BH338" s="4">
        <v>-7.4999999999999997E-3</v>
      </c>
      <c r="BJ338" s="4">
        <v>0</v>
      </c>
      <c r="BN338" s="4">
        <v>0.315</v>
      </c>
      <c r="BP338" s="4">
        <v>0</v>
      </c>
      <c r="BQ338" s="4">
        <v>0</v>
      </c>
      <c r="BS338" s="4">
        <v>0</v>
      </c>
      <c r="BT338" s="4">
        <v>0</v>
      </c>
      <c r="BU338" s="4">
        <v>0</v>
      </c>
      <c r="BV338" s="4">
        <v>0.01</v>
      </c>
      <c r="BX338">
        <v>0</v>
      </c>
      <c r="BY338">
        <v>0</v>
      </c>
      <c r="BZ338">
        <v>0</v>
      </c>
    </row>
    <row r="339" spans="7:78" x14ac:dyDescent="0.25">
      <c r="G339" s="66">
        <f t="shared" si="7"/>
        <v>47392</v>
      </c>
      <c r="J339" s="7">
        <v>6.3761096929396896E-2</v>
      </c>
      <c r="Z339" s="4">
        <v>0</v>
      </c>
      <c r="AA339" s="14">
        <v>0.14499999999999999</v>
      </c>
      <c r="AB339" s="4">
        <v>0.17499999999999999</v>
      </c>
      <c r="AQ339" s="4">
        <v>0.4</v>
      </c>
      <c r="AR339" s="4">
        <v>1.2500000000000001E-2</v>
      </c>
      <c r="AS339" s="4">
        <v>0</v>
      </c>
      <c r="AT339" s="4">
        <v>-7.0000000000000007E-2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-1.7500000000000002E-2</v>
      </c>
      <c r="BB339" s="4">
        <v>-0.06</v>
      </c>
      <c r="BH339" s="4">
        <v>-1.7500000000000002E-2</v>
      </c>
      <c r="BJ339" s="4">
        <v>0</v>
      </c>
      <c r="BN339" s="4">
        <v>0.36</v>
      </c>
      <c r="BP339" s="4">
        <v>0</v>
      </c>
      <c r="BQ339" s="4">
        <v>0</v>
      </c>
      <c r="BS339" s="4">
        <v>0</v>
      </c>
      <c r="BT339" s="4">
        <v>0</v>
      </c>
      <c r="BU339" s="4">
        <v>0</v>
      </c>
      <c r="BV339" s="4">
        <v>0.01</v>
      </c>
      <c r="BX339">
        <v>0</v>
      </c>
      <c r="BY339">
        <v>0</v>
      </c>
      <c r="BZ339">
        <v>0</v>
      </c>
    </row>
    <row r="340" spans="7:78" x14ac:dyDescent="0.25">
      <c r="G340" s="66">
        <f t="shared" si="7"/>
        <v>47423</v>
      </c>
      <c r="J340" s="7">
        <v>6.3754254849427594E-2</v>
      </c>
      <c r="Z340" s="4">
        <v>0</v>
      </c>
      <c r="AA340" s="14">
        <v>0.19500000000000001</v>
      </c>
      <c r="AB340" s="4">
        <v>0.21</v>
      </c>
      <c r="AQ340" s="4">
        <v>0.65</v>
      </c>
      <c r="AR340" s="4">
        <v>-2.2499999999999999E-2</v>
      </c>
      <c r="AS340" s="4">
        <v>0</v>
      </c>
      <c r="AT340" s="4">
        <v>-7.0000000000000007E-2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-5.2499999999999998E-2</v>
      </c>
      <c r="BB340" s="4">
        <v>-0.06</v>
      </c>
      <c r="BH340" s="4">
        <v>-5.2499999999999998E-2</v>
      </c>
      <c r="BJ340" s="4">
        <v>0</v>
      </c>
      <c r="BN340" s="4">
        <v>0.46</v>
      </c>
      <c r="BP340" s="4">
        <v>0</v>
      </c>
      <c r="BQ340" s="4">
        <v>0</v>
      </c>
      <c r="BS340" s="4">
        <v>0</v>
      </c>
      <c r="BT340" s="4">
        <v>0</v>
      </c>
      <c r="BU340" s="4">
        <v>0</v>
      </c>
      <c r="BV340" s="4">
        <v>5.5E-2</v>
      </c>
      <c r="BX340">
        <v>0</v>
      </c>
      <c r="BY340">
        <v>0</v>
      </c>
      <c r="BZ340">
        <v>0</v>
      </c>
    </row>
    <row r="341" spans="7:78" x14ac:dyDescent="0.25">
      <c r="G341" s="66">
        <f t="shared" si="7"/>
        <v>47453</v>
      </c>
      <c r="J341" s="7">
        <v>6.3747633481730806E-2</v>
      </c>
      <c r="Z341" s="4">
        <v>0</v>
      </c>
      <c r="AA341" s="14">
        <v>0.215</v>
      </c>
      <c r="AB341" s="4">
        <v>0.28999999999999998</v>
      </c>
      <c r="AQ341" s="4">
        <v>0.98</v>
      </c>
      <c r="AR341" s="4">
        <v>-4.4999999999999998E-2</v>
      </c>
      <c r="AS341" s="4">
        <v>0</v>
      </c>
      <c r="AT341" s="4">
        <v>-7.0000000000000007E-2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-7.4999999999999997E-2</v>
      </c>
      <c r="BB341" s="4">
        <v>-0.06</v>
      </c>
      <c r="BH341" s="4">
        <v>-7.4999999999999997E-2</v>
      </c>
      <c r="BJ341" s="4">
        <v>0</v>
      </c>
      <c r="BN341" s="4">
        <v>0.77</v>
      </c>
      <c r="BP341" s="4">
        <v>0</v>
      </c>
      <c r="BQ341" s="4">
        <v>0</v>
      </c>
      <c r="BS341" s="4">
        <v>0</v>
      </c>
      <c r="BT341" s="4">
        <v>0</v>
      </c>
      <c r="BU341" s="4">
        <v>0</v>
      </c>
      <c r="BV341" s="4">
        <v>0.25</v>
      </c>
      <c r="BX341">
        <v>0</v>
      </c>
      <c r="BY341">
        <v>0</v>
      </c>
      <c r="BZ341">
        <v>0</v>
      </c>
    </row>
    <row r="342" spans="7:78" x14ac:dyDescent="0.25">
      <c r="G342" s="66">
        <f t="shared" si="7"/>
        <v>47484</v>
      </c>
      <c r="J342" s="7">
        <v>6.3740791401791799E-2</v>
      </c>
      <c r="AA342" s="14"/>
    </row>
    <row r="343" spans="7:78" x14ac:dyDescent="0.25">
      <c r="G343" s="66">
        <f t="shared" si="7"/>
        <v>47515</v>
      </c>
      <c r="J343" s="7">
        <v>6.3733949321869196E-2</v>
      </c>
      <c r="AA343" s="14"/>
    </row>
    <row r="344" spans="7:78" x14ac:dyDescent="0.25">
      <c r="G344" s="66">
        <f t="shared" si="7"/>
        <v>47543</v>
      </c>
      <c r="J344" s="7">
        <v>6.3727769378726207E-2</v>
      </c>
      <c r="AA344" s="14"/>
    </row>
    <row r="345" spans="7:78" x14ac:dyDescent="0.25">
      <c r="G345" s="66">
        <f t="shared" si="7"/>
        <v>47574</v>
      </c>
      <c r="J345" s="7">
        <v>6.3720927298832802E-2</v>
      </c>
      <c r="AA345" s="14"/>
    </row>
    <row r="346" spans="7:78" x14ac:dyDescent="0.25">
      <c r="G346" s="66">
        <f t="shared" si="7"/>
        <v>47604</v>
      </c>
      <c r="J346" s="7">
        <v>6.3714305931209303E-2</v>
      </c>
      <c r="AA346" s="14"/>
    </row>
    <row r="347" spans="7:78" x14ac:dyDescent="0.25">
      <c r="G347" s="66">
        <f t="shared" si="7"/>
        <v>47635</v>
      </c>
      <c r="J347" s="7">
        <v>6.3707463851346194E-2</v>
      </c>
      <c r="AA347" s="14"/>
    </row>
    <row r="348" spans="7:78" x14ac:dyDescent="0.25">
      <c r="G348" s="66">
        <f t="shared" si="7"/>
        <v>47665</v>
      </c>
      <c r="J348" s="7">
        <v>6.3700842483751505E-2</v>
      </c>
      <c r="AA348" s="14"/>
    </row>
    <row r="349" spans="7:78" x14ac:dyDescent="0.25">
      <c r="G349" s="66">
        <f t="shared" si="7"/>
        <v>47696</v>
      </c>
      <c r="J349" s="7">
        <v>6.3694000403919496E-2</v>
      </c>
      <c r="AA349" s="14"/>
    </row>
    <row r="350" spans="7:78" x14ac:dyDescent="0.25">
      <c r="G350" s="66">
        <f t="shared" si="7"/>
        <v>47727</v>
      </c>
      <c r="J350" s="7">
        <v>6.3687158324103002E-2</v>
      </c>
      <c r="AA350" s="14"/>
    </row>
    <row r="351" spans="7:78" x14ac:dyDescent="0.25">
      <c r="G351" s="66">
        <f t="shared" si="7"/>
        <v>47757</v>
      </c>
      <c r="J351" s="7">
        <v>6.3680536956552694E-2</v>
      </c>
      <c r="AA351" s="14"/>
    </row>
    <row r="352" spans="7:78" x14ac:dyDescent="0.25">
      <c r="J352" s="7">
        <v>6.3673694876766398E-2</v>
      </c>
      <c r="AA352" s="14"/>
    </row>
    <row r="353" spans="10:27" x14ac:dyDescent="0.25">
      <c r="J353" s="7">
        <v>6.36670735092464E-2</v>
      </c>
      <c r="AA353" s="14"/>
    </row>
    <row r="354" spans="10:27" x14ac:dyDescent="0.25">
      <c r="J354" s="7">
        <v>6.3660231429490705E-2</v>
      </c>
      <c r="AA354" s="14"/>
    </row>
    <row r="355" spans="10:27" x14ac:dyDescent="0.25">
      <c r="J355" s="7">
        <v>6.3653389349750594E-2</v>
      </c>
      <c r="AA355" s="14"/>
    </row>
    <row r="356" spans="10:27" x14ac:dyDescent="0.25">
      <c r="J356" s="7">
        <v>6.3647209406772806E-2</v>
      </c>
      <c r="AA356" s="14"/>
    </row>
    <row r="357" spans="10:27" x14ac:dyDescent="0.25">
      <c r="J357" s="7">
        <v>6.3640367327062006E-2</v>
      </c>
      <c r="AA357" s="14"/>
    </row>
    <row r="358" spans="10:27" x14ac:dyDescent="0.25">
      <c r="J358" s="7">
        <v>6.3633745959615198E-2</v>
      </c>
      <c r="AA358" s="14"/>
    </row>
    <row r="359" spans="10:27" x14ac:dyDescent="0.25">
      <c r="J359" s="7">
        <v>6.3626903879935498E-2</v>
      </c>
      <c r="AA359" s="14"/>
    </row>
    <row r="360" spans="10:27" x14ac:dyDescent="0.25">
      <c r="J360" s="7">
        <v>6.3620282512517598E-2</v>
      </c>
      <c r="AA360" s="14"/>
    </row>
    <row r="361" spans="10:27" x14ac:dyDescent="0.25">
      <c r="J361" s="7">
        <v>6.3613440432868096E-2</v>
      </c>
      <c r="AA361" s="14"/>
    </row>
    <row r="362" spans="10:27" x14ac:dyDescent="0.25">
      <c r="J362" s="7">
        <v>6.3606598353234095E-2</v>
      </c>
    </row>
    <row r="363" spans="10:27" x14ac:dyDescent="0.25">
      <c r="J363" s="7">
        <v>6.3599976985861506E-2</v>
      </c>
    </row>
    <row r="364" spans="10:27" x14ac:dyDescent="0.25">
      <c r="J364" s="7">
        <v>6.3593134906257703E-2</v>
      </c>
    </row>
    <row r="365" spans="10:27" x14ac:dyDescent="0.25">
      <c r="J365" s="7">
        <v>6.3586513538914896E-2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24</vt:i4>
      </vt:variant>
    </vt:vector>
  </HeadingPairs>
  <TitlesOfParts>
    <vt:vector size="46" baseType="lpstr">
      <vt:lpstr>OPTION GAMMA</vt:lpstr>
      <vt:lpstr>SWAPS PAGE</vt:lpstr>
      <vt:lpstr>OPTION PAGE</vt:lpstr>
      <vt:lpstr>BASIS GRID</vt:lpstr>
      <vt:lpstr>Sheet1</vt:lpstr>
      <vt:lpstr>BASIS POSITION</vt:lpstr>
      <vt:lpstr>socal adj</vt:lpstr>
      <vt:lpstr>RISK PAGE</vt:lpstr>
      <vt:lpstr>GAS DAILY</vt:lpstr>
      <vt:lpstr>basis opt greeks</vt:lpstr>
      <vt:lpstr>BASIS SETTLES</vt:lpstr>
      <vt:lpstr>WEST GAMMA BREAKDOWN</vt:lpstr>
      <vt:lpstr>GAMMALOOKUP</vt:lpstr>
      <vt:lpstr>GAMMA GRIDS</vt:lpstr>
      <vt:lpstr>EAST GAMMA</vt:lpstr>
      <vt:lpstr>WEST GAMMA</vt:lpstr>
      <vt:lpstr>HEDGE QUANTITIES</vt:lpstr>
      <vt:lpstr>OPTION RISK BY MONTH</vt:lpstr>
      <vt:lpstr>P&amp;L</vt:lpstr>
      <vt:lpstr>VOL</vt:lpstr>
      <vt:lpstr>EXPIRATION</vt:lpstr>
      <vt:lpstr>curves</vt:lpstr>
      <vt:lpstr>basislookup</vt:lpstr>
      <vt:lpstr>BASISSETTLE</vt:lpstr>
      <vt:lpstr>callchg</vt:lpstr>
      <vt:lpstr>CHANGEGRID</vt:lpstr>
      <vt:lpstr>curvesettle</vt:lpstr>
      <vt:lpstr>eastgamma</vt:lpstr>
      <vt:lpstr>GAMMAGRIDS</vt:lpstr>
      <vt:lpstr>GAMMALOOK</vt:lpstr>
      <vt:lpstr>GDGAMMA</vt:lpstr>
      <vt:lpstr>HEDGE</vt:lpstr>
      <vt:lpstr>HEDGEQUANTITIES</vt:lpstr>
      <vt:lpstr>OPTIONRISK</vt:lpstr>
      <vt:lpstr>OPTTRADES</vt:lpstr>
      <vt:lpstr>PARAMS</vt:lpstr>
      <vt:lpstr>'BASIS GRID'!Print_Area</vt:lpstr>
      <vt:lpstr>'BASIS SETTLES'!Print_Area</vt:lpstr>
      <vt:lpstr>'RISK PAGE'!Print_Area</vt:lpstr>
      <vt:lpstr>'BASIS GRID'!Print_Titles</vt:lpstr>
      <vt:lpstr>prompt</vt:lpstr>
      <vt:lpstr>SETTLE</vt:lpstr>
      <vt:lpstr>socalopt</vt:lpstr>
      <vt:lpstr>SWAPTRADES</vt:lpstr>
      <vt:lpstr>WESTCHANGEGRID</vt:lpstr>
      <vt:lpstr>westgamma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dc:description>- Oracle 8i ODBC QueryFix Applied</dc:description>
  <cp:lastModifiedBy>Havlíček Jan</cp:lastModifiedBy>
  <cp:lastPrinted>2001-11-26T14:42:53Z</cp:lastPrinted>
  <dcterms:created xsi:type="dcterms:W3CDTF">1998-01-07T18:19:46Z</dcterms:created>
  <dcterms:modified xsi:type="dcterms:W3CDTF">2023-09-10T15:14:53Z</dcterms:modified>
</cp:coreProperties>
</file>